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O:\Sektor ek-fin.i kadrovskih poslova\2023\Računovodstvo\GODIŠNJI OBRAČUN 2023\Završen obračun za 2023\"/>
    </mc:Choice>
  </mc:AlternateContent>
  <xr:revisionPtr revIDLastSave="0" documentId="13_ncr:1_{05CA420D-9CC7-4C7F-A367-B84903F9EB17}" xr6:coauthVersionLast="47" xr6:coauthVersionMax="47" xr10:uidLastSave="{00000000-0000-0000-0000-000000000000}"/>
  <bookViews>
    <workbookView xWindow="-120" yWindow="-120" windowWidth="25440" windowHeight="15390" tabRatio="740" firstSheet="4" activeTab="19" xr2:uid="{00000000-000D-0000-FFFF-FFFF00000000}"/>
  </bookViews>
  <sheets>
    <sheet name="#Konverter" sheetId="2" state="hidden" r:id="rId1"/>
    <sheet name="#UNOS" sheetId="3" state="hidden" r:id="rId2"/>
    <sheet name="Uputstvo" sheetId="21" r:id="rId3"/>
    <sheet name="OsnPodaci" sheetId="4" r:id="rId4"/>
    <sheet name="BS" sheetId="5" r:id="rId5"/>
    <sheet name="BU" sheetId="6" r:id="rId6"/>
    <sheet name="PP" sheetId="13" r:id="rId7"/>
    <sheet name="ANEKS" sheetId="12" r:id="rId8"/>
    <sheet name="GTDIR" sheetId="7" r:id="rId9"/>
    <sheet name="GTIND" sheetId="8" r:id="rId10"/>
    <sheet name="IPK" sheetId="9" r:id="rId11"/>
    <sheet name="INV01-1" sheetId="10" r:id="rId12"/>
    <sheet name="INV01-2" sheetId="11" r:id="rId13"/>
    <sheet name="TZ" sheetId="14" r:id="rId14"/>
    <sheet name="ONŠ" sheetId="15" r:id="rId15"/>
    <sheet name="VN" sheetId="16" r:id="rId16"/>
    <sheet name="ZS" sheetId="17" r:id="rId17"/>
    <sheet name="ObavijRazvrst" sheetId="18" r:id="rId18"/>
    <sheet name="IzjStandard" sheetId="19" r:id="rId19"/>
    <sheet name="IzjNeaktiv" sheetId="20" r:id="rId20"/>
  </sheets>
  <externalReferences>
    <externalReference r:id="rId21"/>
    <externalReference r:id="rId22"/>
  </externalReferences>
  <definedNames>
    <definedName name="Grad">#REF!</definedName>
    <definedName name="Kanton">#REF!</definedName>
    <definedName name="OblikPreduzeca" localSheetId="0" hidden="1">'[1]#Konverter'!$AA$2:$AA$6</definedName>
    <definedName name="OblikPreduzeca" localSheetId="1" hidden="1">'[1]#Konverter'!$AA$2:$AA$6</definedName>
    <definedName name="OblikPreduzeca" localSheetId="7" hidden="1">'[1]#Konverter'!$AA$2:$AA$6</definedName>
    <definedName name="OblikPreduzeca" localSheetId="11" hidden="1">'[1]#Konverter'!$AA$2:$AA$6</definedName>
    <definedName name="OblikPreduzeca" localSheetId="12" hidden="1">'[1]#Konverter'!$AA$2:$AA$6</definedName>
    <definedName name="OblikPreduzeca" localSheetId="19">#REF!</definedName>
    <definedName name="OblikPreduzeca" localSheetId="14" hidden="1">'[1]#Konverter'!$AA$2:$AA$6</definedName>
    <definedName name="OblikPreduzeca" localSheetId="3" hidden="1">'[1]#Konverter'!$AA$2:$AA$6</definedName>
    <definedName name="OblikPreduzeca" localSheetId="6" hidden="1">'[1]#Konverter'!$AA$2:$AA$6</definedName>
    <definedName name="OblikPreduzeca" localSheetId="13" hidden="1">'[1]#Konverter'!$AA$2:$AA$6</definedName>
    <definedName name="OblikPreduzeca" localSheetId="15" hidden="1">'[1]#Konverter'!$AA$2:$AA$6</definedName>
    <definedName name="OblikPreduzeca" localSheetId="16" hidden="1">'[1]#Konverter'!$AA$2:$AA$6</definedName>
    <definedName name="OblikPreduzeca">#REF!</definedName>
    <definedName name="Opstina" localSheetId="0" hidden="1">'[1]#Konverter'!$E$2:$E$80</definedName>
    <definedName name="Opstina" localSheetId="1" hidden="1">'[1]#Konverter'!$E$2:$E$80</definedName>
    <definedName name="Opstina" localSheetId="7" hidden="1">'[1]#Konverter'!$E$2:$E$80</definedName>
    <definedName name="Opstina" localSheetId="11" hidden="1">'[1]#Konverter'!$E$2:$E$80</definedName>
    <definedName name="Opstina" localSheetId="12" hidden="1">'[1]#Konverter'!$E$2:$E$80</definedName>
    <definedName name="Opstina" localSheetId="19">#REF!</definedName>
    <definedName name="Opstina" localSheetId="14" hidden="1">'[1]#Konverter'!$E$2:$E$80</definedName>
    <definedName name="Opstina" localSheetId="3" hidden="1">'[1]#Konverter'!$E$2:$E$80</definedName>
    <definedName name="Opstina" localSheetId="6" hidden="1">'[1]#Konverter'!$E$2:$E$80</definedName>
    <definedName name="Opstina" localSheetId="13" hidden="1">'[1]#Konverter'!$E$2:$E$80</definedName>
    <definedName name="Opstina" localSheetId="2">'[2]#Konverter'!$E$2:$E$80</definedName>
    <definedName name="Opstina" localSheetId="15" hidden="1">'[1]#Konverter'!$E$2:$E$80</definedName>
    <definedName name="Opstina" localSheetId="16" hidden="1">'[1]#Konverter'!$E$2:$E$80</definedName>
    <definedName name="Opstina">#REF!</definedName>
    <definedName name="TipIzvjestaja" localSheetId="19">#REF!</definedName>
    <definedName name="TipIzvjestaja" localSheetId="2">'[2]#Konverter'!$AF$2:$AF$33</definedName>
    <definedName name="TipIzvjestaja" hidden="1">'[1]#Konverter'!$AF$2:$AF$33</definedName>
    <definedName name="Velicina" localSheetId="0" hidden="1">'[1]#Konverter'!$AH$2:$AH$4</definedName>
    <definedName name="Velicina" localSheetId="1" hidden="1">'[1]#Konverter'!$AH$2:$AH$4</definedName>
    <definedName name="Velicina" localSheetId="7" hidden="1">'[1]#Konverter'!$AH$2:$AH$4</definedName>
    <definedName name="Velicina" localSheetId="11" hidden="1">'[1]#Konverter'!$AH$2:$AH$4</definedName>
    <definedName name="Velicina" localSheetId="12" hidden="1">'[1]#Konverter'!$AH$2:$AH$4</definedName>
    <definedName name="Velicina" localSheetId="19" hidden="1">'[1]#Konverter'!$AH$2:$AH$4</definedName>
    <definedName name="Velicina" localSheetId="14" hidden="1">'[1]#Konverter'!$AH$2:$AH$4</definedName>
    <definedName name="Velicina" localSheetId="3" hidden="1">'[1]#Konverter'!$AH$2:$AH$4</definedName>
    <definedName name="Velicina" localSheetId="6" hidden="1">'[1]#Konverter'!$AH$2:$AH$4</definedName>
    <definedName name="Velicina" localSheetId="13" hidden="1">'[1]#Konverter'!$AH$2:$AH$4</definedName>
    <definedName name="Velicina" localSheetId="15" hidden="1">'[1]#Konverter'!$AH$2:$AH$4</definedName>
    <definedName name="Velicina" localSheetId="16" hidden="1">'[1]#Konverter'!$AH$2:$AH$4</definedName>
    <definedName name="Velicina">#REF!</definedName>
    <definedName name="VerzijaIzvjestaj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2" i="20" l="1"/>
  <c r="B32" i="20"/>
  <c r="B23" i="20"/>
  <c r="B18" i="20"/>
  <c r="B12" i="20"/>
  <c r="B3" i="20"/>
  <c r="B2" i="20"/>
  <c r="B1" i="20"/>
  <c r="B16" i="20" s="1"/>
  <c r="F22" i="19"/>
  <c r="C22" i="19"/>
  <c r="C20" i="19"/>
  <c r="B18" i="19" s="1"/>
  <c r="B19" i="19" s="1"/>
  <c r="B20" i="19" s="1"/>
  <c r="C17" i="19"/>
  <c r="C13" i="19"/>
  <c r="D12" i="19"/>
  <c r="C4" i="19"/>
  <c r="C3" i="19"/>
  <c r="C2" i="19"/>
  <c r="C1" i="19"/>
  <c r="F31" i="18"/>
  <c r="C31" i="18"/>
  <c r="F25" i="18"/>
  <c r="B24" i="18"/>
  <c r="B22" i="18"/>
  <c r="B21" i="18"/>
  <c r="C20" i="18"/>
  <c r="B20" i="18"/>
  <c r="F19" i="18"/>
  <c r="B19" i="18" s="1"/>
  <c r="C17" i="18"/>
  <c r="C15" i="18"/>
  <c r="C13" i="18"/>
  <c r="C4" i="18"/>
  <c r="C3" i="18"/>
  <c r="C2" i="18"/>
  <c r="C1" i="18"/>
  <c r="AO38" i="17"/>
  <c r="C38" i="17"/>
  <c r="C35" i="17"/>
  <c r="AI32" i="17"/>
  <c r="B32" i="17" s="1"/>
  <c r="AI31" i="17"/>
  <c r="B31" i="17" s="1"/>
  <c r="B29" i="17"/>
  <c r="B28" i="17"/>
  <c r="C24" i="17"/>
  <c r="C23" i="17"/>
  <c r="AO18" i="17"/>
  <c r="AO14" i="17"/>
  <c r="C14" i="17"/>
  <c r="C11" i="17"/>
  <c r="C8" i="17"/>
  <c r="BH38" i="16"/>
  <c r="J38" i="16"/>
  <c r="AW36" i="16"/>
  <c r="H36" i="16" s="1"/>
  <c r="AR35" i="16"/>
  <c r="BB35" i="16" s="1"/>
  <c r="I35" i="16" s="1"/>
  <c r="H35" i="16"/>
  <c r="F35" i="16"/>
  <c r="AR34" i="16"/>
  <c r="BB34" i="16" s="1"/>
  <c r="I34" i="16" s="1"/>
  <c r="H34" i="16"/>
  <c r="F34" i="16"/>
  <c r="AR33" i="16"/>
  <c r="BB33" i="16" s="1"/>
  <c r="I33" i="16" s="1"/>
  <c r="H33" i="16"/>
  <c r="F33" i="16"/>
  <c r="AR32" i="16"/>
  <c r="BB32" i="16" s="1"/>
  <c r="I32" i="16" s="1"/>
  <c r="H32" i="16"/>
  <c r="F32" i="16"/>
  <c r="AR31" i="16"/>
  <c r="BB31" i="16" s="1"/>
  <c r="I31" i="16" s="1"/>
  <c r="H31" i="16"/>
  <c r="F31" i="16"/>
  <c r="AR30" i="16"/>
  <c r="BB30" i="16" s="1"/>
  <c r="I30" i="16" s="1"/>
  <c r="H30" i="16"/>
  <c r="F30" i="16"/>
  <c r="AR29" i="16"/>
  <c r="BB29" i="16" s="1"/>
  <c r="I29" i="16" s="1"/>
  <c r="H29" i="16"/>
  <c r="F29" i="16"/>
  <c r="AR28" i="16"/>
  <c r="BB28" i="16" s="1"/>
  <c r="I28" i="16" s="1"/>
  <c r="H28" i="16"/>
  <c r="F28" i="16"/>
  <c r="AR27" i="16"/>
  <c r="BB27" i="16" s="1"/>
  <c r="I27" i="16" s="1"/>
  <c r="H27" i="16"/>
  <c r="F27" i="16"/>
  <c r="AR26" i="16"/>
  <c r="BB26" i="16" s="1"/>
  <c r="I26" i="16" s="1"/>
  <c r="H26" i="16"/>
  <c r="F26" i="16"/>
  <c r="AR25" i="16"/>
  <c r="BB25" i="16" s="1"/>
  <c r="I25" i="16" s="1"/>
  <c r="H25" i="16"/>
  <c r="F25" i="16"/>
  <c r="AR24" i="16"/>
  <c r="BB24" i="16" s="1"/>
  <c r="I24" i="16" s="1"/>
  <c r="H24" i="16"/>
  <c r="F24" i="16"/>
  <c r="BB23" i="16"/>
  <c r="I23" i="16" s="1"/>
  <c r="AR23" i="16"/>
  <c r="H23" i="16"/>
  <c r="G23" i="16"/>
  <c r="F23" i="16"/>
  <c r="AR22" i="16"/>
  <c r="BB22" i="16" s="1"/>
  <c r="I22" i="16" s="1"/>
  <c r="H22" i="16"/>
  <c r="F22" i="16"/>
  <c r="AR21" i="16"/>
  <c r="H21" i="16"/>
  <c r="F21" i="16"/>
  <c r="J16" i="16"/>
  <c r="J15" i="16"/>
  <c r="AY7" i="16"/>
  <c r="J7" i="16"/>
  <c r="BH4" i="16"/>
  <c r="J4" i="16"/>
  <c r="J1" i="16"/>
  <c r="O26" i="15"/>
  <c r="BM23" i="15"/>
  <c r="O23" i="15"/>
  <c r="BI21" i="15"/>
  <c r="N21" i="15" s="1"/>
  <c r="AW21" i="15"/>
  <c r="K21" i="15" s="1"/>
  <c r="M21" i="15"/>
  <c r="L21" i="15"/>
  <c r="J21" i="15"/>
  <c r="I21" i="15"/>
  <c r="H21" i="15"/>
  <c r="BI20" i="15"/>
  <c r="AW20" i="15"/>
  <c r="K20" i="15" s="1"/>
  <c r="N20" i="15"/>
  <c r="M20" i="15"/>
  <c r="L20" i="15"/>
  <c r="J20" i="15"/>
  <c r="I20" i="15"/>
  <c r="H20" i="15"/>
  <c r="N19" i="15"/>
  <c r="M19" i="15"/>
  <c r="L19" i="15"/>
  <c r="K19" i="15"/>
  <c r="J19" i="15"/>
  <c r="I19" i="15"/>
  <c r="H19" i="15"/>
  <c r="BI18" i="15"/>
  <c r="AW18" i="15"/>
  <c r="K18" i="15" s="1"/>
  <c r="N18" i="15"/>
  <c r="M18" i="15"/>
  <c r="L18" i="15"/>
  <c r="J18" i="15"/>
  <c r="I18" i="15"/>
  <c r="H18" i="15"/>
  <c r="BI17" i="15"/>
  <c r="N17" i="15" s="1"/>
  <c r="AW17" i="15"/>
  <c r="K17" i="15" s="1"/>
  <c r="M17" i="15"/>
  <c r="L17" i="15"/>
  <c r="J17" i="15"/>
  <c r="I17" i="15"/>
  <c r="H17" i="15"/>
  <c r="BI16" i="15"/>
  <c r="N16" i="15" s="1"/>
  <c r="AW16" i="15"/>
  <c r="M16" i="15"/>
  <c r="L16" i="15"/>
  <c r="K16" i="15"/>
  <c r="J16" i="15"/>
  <c r="I16" i="15"/>
  <c r="H16" i="15"/>
  <c r="O10" i="15"/>
  <c r="O9" i="15"/>
  <c r="W6" i="15"/>
  <c r="W5" i="15"/>
  <c r="W4" i="15"/>
  <c r="W3" i="15"/>
  <c r="W2" i="15"/>
  <c r="C29" i="14"/>
  <c r="AL26" i="14"/>
  <c r="C26" i="14"/>
  <c r="B21" i="14"/>
  <c r="AE20" i="14"/>
  <c r="AE23" i="14" s="1"/>
  <c r="B23" i="14" s="1"/>
  <c r="B18" i="14"/>
  <c r="C14" i="14"/>
  <c r="C13" i="14"/>
  <c r="AL8" i="14"/>
  <c r="AL5" i="14"/>
  <c r="C5" i="14"/>
  <c r="C3" i="14"/>
  <c r="C1" i="14"/>
  <c r="AY87" i="11"/>
  <c r="AY86" i="11"/>
  <c r="J86" i="11"/>
  <c r="CQ85" i="11"/>
  <c r="AY85" i="11"/>
  <c r="K81" i="11"/>
  <c r="H81" i="11"/>
  <c r="G81" i="11"/>
  <c r="F81" i="11"/>
  <c r="E81" i="11"/>
  <c r="K80" i="11"/>
  <c r="H80" i="11"/>
  <c r="G80" i="11"/>
  <c r="F80" i="11"/>
  <c r="E80" i="11"/>
  <c r="H78" i="11"/>
  <c r="G78" i="11"/>
  <c r="F78" i="11"/>
  <c r="E78" i="11"/>
  <c r="H77" i="11"/>
  <c r="G77" i="11"/>
  <c r="F77" i="11"/>
  <c r="E77" i="11"/>
  <c r="K76" i="11"/>
  <c r="H76" i="11"/>
  <c r="G76" i="11"/>
  <c r="F76" i="11"/>
  <c r="E76" i="11"/>
  <c r="H75" i="11"/>
  <c r="G75" i="11"/>
  <c r="F75" i="11"/>
  <c r="E75" i="11"/>
  <c r="H74" i="11"/>
  <c r="G74" i="11"/>
  <c r="F74" i="11"/>
  <c r="E74" i="11"/>
  <c r="H73" i="11"/>
  <c r="G73" i="11"/>
  <c r="F73" i="11"/>
  <c r="E73" i="11"/>
  <c r="H72" i="11"/>
  <c r="G72" i="11"/>
  <c r="F72" i="11"/>
  <c r="E72" i="11"/>
  <c r="CF71" i="11"/>
  <c r="H71" i="11" s="1"/>
  <c r="BR71" i="11"/>
  <c r="G71" i="11" s="1"/>
  <c r="BD71" i="11"/>
  <c r="F71" i="11" s="1"/>
  <c r="AP71" i="11"/>
  <c r="E71" i="11" s="1"/>
  <c r="K71" i="11"/>
  <c r="H70" i="11"/>
  <c r="G70" i="11"/>
  <c r="F70" i="11"/>
  <c r="E70" i="11"/>
  <c r="H69" i="11"/>
  <c r="G69" i="11"/>
  <c r="F69" i="11"/>
  <c r="E69" i="11"/>
  <c r="K68" i="11"/>
  <c r="H68" i="11"/>
  <c r="G68" i="11"/>
  <c r="F68" i="11"/>
  <c r="E68" i="11"/>
  <c r="H67" i="11"/>
  <c r="G67" i="11"/>
  <c r="F67" i="11"/>
  <c r="E67" i="11"/>
  <c r="AV62" i="11"/>
  <c r="AR58" i="11"/>
  <c r="AV64" i="11" s="1"/>
  <c r="CD55" i="11"/>
  <c r="BP55" i="11"/>
  <c r="BB55" i="11"/>
  <c r="J52" i="11"/>
  <c r="BT45" i="11"/>
  <c r="E45" i="11" s="1"/>
  <c r="H45" i="11"/>
  <c r="G45" i="11"/>
  <c r="BT44" i="11"/>
  <c r="H44" i="11"/>
  <c r="G44" i="11"/>
  <c r="F44" i="11"/>
  <c r="E44" i="11"/>
  <c r="BT43" i="11"/>
  <c r="H43" i="11"/>
  <c r="G43" i="11"/>
  <c r="F43" i="11"/>
  <c r="E43" i="11"/>
  <c r="H42" i="11"/>
  <c r="G42" i="11"/>
  <c r="F42" i="11"/>
  <c r="E42" i="11"/>
  <c r="BT41" i="11"/>
  <c r="F41" i="11"/>
  <c r="E41" i="11"/>
  <c r="BT40" i="11"/>
  <c r="H40" i="11"/>
  <c r="G40" i="11"/>
  <c r="F40" i="11"/>
  <c r="E40" i="11"/>
  <c r="BT39" i="11"/>
  <c r="H39" i="11"/>
  <c r="G39" i="11"/>
  <c r="F39" i="11"/>
  <c r="E39" i="11"/>
  <c r="BT38" i="11"/>
  <c r="H38" i="11"/>
  <c r="G38" i="11"/>
  <c r="F38" i="11"/>
  <c r="E38" i="11"/>
  <c r="BT37" i="11"/>
  <c r="H37" i="11"/>
  <c r="G37" i="11"/>
  <c r="F37" i="11"/>
  <c r="E37" i="11"/>
  <c r="BT36" i="11"/>
  <c r="H36" i="11"/>
  <c r="G36" i="11"/>
  <c r="F36" i="11"/>
  <c r="E36" i="11"/>
  <c r="BT35" i="11"/>
  <c r="H35" i="11"/>
  <c r="G35" i="11"/>
  <c r="F35" i="11"/>
  <c r="E35" i="11"/>
  <c r="CL34" i="11" a="1"/>
  <c r="CL34" i="11" s="1"/>
  <c r="CF34" i="11" a="1"/>
  <c r="CF34" i="11" s="1"/>
  <c r="CF31" i="11" s="1"/>
  <c r="G31" i="11" s="1"/>
  <c r="BZ34" i="11" a="1"/>
  <c r="BZ34" i="11" s="1"/>
  <c r="BT33" i="11"/>
  <c r="H33" i="11"/>
  <c r="G33" i="11"/>
  <c r="F33" i="11"/>
  <c r="E33" i="11"/>
  <c r="BT32" i="11"/>
  <c r="H32" i="11"/>
  <c r="G32" i="11"/>
  <c r="F32" i="11"/>
  <c r="E32" i="11"/>
  <c r="BT30" i="11"/>
  <c r="H30" i="11"/>
  <c r="G30" i="11"/>
  <c r="F30" i="11"/>
  <c r="E30" i="11"/>
  <c r="BT29" i="11"/>
  <c r="H29" i="11"/>
  <c r="G29" i="11"/>
  <c r="F29" i="11"/>
  <c r="E29" i="11"/>
  <c r="CL28" i="11" a="1"/>
  <c r="CL28" i="11" s="1"/>
  <c r="H28" i="11" s="1"/>
  <c r="CF28" i="11" a="1"/>
  <c r="CF28" i="11" s="1"/>
  <c r="G28" i="11" s="1"/>
  <c r="BZ28" i="11" a="1"/>
  <c r="BZ28" i="11" s="1"/>
  <c r="BT27" i="11"/>
  <c r="E27" i="11" s="1"/>
  <c r="F27" i="11"/>
  <c r="BT26" i="11"/>
  <c r="H26" i="11"/>
  <c r="G26" i="11"/>
  <c r="F26" i="11"/>
  <c r="E26" i="11"/>
  <c r="BT25" i="11"/>
  <c r="H25" i="11"/>
  <c r="G25" i="11"/>
  <c r="F25" i="11"/>
  <c r="E25" i="11"/>
  <c r="BT24" i="11"/>
  <c r="H24" i="11"/>
  <c r="G24" i="11"/>
  <c r="F24" i="11"/>
  <c r="E24" i="11"/>
  <c r="CL23" i="11" a="1"/>
  <c r="CL23" i="11" s="1"/>
  <c r="H23" i="11" s="1"/>
  <c r="CF23" i="11" a="1"/>
  <c r="CF23" i="11" s="1"/>
  <c r="BZ23" i="11" a="1"/>
  <c r="BZ23" i="11" s="1"/>
  <c r="G23" i="11"/>
  <c r="BT22" i="11"/>
  <c r="H22" i="11"/>
  <c r="G22" i="11"/>
  <c r="F22" i="11"/>
  <c r="E22" i="11"/>
  <c r="BT21" i="11"/>
  <c r="H21" i="11"/>
  <c r="G21" i="11"/>
  <c r="F21" i="11"/>
  <c r="E21" i="11"/>
  <c r="BT20" i="11"/>
  <c r="H20" i="11"/>
  <c r="G20" i="11"/>
  <c r="F20" i="11"/>
  <c r="E20" i="11"/>
  <c r="BT19" i="11"/>
  <c r="E19" i="11" s="1"/>
  <c r="H19" i="11"/>
  <c r="G19" i="11"/>
  <c r="F19" i="11"/>
  <c r="BT18" i="11"/>
  <c r="H18" i="11"/>
  <c r="G18" i="11"/>
  <c r="F18" i="11"/>
  <c r="E18" i="11"/>
  <c r="BT17" i="11"/>
  <c r="H17" i="11"/>
  <c r="G17" i="11"/>
  <c r="F17" i="11"/>
  <c r="E17" i="11"/>
  <c r="BT16" i="11"/>
  <c r="H16" i="11"/>
  <c r="G16" i="11"/>
  <c r="F16" i="11"/>
  <c r="E16" i="11"/>
  <c r="BT15" i="11"/>
  <c r="E15" i="11" s="1"/>
  <c r="H15" i="11"/>
  <c r="G15" i="11"/>
  <c r="F15" i="11"/>
  <c r="BT14" i="11"/>
  <c r="H14" i="11"/>
  <c r="G14" i="11"/>
  <c r="F14" i="11"/>
  <c r="E14" i="11"/>
  <c r="CL13" i="11" a="1"/>
  <c r="CL13" i="11" s="1"/>
  <c r="CF13" i="11" a="1"/>
  <c r="CF13" i="11" s="1"/>
  <c r="BZ13" i="11" a="1"/>
  <c r="BZ13" i="11" s="1"/>
  <c r="BT11" i="11"/>
  <c r="F11" i="11"/>
  <c r="E11" i="11"/>
  <c r="BT10" i="11"/>
  <c r="E10" i="11" s="1"/>
  <c r="H10" i="11"/>
  <c r="G10" i="11"/>
  <c r="F10" i="11"/>
  <c r="BT9" i="11"/>
  <c r="H9" i="11"/>
  <c r="G9" i="11"/>
  <c r="F9" i="11"/>
  <c r="E9" i="11"/>
  <c r="CL8" i="11" a="1"/>
  <c r="CL8" i="11" s="1"/>
  <c r="CF8" i="11" a="1"/>
  <c r="CF8" i="11" s="1"/>
  <c r="CF6" i="11" s="1"/>
  <c r="BZ8" i="11" a="1"/>
  <c r="BZ8" i="11" s="1"/>
  <c r="BZ6" i="11" s="1"/>
  <c r="BT7" i="11"/>
  <c r="H7" i="11"/>
  <c r="G7" i="11"/>
  <c r="F7" i="11"/>
  <c r="E7" i="11"/>
  <c r="AG5" i="11"/>
  <c r="BB1" i="11"/>
  <c r="J1" i="11"/>
  <c r="AW59" i="10"/>
  <c r="F59" i="10"/>
  <c r="B59" i="10"/>
  <c r="F58" i="10"/>
  <c r="F57" i="10"/>
  <c r="F56" i="10"/>
  <c r="F55" i="10"/>
  <c r="F54" i="10"/>
  <c r="B54" i="10"/>
  <c r="F53" i="10"/>
  <c r="F52" i="10"/>
  <c r="F51" i="10"/>
  <c r="B51" i="10"/>
  <c r="F50" i="10"/>
  <c r="B50" i="10"/>
  <c r="AW48" i="10" a="1"/>
  <c r="AW48" i="10"/>
  <c r="F48" i="10"/>
  <c r="B48" i="10"/>
  <c r="C45" i="10"/>
  <c r="B37" i="10"/>
  <c r="B35" i="10"/>
  <c r="B34" i="10"/>
  <c r="B33" i="10"/>
  <c r="B32" i="10"/>
  <c r="B31" i="10"/>
  <c r="B30" i="10"/>
  <c r="AW29" i="10" a="1"/>
  <c r="AW29" i="10" s="1"/>
  <c r="B29" i="10" s="1"/>
  <c r="B28" i="10"/>
  <c r="B27" i="10"/>
  <c r="AW26" i="10" a="1"/>
  <c r="AW26" i="10" s="1"/>
  <c r="B25" i="10"/>
  <c r="F23" i="10"/>
  <c r="C19" i="10"/>
  <c r="Q17" i="10"/>
  <c r="AP15" i="10"/>
  <c r="O15" i="10"/>
  <c r="AP13" i="10"/>
  <c r="V11" i="10"/>
  <c r="O9" i="10"/>
  <c r="C8" i="10"/>
  <c r="C6" i="10"/>
  <c r="U71" i="9"/>
  <c r="AE69" i="9"/>
  <c r="S69" i="9"/>
  <c r="Q69" i="9"/>
  <c r="P69" i="9"/>
  <c r="O69" i="9"/>
  <c r="N69" i="9"/>
  <c r="M69" i="9"/>
  <c r="L69" i="9"/>
  <c r="K69" i="9"/>
  <c r="AE68" i="9"/>
  <c r="S68" i="9"/>
  <c r="Q68" i="9"/>
  <c r="P68" i="9"/>
  <c r="O68" i="9"/>
  <c r="N68" i="9"/>
  <c r="M68" i="9"/>
  <c r="L68" i="9"/>
  <c r="K68" i="9"/>
  <c r="AE67" i="9"/>
  <c r="S67" i="9"/>
  <c r="Q67" i="9"/>
  <c r="P67" i="9"/>
  <c r="O67" i="9"/>
  <c r="N67" i="9"/>
  <c r="M67" i="9"/>
  <c r="L67" i="9"/>
  <c r="K67" i="9"/>
  <c r="AE66" i="9"/>
  <c r="S66" i="9"/>
  <c r="Q66" i="9"/>
  <c r="P66" i="9"/>
  <c r="O66" i="9"/>
  <c r="N66" i="9"/>
  <c r="M66" i="9"/>
  <c r="L66" i="9"/>
  <c r="K66" i="9"/>
  <c r="AE65" i="9"/>
  <c r="S65" i="9"/>
  <c r="Q65" i="9"/>
  <c r="P65" i="9"/>
  <c r="O65" i="9"/>
  <c r="N65" i="9"/>
  <c r="M65" i="9"/>
  <c r="L65" i="9"/>
  <c r="K65" i="9"/>
  <c r="AF63" i="9"/>
  <c r="AD63" i="9"/>
  <c r="AC63" i="9"/>
  <c r="AB63" i="9"/>
  <c r="AA63" i="9"/>
  <c r="Z63" i="9"/>
  <c r="Y63" i="9"/>
  <c r="X63" i="9"/>
  <c r="S63" i="9"/>
  <c r="Q63" i="9"/>
  <c r="P63" i="9"/>
  <c r="O63" i="9"/>
  <c r="N63" i="9"/>
  <c r="M63" i="9"/>
  <c r="L63" i="9"/>
  <c r="K63" i="9"/>
  <c r="AE62" i="9"/>
  <c r="S62" i="9"/>
  <c r="Q62" i="9"/>
  <c r="P62" i="9"/>
  <c r="O62" i="9"/>
  <c r="N62" i="9"/>
  <c r="M62" i="9"/>
  <c r="L62" i="9"/>
  <c r="K62" i="9"/>
  <c r="AE61" i="9"/>
  <c r="S61" i="9"/>
  <c r="Q61" i="9"/>
  <c r="P61" i="9"/>
  <c r="O61" i="9"/>
  <c r="N61" i="9"/>
  <c r="M61" i="9"/>
  <c r="L61" i="9"/>
  <c r="K61" i="9"/>
  <c r="U59" i="9"/>
  <c r="AE58" i="9"/>
  <c r="AG58" i="9" s="1"/>
  <c r="T58" i="9" s="1"/>
  <c r="S58" i="9"/>
  <c r="Q58" i="9"/>
  <c r="P58" i="9"/>
  <c r="O58" i="9"/>
  <c r="N58" i="9"/>
  <c r="M58" i="9"/>
  <c r="L58" i="9"/>
  <c r="K58" i="9"/>
  <c r="AE57" i="9"/>
  <c r="AG57" i="9" s="1"/>
  <c r="T57" i="9" s="1"/>
  <c r="S57" i="9"/>
  <c r="Q57" i="9"/>
  <c r="P57" i="9"/>
  <c r="O57" i="9"/>
  <c r="N57" i="9"/>
  <c r="M57" i="9"/>
  <c r="L57" i="9"/>
  <c r="K57" i="9"/>
  <c r="U55" i="9"/>
  <c r="AE53" i="9"/>
  <c r="S53" i="9"/>
  <c r="Q53" i="9"/>
  <c r="P53" i="9"/>
  <c r="O53" i="9"/>
  <c r="N53" i="9"/>
  <c r="M53" i="9"/>
  <c r="L53" i="9"/>
  <c r="K53" i="9"/>
  <c r="AE52" i="9"/>
  <c r="S52" i="9"/>
  <c r="Q52" i="9"/>
  <c r="P52" i="9"/>
  <c r="O52" i="9"/>
  <c r="N52" i="9"/>
  <c r="M52" i="9"/>
  <c r="L52" i="9"/>
  <c r="K52" i="9"/>
  <c r="AE51" i="9"/>
  <c r="S51" i="9"/>
  <c r="Q51" i="9"/>
  <c r="P51" i="9"/>
  <c r="O51" i="9"/>
  <c r="N51" i="9"/>
  <c r="M51" i="9"/>
  <c r="L51" i="9"/>
  <c r="K51" i="9"/>
  <c r="AE50" i="9"/>
  <c r="S50" i="9"/>
  <c r="Q50" i="9"/>
  <c r="P50" i="9"/>
  <c r="O50" i="9"/>
  <c r="N50" i="9"/>
  <c r="M50" i="9"/>
  <c r="L50" i="9"/>
  <c r="K50" i="9"/>
  <c r="AE49" i="9"/>
  <c r="S49" i="9"/>
  <c r="Q49" i="9"/>
  <c r="P49" i="9"/>
  <c r="O49" i="9"/>
  <c r="N49" i="9"/>
  <c r="M49" i="9"/>
  <c r="L49" i="9"/>
  <c r="K49" i="9"/>
  <c r="AF47" i="9"/>
  <c r="AD47" i="9"/>
  <c r="AC47" i="9"/>
  <c r="AB47" i="9"/>
  <c r="AA47" i="9"/>
  <c r="Z47" i="9"/>
  <c r="Y47" i="9"/>
  <c r="X47" i="9"/>
  <c r="S47" i="9"/>
  <c r="Q47" i="9"/>
  <c r="P47" i="9"/>
  <c r="O47" i="9"/>
  <c r="N47" i="9"/>
  <c r="M47" i="9"/>
  <c r="L47" i="9"/>
  <c r="K47" i="9"/>
  <c r="AE46" i="9"/>
  <c r="S46" i="9"/>
  <c r="Q46" i="9"/>
  <c r="P46" i="9"/>
  <c r="O46" i="9"/>
  <c r="N46" i="9"/>
  <c r="M46" i="9"/>
  <c r="L46" i="9"/>
  <c r="K46" i="9"/>
  <c r="AE45" i="9"/>
  <c r="S45" i="9"/>
  <c r="Q45" i="9"/>
  <c r="P45" i="9"/>
  <c r="O45" i="9"/>
  <c r="N45" i="9"/>
  <c r="M45" i="9"/>
  <c r="L45" i="9"/>
  <c r="K45" i="9"/>
  <c r="AF43" i="9"/>
  <c r="AD43" i="9"/>
  <c r="AC43" i="9"/>
  <c r="AB43" i="9"/>
  <c r="AA43" i="9"/>
  <c r="AA55" i="9" s="1"/>
  <c r="Z43" i="9"/>
  <c r="Y43" i="9"/>
  <c r="X43" i="9"/>
  <c r="U43" i="9"/>
  <c r="AE42" i="9"/>
  <c r="S42" i="9"/>
  <c r="Q42" i="9"/>
  <c r="P42" i="9"/>
  <c r="O42" i="9"/>
  <c r="N42" i="9"/>
  <c r="M42" i="9"/>
  <c r="L42" i="9"/>
  <c r="K42" i="9"/>
  <c r="AE41" i="9"/>
  <c r="AG41" i="9" s="1"/>
  <c r="T41" i="9" s="1"/>
  <c r="S41" i="9"/>
  <c r="Q41" i="9"/>
  <c r="P41" i="9"/>
  <c r="O41" i="9"/>
  <c r="N41" i="9"/>
  <c r="M41" i="9"/>
  <c r="L41" i="9"/>
  <c r="K41" i="9"/>
  <c r="AE40" i="9"/>
  <c r="AG40" i="9" s="1"/>
  <c r="T40" i="9" s="1"/>
  <c r="U40" i="9"/>
  <c r="S40" i="9"/>
  <c r="Q40" i="9"/>
  <c r="P40" i="9"/>
  <c r="O40" i="9"/>
  <c r="N40" i="9"/>
  <c r="M40" i="9"/>
  <c r="L40" i="9"/>
  <c r="K40" i="9"/>
  <c r="U32" i="9"/>
  <c r="U31" i="9"/>
  <c r="Z24" i="9"/>
  <c r="U24" i="9"/>
  <c r="AG21" i="9"/>
  <c r="Z21" i="9"/>
  <c r="Z18" i="9"/>
  <c r="U18" i="9"/>
  <c r="U15" i="9"/>
  <c r="U10" i="9"/>
  <c r="AG6" i="9"/>
  <c r="U3" i="9"/>
  <c r="AG1" i="9"/>
  <c r="U1" i="9"/>
  <c r="G123" i="8"/>
  <c r="K121" i="8"/>
  <c r="G121" i="8"/>
  <c r="E121" i="8"/>
  <c r="D118" i="8"/>
  <c r="C118" i="8"/>
  <c r="D117" i="8"/>
  <c r="C117" i="8"/>
  <c r="K115" i="8"/>
  <c r="D115" i="8" s="1"/>
  <c r="J115" i="8"/>
  <c r="C115" i="8" s="1"/>
  <c r="K113" i="8"/>
  <c r="J113" i="8"/>
  <c r="D110" i="8"/>
  <c r="C110" i="8"/>
  <c r="D109" i="8"/>
  <c r="C109" i="8"/>
  <c r="D108" i="8"/>
  <c r="C108" i="8"/>
  <c r="D107" i="8"/>
  <c r="C107" i="8"/>
  <c r="D106" i="8"/>
  <c r="C106" i="8"/>
  <c r="D105" i="8"/>
  <c r="C105" i="8"/>
  <c r="D104" i="8"/>
  <c r="C104" i="8"/>
  <c r="D103" i="8"/>
  <c r="C103" i="8"/>
  <c r="D102" i="8"/>
  <c r="C102" i="8"/>
  <c r="D101" i="8"/>
  <c r="C101" i="8"/>
  <c r="D100" i="8"/>
  <c r="C100" i="8"/>
  <c r="D99" i="8"/>
  <c r="C99" i="8"/>
  <c r="D98" i="8"/>
  <c r="C98" i="8"/>
  <c r="K96" i="8"/>
  <c r="D96" i="8" s="1"/>
  <c r="J96" i="8"/>
  <c r="C96" i="8" s="1"/>
  <c r="D95" i="8"/>
  <c r="C95" i="8"/>
  <c r="D94" i="8"/>
  <c r="C94" i="8"/>
  <c r="D93" i="8"/>
  <c r="C93" i="8"/>
  <c r="D92" i="8"/>
  <c r="C92" i="8"/>
  <c r="D91" i="8"/>
  <c r="C91" i="8"/>
  <c r="D90" i="8"/>
  <c r="C90" i="8"/>
  <c r="D89" i="8"/>
  <c r="C89" i="8"/>
  <c r="D88" i="8"/>
  <c r="C88" i="8"/>
  <c r="D87" i="8"/>
  <c r="C87" i="8"/>
  <c r="D86" i="8"/>
  <c r="C86" i="8"/>
  <c r="D85" i="8"/>
  <c r="C85" i="8"/>
  <c r="D84" i="8"/>
  <c r="C84" i="8"/>
  <c r="D83" i="8"/>
  <c r="C83" i="8"/>
  <c r="D82" i="8"/>
  <c r="C82" i="8"/>
  <c r="D81" i="8"/>
  <c r="C81" i="8"/>
  <c r="D80" i="8"/>
  <c r="C80" i="8"/>
  <c r="D79" i="8"/>
  <c r="C79" i="8"/>
  <c r="D78" i="8"/>
  <c r="C78" i="8"/>
  <c r="D77" i="8"/>
  <c r="C77" i="8"/>
  <c r="D76" i="8"/>
  <c r="C76" i="8"/>
  <c r="K74" i="8"/>
  <c r="J74" i="8"/>
  <c r="D71" i="8"/>
  <c r="C71" i="8"/>
  <c r="D70" i="8"/>
  <c r="C70" i="8"/>
  <c r="D69" i="8"/>
  <c r="C69" i="8"/>
  <c r="D68" i="8"/>
  <c r="C68" i="8"/>
  <c r="D67" i="8"/>
  <c r="C67" i="8"/>
  <c r="D66" i="8"/>
  <c r="C66" i="8"/>
  <c r="D64" i="8"/>
  <c r="C64" i="8"/>
  <c r="D63" i="8"/>
  <c r="C63" i="8"/>
  <c r="D62" i="8"/>
  <c r="C62" i="8"/>
  <c r="K61" i="8"/>
  <c r="J61" i="8"/>
  <c r="D61" i="8"/>
  <c r="D60" i="8"/>
  <c r="C60" i="8"/>
  <c r="D59" i="8"/>
  <c r="C59" i="8"/>
  <c r="D58" i="8"/>
  <c r="C58" i="8"/>
  <c r="D57" i="8"/>
  <c r="C57" i="8"/>
  <c r="D56" i="8"/>
  <c r="C56" i="8"/>
  <c r="D55" i="8"/>
  <c r="C55" i="8"/>
  <c r="D54" i="8"/>
  <c r="C54" i="8"/>
  <c r="D53" i="8"/>
  <c r="C53" i="8"/>
  <c r="D52" i="8"/>
  <c r="C52" i="8"/>
  <c r="D51" i="8"/>
  <c r="C51" i="8"/>
  <c r="D50" i="8"/>
  <c r="C50" i="8"/>
  <c r="D49" i="8"/>
  <c r="C49" i="8"/>
  <c r="D48" i="8"/>
  <c r="C48" i="8"/>
  <c r="D47" i="8"/>
  <c r="C47" i="8"/>
  <c r="D46" i="8"/>
  <c r="C46" i="8"/>
  <c r="D45" i="8"/>
  <c r="C45" i="8"/>
  <c r="D44" i="8"/>
  <c r="C44" i="8"/>
  <c r="D43" i="8"/>
  <c r="C43" i="8"/>
  <c r="D42" i="8"/>
  <c r="C42" i="8"/>
  <c r="D41" i="8"/>
  <c r="C41" i="8"/>
  <c r="D40" i="8"/>
  <c r="C40" i="8"/>
  <c r="K38" i="8"/>
  <c r="J38" i="8"/>
  <c r="D34" i="8"/>
  <c r="C34" i="8"/>
  <c r="D33" i="8"/>
  <c r="C33" i="8"/>
  <c r="D32" i="8"/>
  <c r="C32" i="8"/>
  <c r="D31" i="8"/>
  <c r="C31" i="8"/>
  <c r="C30" i="8"/>
  <c r="C29" i="8"/>
  <c r="D28" i="8"/>
  <c r="C28" i="8"/>
  <c r="D27" i="8"/>
  <c r="C27" i="8"/>
  <c r="D26" i="8"/>
  <c r="C26" i="8"/>
  <c r="D25" i="8"/>
  <c r="C25" i="8"/>
  <c r="D24" i="8"/>
  <c r="C24" i="8"/>
  <c r="D23" i="8"/>
  <c r="C23" i="8"/>
  <c r="D22" i="8"/>
  <c r="C22" i="8"/>
  <c r="D21" i="8"/>
  <c r="C21" i="8"/>
  <c r="K17" i="8"/>
  <c r="J17" i="8"/>
  <c r="E16" i="8"/>
  <c r="E15" i="8"/>
  <c r="E10" i="8"/>
  <c r="K6" i="8"/>
  <c r="E3" i="8"/>
  <c r="K1" i="8"/>
  <c r="E1" i="8"/>
  <c r="G95" i="7"/>
  <c r="K93" i="7"/>
  <c r="G93" i="7"/>
  <c r="E93" i="7"/>
  <c r="D90" i="7"/>
  <c r="C90" i="7"/>
  <c r="D89" i="7"/>
  <c r="C89" i="7"/>
  <c r="K85" i="7"/>
  <c r="D85" i="7" s="1"/>
  <c r="J85" i="7"/>
  <c r="C85" i="7" s="1"/>
  <c r="D84" i="7"/>
  <c r="C84" i="7"/>
  <c r="D83" i="7"/>
  <c r="C83" i="7"/>
  <c r="D82" i="7"/>
  <c r="C82" i="7"/>
  <c r="K80" i="7"/>
  <c r="J80" i="7"/>
  <c r="D77" i="7"/>
  <c r="C77" i="7"/>
  <c r="D76" i="7"/>
  <c r="C76" i="7"/>
  <c r="D75" i="7"/>
  <c r="C75" i="7"/>
  <c r="D74" i="7"/>
  <c r="C74" i="7"/>
  <c r="D73" i="7"/>
  <c r="C73" i="7"/>
  <c r="D72" i="7"/>
  <c r="C72" i="7"/>
  <c r="D71" i="7"/>
  <c r="C71" i="7"/>
  <c r="D70" i="7"/>
  <c r="C70" i="7"/>
  <c r="D69" i="7"/>
  <c r="C69" i="7"/>
  <c r="D68" i="7"/>
  <c r="C68" i="7"/>
  <c r="K65" i="7"/>
  <c r="D65" i="7" s="1"/>
  <c r="J65" i="7"/>
  <c r="C65" i="7"/>
  <c r="D64" i="7"/>
  <c r="C64" i="7"/>
  <c r="D63" i="7"/>
  <c r="C63" i="7"/>
  <c r="D62" i="7"/>
  <c r="C62" i="7"/>
  <c r="D61" i="7"/>
  <c r="C61" i="7"/>
  <c r="D60" i="7"/>
  <c r="C60" i="7"/>
  <c r="D59" i="7"/>
  <c r="C59" i="7"/>
  <c r="D58" i="7"/>
  <c r="C58" i="7"/>
  <c r="D57" i="7"/>
  <c r="C57" i="7"/>
  <c r="D56" i="7"/>
  <c r="C56" i="7"/>
  <c r="D55" i="7"/>
  <c r="C55" i="7"/>
  <c r="D54" i="7"/>
  <c r="C54" i="7"/>
  <c r="D53" i="7"/>
  <c r="C53" i="7"/>
  <c r="D52" i="7"/>
  <c r="C52" i="7"/>
  <c r="D51" i="7"/>
  <c r="C51" i="7"/>
  <c r="D50" i="7"/>
  <c r="C50" i="7"/>
  <c r="D49" i="7"/>
  <c r="C49" i="7"/>
  <c r="D48" i="7"/>
  <c r="C48" i="7"/>
  <c r="D47" i="7"/>
  <c r="C47" i="7"/>
  <c r="D46" i="7"/>
  <c r="C46" i="7"/>
  <c r="D45" i="7"/>
  <c r="C45" i="7"/>
  <c r="D44" i="7"/>
  <c r="C44" i="7"/>
  <c r="D43" i="7"/>
  <c r="C43" i="7"/>
  <c r="D42" i="7"/>
  <c r="C42" i="7"/>
  <c r="K40" i="7"/>
  <c r="J40" i="7"/>
  <c r="D36" i="7"/>
  <c r="C36" i="7"/>
  <c r="D35" i="7"/>
  <c r="C35" i="7"/>
  <c r="D34" i="7"/>
  <c r="C34" i="7"/>
  <c r="D33" i="7"/>
  <c r="C33" i="7"/>
  <c r="D32" i="7"/>
  <c r="C32" i="7"/>
  <c r="D31" i="7"/>
  <c r="C31" i="7"/>
  <c r="K28" i="7" a="1"/>
  <c r="K28" i="7" s="1"/>
  <c r="D28" i="7" s="1"/>
  <c r="J28" i="7" a="1"/>
  <c r="J28" i="7" s="1"/>
  <c r="C28" i="7" s="1"/>
  <c r="D27" i="7"/>
  <c r="C27" i="7"/>
  <c r="D26" i="7"/>
  <c r="C26" i="7"/>
  <c r="D25" i="7"/>
  <c r="C25" i="7"/>
  <c r="D24" i="7"/>
  <c r="C24" i="7"/>
  <c r="D23" i="7"/>
  <c r="C23" i="7"/>
  <c r="D22" i="7"/>
  <c r="C22" i="7"/>
  <c r="D21" i="7"/>
  <c r="C21" i="7"/>
  <c r="K17" i="7"/>
  <c r="J17" i="7"/>
  <c r="E16" i="7"/>
  <c r="E15" i="7"/>
  <c r="E10" i="7"/>
  <c r="K6" i="7"/>
  <c r="E3" i="7"/>
  <c r="K1" i="7"/>
  <c r="E1" i="7"/>
  <c r="AD111" i="12"/>
  <c r="F111" i="12"/>
  <c r="AV108" i="12"/>
  <c r="AD108" i="12"/>
  <c r="AD105" i="12"/>
  <c r="F105" i="12"/>
  <c r="C92" i="12"/>
  <c r="D88" i="12"/>
  <c r="C88" i="12"/>
  <c r="C87" i="12"/>
  <c r="D86" i="12"/>
  <c r="D85" i="12"/>
  <c r="C85" i="12"/>
  <c r="D84" i="12"/>
  <c r="C84" i="12"/>
  <c r="C83" i="12"/>
  <c r="B83" i="12"/>
  <c r="D83" i="12" s="1"/>
  <c r="B82" i="12"/>
  <c r="D82" i="12" s="1"/>
  <c r="D81" i="12"/>
  <c r="B81" i="12"/>
  <c r="D80" i="12"/>
  <c r="C80" i="12"/>
  <c r="B80" i="12"/>
  <c r="C79" i="12"/>
  <c r="B79" i="12"/>
  <c r="D79" i="12" s="1"/>
  <c r="B78" i="12"/>
  <c r="D78" i="12" s="1"/>
  <c r="D77" i="12"/>
  <c r="B77" i="12"/>
  <c r="B88" i="12" s="1"/>
  <c r="B92" i="12" s="1"/>
  <c r="AQ76" i="12"/>
  <c r="D76" i="12" s="1"/>
  <c r="AK76" i="12"/>
  <c r="C76" i="12" s="1"/>
  <c r="B76" i="12"/>
  <c r="B87" i="12" s="1"/>
  <c r="D87" i="12" s="1"/>
  <c r="D75" i="12"/>
  <c r="B75" i="12"/>
  <c r="B86" i="12" s="1"/>
  <c r="D74" i="12"/>
  <c r="C74" i="12"/>
  <c r="B74" i="12"/>
  <c r="B85" i="12" s="1"/>
  <c r="D73" i="12"/>
  <c r="C73" i="12"/>
  <c r="C71" i="12"/>
  <c r="D70" i="12"/>
  <c r="C68" i="12"/>
  <c r="D67" i="12"/>
  <c r="C67" i="12"/>
  <c r="D66" i="12"/>
  <c r="C66" i="12"/>
  <c r="C65" i="12"/>
  <c r="D62" i="12"/>
  <c r="C61" i="12"/>
  <c r="D60" i="12"/>
  <c r="C59" i="12"/>
  <c r="D58" i="12"/>
  <c r="C57" i="12"/>
  <c r="D56" i="12"/>
  <c r="C55" i="12"/>
  <c r="AQ54" i="12"/>
  <c r="D54" i="12" s="1"/>
  <c r="AK54" i="12"/>
  <c r="C54" i="12"/>
  <c r="D53" i="12"/>
  <c r="C52" i="12"/>
  <c r="D51" i="12"/>
  <c r="C50" i="12"/>
  <c r="D49" i="12"/>
  <c r="C48" i="12"/>
  <c r="D47" i="12"/>
  <c r="C46" i="12"/>
  <c r="D45" i="12"/>
  <c r="AQ44" i="12"/>
  <c r="AK44" i="12"/>
  <c r="C44" i="12" s="1"/>
  <c r="D44" i="12"/>
  <c r="C43" i="12"/>
  <c r="D42" i="12"/>
  <c r="C41" i="12"/>
  <c r="D40" i="12"/>
  <c r="C39" i="12"/>
  <c r="D38" i="12"/>
  <c r="C37" i="12"/>
  <c r="D36" i="12"/>
  <c r="C35" i="12"/>
  <c r="AQ34" i="12"/>
  <c r="D34" i="12" s="1"/>
  <c r="AK34" i="12"/>
  <c r="C34" i="12"/>
  <c r="D33" i="12"/>
  <c r="C32" i="12"/>
  <c r="D31" i="12"/>
  <c r="C30" i="12"/>
  <c r="D29" i="12"/>
  <c r="C28" i="12"/>
  <c r="D27" i="12"/>
  <c r="C26" i="12"/>
  <c r="D25" i="12"/>
  <c r="C24" i="12"/>
  <c r="D23" i="12"/>
  <c r="A23" i="12"/>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73" i="12" s="1"/>
  <c r="A74" i="12" s="1"/>
  <c r="A75" i="12" s="1"/>
  <c r="A76" i="12" s="1"/>
  <c r="A77" i="12" s="1"/>
  <c r="A78" i="12" s="1"/>
  <c r="A79" i="12" s="1"/>
  <c r="A80" i="12" s="1"/>
  <c r="A81" i="12" s="1"/>
  <c r="A82" i="12" s="1"/>
  <c r="A83" i="12" s="1"/>
  <c r="A84" i="12" s="1"/>
  <c r="A85" i="12" s="1"/>
  <c r="A86" i="12" s="1"/>
  <c r="A87" i="12" s="1"/>
  <c r="A88"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73" i="12" s="1"/>
  <c r="B84" i="12" s="1"/>
  <c r="AQ22" i="12"/>
  <c r="D22" i="12" s="1"/>
  <c r="AK22" i="12"/>
  <c r="C22" i="12" s="1"/>
  <c r="F17" i="12"/>
  <c r="F16" i="12"/>
  <c r="F10" i="12"/>
  <c r="AV6" i="12"/>
  <c r="F3" i="12"/>
  <c r="AV1" i="12"/>
  <c r="F1" i="12"/>
  <c r="P47" i="13"/>
  <c r="F47" i="13"/>
  <c r="Z44" i="13"/>
  <c r="P44" i="13"/>
  <c r="P41" i="13"/>
  <c r="F41" i="13"/>
  <c r="D38" i="13"/>
  <c r="V36" i="13"/>
  <c r="Q36" i="13"/>
  <c r="C36" i="13" s="1"/>
  <c r="D36" i="13"/>
  <c r="C35" i="13"/>
  <c r="D34" i="13"/>
  <c r="C33" i="13"/>
  <c r="D32" i="13"/>
  <c r="V30" i="13"/>
  <c r="Q30" i="13"/>
  <c r="C30" i="13" s="1"/>
  <c r="D30" i="13"/>
  <c r="C29" i="13"/>
  <c r="D28" i="13"/>
  <c r="C27" i="13"/>
  <c r="V26" i="13"/>
  <c r="Q26" i="13"/>
  <c r="Q37" i="13" s="1"/>
  <c r="C26" i="13"/>
  <c r="D25" i="13"/>
  <c r="A25" i="13"/>
  <c r="A26" i="13" s="1"/>
  <c r="A27" i="13" s="1"/>
  <c r="A28" i="13" s="1"/>
  <c r="A29" i="13" s="1"/>
  <c r="A30" i="13" s="1"/>
  <c r="A31" i="13" s="1"/>
  <c r="A32" i="13" s="1"/>
  <c r="A33" i="13" s="1"/>
  <c r="A34" i="13" s="1"/>
  <c r="A35" i="13" s="1"/>
  <c r="A36" i="13" s="1"/>
  <c r="A37" i="13" s="1"/>
  <c r="A38" i="13" s="1"/>
  <c r="B24" i="13" s="1"/>
  <c r="B25" i="13" s="1"/>
  <c r="B26" i="13" s="1"/>
  <c r="B27" i="13" s="1"/>
  <c r="B28" i="13" s="1"/>
  <c r="B29" i="13" s="1"/>
  <c r="B30" i="13" s="1"/>
  <c r="B31" i="13" s="1"/>
  <c r="B32" i="13" s="1"/>
  <c r="B33" i="13" s="1"/>
  <c r="B34" i="13" s="1"/>
  <c r="B35" i="13" s="1"/>
  <c r="B36" i="13" s="1"/>
  <c r="B37" i="13" s="1"/>
  <c r="B38" i="13" s="1"/>
  <c r="D24" i="13"/>
  <c r="C24" i="13"/>
  <c r="C39" i="13" s="1"/>
  <c r="C40" i="13" s="1"/>
  <c r="F20" i="13"/>
  <c r="F19" i="13"/>
  <c r="F10" i="13"/>
  <c r="Z8" i="13"/>
  <c r="Z6" i="13"/>
  <c r="F3" i="13"/>
  <c r="Z1" i="13"/>
  <c r="F1" i="13"/>
  <c r="G189" i="6"/>
  <c r="J187" i="6"/>
  <c r="G187" i="6"/>
  <c r="E187" i="6"/>
  <c r="D185" i="6"/>
  <c r="C185" i="6"/>
  <c r="D184" i="6"/>
  <c r="C184" i="6"/>
  <c r="D182" i="6"/>
  <c r="C182" i="6"/>
  <c r="D181" i="6"/>
  <c r="C181" i="6"/>
  <c r="D179" i="6"/>
  <c r="C179" i="6"/>
  <c r="D178" i="6"/>
  <c r="C178" i="6"/>
  <c r="D175" i="6"/>
  <c r="C175" i="6"/>
  <c r="D174" i="6"/>
  <c r="C174" i="6"/>
  <c r="D173" i="6"/>
  <c r="C173" i="6"/>
  <c r="D172" i="6"/>
  <c r="C172" i="6"/>
  <c r="D171" i="6"/>
  <c r="C171" i="6"/>
  <c r="D170" i="6"/>
  <c r="C170" i="6"/>
  <c r="D169" i="6"/>
  <c r="C169" i="6"/>
  <c r="J168" i="6"/>
  <c r="D168" i="6" s="1"/>
  <c r="I168" i="6"/>
  <c r="D167" i="6"/>
  <c r="C167" i="6"/>
  <c r="D166" i="6"/>
  <c r="C166" i="6"/>
  <c r="D165" i="6"/>
  <c r="C165" i="6"/>
  <c r="D164" i="6"/>
  <c r="C164" i="6"/>
  <c r="D163" i="6"/>
  <c r="C163" i="6"/>
  <c r="J162" i="6"/>
  <c r="I162" i="6"/>
  <c r="D162" i="6"/>
  <c r="C162" i="6"/>
  <c r="D157" i="6"/>
  <c r="C157" i="6"/>
  <c r="D154" i="6"/>
  <c r="C154" i="6"/>
  <c r="D153" i="6"/>
  <c r="C153" i="6"/>
  <c r="D152" i="6"/>
  <c r="C152" i="6"/>
  <c r="I150" i="6"/>
  <c r="D147" i="6"/>
  <c r="C147" i="6"/>
  <c r="J146" i="6"/>
  <c r="I146" i="6"/>
  <c r="C146" i="6" s="1"/>
  <c r="D146" i="6"/>
  <c r="D145" i="6"/>
  <c r="C145" i="6"/>
  <c r="J144" i="6"/>
  <c r="D144" i="6" s="1"/>
  <c r="D140" i="6"/>
  <c r="C140" i="6"/>
  <c r="D139" i="6"/>
  <c r="C139" i="6"/>
  <c r="D138" i="6"/>
  <c r="C138" i="6"/>
  <c r="D137" i="6"/>
  <c r="C137" i="6"/>
  <c r="J136" i="6" a="1"/>
  <c r="J136" i="6" s="1"/>
  <c r="D136" i="6" s="1"/>
  <c r="I136" i="6" a="1"/>
  <c r="I136" i="6" s="1"/>
  <c r="C136" i="6" s="1"/>
  <c r="D135" i="6"/>
  <c r="C135" i="6"/>
  <c r="D134" i="6"/>
  <c r="C134" i="6"/>
  <c r="D133" i="6"/>
  <c r="C133" i="6"/>
  <c r="D132" i="6"/>
  <c r="C132" i="6"/>
  <c r="D131" i="6"/>
  <c r="C131" i="6"/>
  <c r="D130" i="6"/>
  <c r="C130" i="6"/>
  <c r="D129" i="6"/>
  <c r="C129" i="6"/>
  <c r="D128" i="6"/>
  <c r="C128" i="6"/>
  <c r="D127" i="6"/>
  <c r="C127" i="6"/>
  <c r="D126" i="6"/>
  <c r="C126" i="6"/>
  <c r="D125" i="6"/>
  <c r="C125" i="6"/>
  <c r="D124" i="6"/>
  <c r="C124" i="6"/>
  <c r="D123" i="6"/>
  <c r="C123" i="6"/>
  <c r="D122" i="6"/>
  <c r="C122" i="6"/>
  <c r="D121" i="6"/>
  <c r="C121" i="6"/>
  <c r="D120" i="6"/>
  <c r="C120" i="6"/>
  <c r="J119" i="6" a="1"/>
  <c r="J119" i="6" s="1"/>
  <c r="D119" i="6" s="1"/>
  <c r="I119" i="6" a="1"/>
  <c r="I119" i="6" s="1"/>
  <c r="C119" i="6" s="1"/>
  <c r="D118" i="6"/>
  <c r="C118" i="6"/>
  <c r="D117" i="6"/>
  <c r="C117" i="6"/>
  <c r="D116" i="6"/>
  <c r="C116" i="6"/>
  <c r="D115" i="6"/>
  <c r="C115" i="6"/>
  <c r="D114" i="6"/>
  <c r="C114" i="6"/>
  <c r="D113" i="6"/>
  <c r="C113" i="6"/>
  <c r="I111" i="6"/>
  <c r="D108" i="6"/>
  <c r="C108" i="6"/>
  <c r="D107" i="6"/>
  <c r="C107" i="6"/>
  <c r="D106" i="6"/>
  <c r="C106" i="6"/>
  <c r="D105" i="6"/>
  <c r="C105" i="6"/>
  <c r="D104" i="6"/>
  <c r="C104" i="6"/>
  <c r="D103" i="6"/>
  <c r="C103" i="6"/>
  <c r="D102" i="6"/>
  <c r="C102" i="6"/>
  <c r="D101" i="6"/>
  <c r="C101" i="6"/>
  <c r="J100" i="6"/>
  <c r="I100" i="6"/>
  <c r="C100" i="6" s="1"/>
  <c r="D98" i="6"/>
  <c r="C98" i="6"/>
  <c r="D97" i="6"/>
  <c r="C97" i="6"/>
  <c r="D96" i="6"/>
  <c r="C96" i="6"/>
  <c r="D95" i="6"/>
  <c r="C95" i="6"/>
  <c r="D94" i="6"/>
  <c r="C94" i="6"/>
  <c r="D93" i="6"/>
  <c r="C93" i="6"/>
  <c r="D92" i="6"/>
  <c r="C92" i="6"/>
  <c r="D91" i="6"/>
  <c r="C91" i="6"/>
  <c r="J90" i="6" a="1"/>
  <c r="J90" i="6" s="1"/>
  <c r="D90" i="6" s="1"/>
  <c r="I90" i="6" a="1"/>
  <c r="I90" i="6" s="1"/>
  <c r="C90" i="6" s="1"/>
  <c r="D89" i="6"/>
  <c r="C89" i="6"/>
  <c r="D88" i="6"/>
  <c r="C88" i="6"/>
  <c r="D87" i="6"/>
  <c r="C87" i="6"/>
  <c r="J86" i="6" a="1"/>
  <c r="J86" i="6" s="1"/>
  <c r="I86" i="6" a="1"/>
  <c r="I86" i="6" s="1"/>
  <c r="D85" i="6"/>
  <c r="C85" i="6"/>
  <c r="D84" i="6"/>
  <c r="C84" i="6"/>
  <c r="D83" i="6"/>
  <c r="C83" i="6"/>
  <c r="D82" i="6"/>
  <c r="C82" i="6"/>
  <c r="D79" i="6"/>
  <c r="C79" i="6"/>
  <c r="D78" i="6"/>
  <c r="C78" i="6"/>
  <c r="D77" i="6"/>
  <c r="C77" i="6"/>
  <c r="D76" i="6"/>
  <c r="C76" i="6"/>
  <c r="J75" i="6" a="1"/>
  <c r="J75" i="6" s="1"/>
  <c r="I75" i="6" a="1"/>
  <c r="I75" i="6" s="1"/>
  <c r="C75" i="6" s="1"/>
  <c r="D75" i="6"/>
  <c r="D74" i="6"/>
  <c r="C74" i="6"/>
  <c r="I72"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J54" i="6" a="1"/>
  <c r="J54" i="6" s="1"/>
  <c r="I54" i="6" a="1"/>
  <c r="I54" i="6" s="1"/>
  <c r="C54" i="6" s="1"/>
  <c r="D53" i="6"/>
  <c r="C53" i="6"/>
  <c r="D52" i="6"/>
  <c r="C52" i="6"/>
  <c r="D51" i="6"/>
  <c r="C51" i="6"/>
  <c r="D50" i="6"/>
  <c r="C50" i="6"/>
  <c r="D49" i="6"/>
  <c r="C49" i="6"/>
  <c r="D48" i="6"/>
  <c r="C48" i="6"/>
  <c r="D47" i="6"/>
  <c r="C47" i="6"/>
  <c r="D46" i="6"/>
  <c r="C46" i="6"/>
  <c r="D45" i="6"/>
  <c r="C45" i="6"/>
  <c r="D44" i="6"/>
  <c r="C44" i="6"/>
  <c r="D43" i="6"/>
  <c r="C43" i="6"/>
  <c r="D42" i="6"/>
  <c r="C42" i="6"/>
  <c r="D41" i="6"/>
  <c r="C41" i="6"/>
  <c r="I39" i="6"/>
  <c r="D34" i="6"/>
  <c r="C34" i="6"/>
  <c r="J33" i="6"/>
  <c r="D33" i="6" s="1"/>
  <c r="I33" i="6"/>
  <c r="D31" i="6"/>
  <c r="C31" i="6"/>
  <c r="D30" i="6"/>
  <c r="C30" i="6"/>
  <c r="D29" i="6"/>
  <c r="C29" i="6"/>
  <c r="J28" i="6" a="1"/>
  <c r="J28" i="6" s="1"/>
  <c r="D28" i="6" s="1"/>
  <c r="I28" i="6" a="1"/>
  <c r="I28" i="6" s="1"/>
  <c r="C28" i="6" s="1"/>
  <c r="D27" i="6"/>
  <c r="C27" i="6"/>
  <c r="D26" i="6"/>
  <c r="C26" i="6"/>
  <c r="D25" i="6"/>
  <c r="C25" i="6"/>
  <c r="J24" i="6" a="1"/>
  <c r="J24" i="6" s="1"/>
  <c r="D24" i="6" s="1"/>
  <c r="I24" i="6" a="1"/>
  <c r="I24" i="6" s="1"/>
  <c r="C24" i="6" s="1"/>
  <c r="D23" i="6"/>
  <c r="C23" i="6"/>
  <c r="D22" i="6"/>
  <c r="C22" i="6"/>
  <c r="D21" i="6"/>
  <c r="C21" i="6"/>
  <c r="J20" i="6" a="1"/>
  <c r="J20" i="6" s="1"/>
  <c r="I20" i="6" a="1"/>
  <c r="I20" i="6" s="1"/>
  <c r="C20" i="6" s="1"/>
  <c r="J16" i="6"/>
  <c r="J111" i="6" s="1"/>
  <c r="I16" i="6"/>
  <c r="E15" i="6"/>
  <c r="E14" i="6"/>
  <c r="E10" i="6"/>
  <c r="J8" i="6"/>
  <c r="J6" i="6"/>
  <c r="E3" i="6"/>
  <c r="J1" i="6"/>
  <c r="E1" i="6"/>
  <c r="G151" i="5"/>
  <c r="J149" i="5"/>
  <c r="G149" i="5"/>
  <c r="E149" i="5"/>
  <c r="D146" i="5"/>
  <c r="C146" i="5"/>
  <c r="D143" i="5"/>
  <c r="C143" i="5"/>
  <c r="D142" i="5"/>
  <c r="C142" i="5"/>
  <c r="D141" i="5"/>
  <c r="C141" i="5"/>
  <c r="D140" i="5"/>
  <c r="C140" i="5"/>
  <c r="D139" i="5"/>
  <c r="C139" i="5"/>
  <c r="D138" i="5"/>
  <c r="C138" i="5"/>
  <c r="D137" i="5"/>
  <c r="C137" i="5"/>
  <c r="D136" i="5"/>
  <c r="C136" i="5"/>
  <c r="D135" i="5"/>
  <c r="C135" i="5"/>
  <c r="D134" i="5"/>
  <c r="C134" i="5"/>
  <c r="D133" i="5"/>
  <c r="C133" i="5"/>
  <c r="D132" i="5"/>
  <c r="C132" i="5"/>
  <c r="J131" i="5" a="1"/>
  <c r="J131" i="5" s="1"/>
  <c r="I131" i="5" a="1"/>
  <c r="I131" i="5" s="1"/>
  <c r="D129" i="5"/>
  <c r="C129" i="5"/>
  <c r="D128" i="5"/>
  <c r="C128" i="5"/>
  <c r="D127" i="5"/>
  <c r="C127" i="5"/>
  <c r="D126" i="5"/>
  <c r="C126" i="5"/>
  <c r="D125" i="5"/>
  <c r="C125" i="5"/>
  <c r="D124" i="5"/>
  <c r="C124" i="5"/>
  <c r="D123" i="5"/>
  <c r="C123" i="5"/>
  <c r="J121" i="5"/>
  <c r="I121" i="5"/>
  <c r="D118" i="5"/>
  <c r="C118" i="5"/>
  <c r="J117" i="5"/>
  <c r="J116" i="5" s="1"/>
  <c r="D116" i="5" s="1"/>
  <c r="I117" i="5"/>
  <c r="C117" i="5" s="1"/>
  <c r="D115" i="5"/>
  <c r="C115" i="5"/>
  <c r="D113" i="5"/>
  <c r="C113" i="5"/>
  <c r="D111" i="5"/>
  <c r="C111" i="5"/>
  <c r="D110" i="5"/>
  <c r="C110" i="5"/>
  <c r="J109" i="5" a="1"/>
  <c r="J109" i="5" s="1"/>
  <c r="D109" i="5" s="1"/>
  <c r="I109" i="5" a="1"/>
  <c r="I109" i="5" s="1"/>
  <c r="C109" i="5" s="1"/>
  <c r="D108" i="5"/>
  <c r="C108" i="5"/>
  <c r="D107" i="5"/>
  <c r="C107" i="5"/>
  <c r="J106" i="5" a="1"/>
  <c r="J106" i="5" s="1"/>
  <c r="D106" i="5" s="1"/>
  <c r="I106" i="5" a="1"/>
  <c r="I106" i="5" s="1"/>
  <c r="C106" i="5" s="1"/>
  <c r="D105" i="5"/>
  <c r="C105" i="5"/>
  <c r="D104" i="5"/>
  <c r="C104" i="5"/>
  <c r="D103" i="5"/>
  <c r="C103" i="5"/>
  <c r="J102" i="5" a="1"/>
  <c r="J102" i="5" s="1"/>
  <c r="D102" i="5" s="1"/>
  <c r="I102" i="5" a="1"/>
  <c r="I102" i="5" s="1"/>
  <c r="C102" i="5" s="1"/>
  <c r="D101" i="5"/>
  <c r="C101" i="5"/>
  <c r="D100" i="5"/>
  <c r="C100" i="5"/>
  <c r="J99" i="5" a="1"/>
  <c r="J99" i="5" s="1"/>
  <c r="D99" i="5" s="1"/>
  <c r="I99" i="5" a="1"/>
  <c r="I99" i="5" s="1"/>
  <c r="C99" i="5" s="1"/>
  <c r="D98" i="5"/>
  <c r="C98" i="5"/>
  <c r="D97" i="5"/>
  <c r="C97" i="5"/>
  <c r="D96" i="5"/>
  <c r="C96" i="5"/>
  <c r="D95" i="5"/>
  <c r="C95" i="5"/>
  <c r="D94" i="5"/>
  <c r="C94" i="5"/>
  <c r="D93" i="5"/>
  <c r="C93" i="5"/>
  <c r="J92" i="5" a="1"/>
  <c r="J92" i="5" s="1"/>
  <c r="I92" i="5" a="1"/>
  <c r="I92" i="5" s="1"/>
  <c r="D91" i="5"/>
  <c r="C91" i="5"/>
  <c r="D88" i="5"/>
  <c r="C88" i="5"/>
  <c r="D86" i="5"/>
  <c r="C86" i="5"/>
  <c r="D85" i="5"/>
  <c r="C85" i="5"/>
  <c r="D84" i="5"/>
  <c r="C84" i="5"/>
  <c r="D83" i="5"/>
  <c r="C83" i="5"/>
  <c r="J81" i="5"/>
  <c r="I81" i="5"/>
  <c r="D78" i="5"/>
  <c r="C78" i="5"/>
  <c r="D77" i="5"/>
  <c r="C77" i="5"/>
  <c r="D76" i="5"/>
  <c r="C76" i="5"/>
  <c r="D75" i="5"/>
  <c r="C75" i="5"/>
  <c r="D74" i="5"/>
  <c r="C74" i="5"/>
  <c r="D73" i="5"/>
  <c r="C73" i="5"/>
  <c r="J72" i="5" a="1"/>
  <c r="J72" i="5" s="1"/>
  <c r="D72" i="5" s="1"/>
  <c r="I72" i="5" a="1"/>
  <c r="I72" i="5" s="1"/>
  <c r="C72" i="5" s="1"/>
  <c r="D71" i="5"/>
  <c r="C71" i="5"/>
  <c r="D70" i="5"/>
  <c r="C70" i="5"/>
  <c r="D69" i="5"/>
  <c r="C69" i="5"/>
  <c r="J68" i="5" a="1"/>
  <c r="J68" i="5" s="1"/>
  <c r="D68" i="5" s="1"/>
  <c r="I68" i="5" a="1"/>
  <c r="I68" i="5" s="1"/>
  <c r="C68" i="5" s="1"/>
  <c r="D67" i="5"/>
  <c r="C67" i="5"/>
  <c r="D66" i="5"/>
  <c r="C66" i="5"/>
  <c r="D65" i="5"/>
  <c r="C65" i="5"/>
  <c r="D64" i="5"/>
  <c r="C64" i="5"/>
  <c r="D63" i="5"/>
  <c r="C63" i="5"/>
  <c r="D62" i="5"/>
  <c r="C62" i="5"/>
  <c r="D61" i="5"/>
  <c r="C61" i="5"/>
  <c r="J60" i="5" a="1"/>
  <c r="J60" i="5" s="1"/>
  <c r="I60" i="5" a="1"/>
  <c r="I60" i="5" s="1"/>
  <c r="C60" i="5" s="1"/>
  <c r="D58" i="5"/>
  <c r="C58" i="5"/>
  <c r="D57" i="5"/>
  <c r="C57" i="5"/>
  <c r="D56" i="5"/>
  <c r="C56" i="5"/>
  <c r="D55" i="5"/>
  <c r="C55" i="5"/>
  <c r="D54" i="5"/>
  <c r="C54" i="5"/>
  <c r="D53" i="5"/>
  <c r="C53" i="5"/>
  <c r="D52" i="5"/>
  <c r="C52" i="5"/>
  <c r="J51" i="5" a="1"/>
  <c r="J51" i="5" s="1"/>
  <c r="D51" i="5" s="1"/>
  <c r="I51" i="5" a="1"/>
  <c r="I51" i="5" s="1"/>
  <c r="C51" i="5" s="1"/>
  <c r="D50" i="5"/>
  <c r="C50" i="5"/>
  <c r="D49" i="5"/>
  <c r="C49" i="5"/>
  <c r="J48" i="5" a="1"/>
  <c r="J48" i="5" s="1"/>
  <c r="D48" i="5" s="1"/>
  <c r="I48" i="5" a="1"/>
  <c r="I48" i="5" s="1"/>
  <c r="C48" i="5" s="1"/>
  <c r="D47" i="5"/>
  <c r="C47" i="5"/>
  <c r="D46" i="5"/>
  <c r="C46" i="5"/>
  <c r="D45" i="5"/>
  <c r="C45" i="5"/>
  <c r="D44" i="5"/>
  <c r="C44" i="5"/>
  <c r="D43" i="5"/>
  <c r="C43" i="5"/>
  <c r="J41" i="5"/>
  <c r="I41" i="5"/>
  <c r="D37" i="5"/>
  <c r="C37" i="5"/>
  <c r="D36" i="5"/>
  <c r="C36" i="5"/>
  <c r="D35" i="5"/>
  <c r="C35" i="5"/>
  <c r="D34" i="5"/>
  <c r="C34" i="5"/>
  <c r="J33" i="5" a="1"/>
  <c r="J33" i="5" s="1"/>
  <c r="D33" i="5" s="1"/>
  <c r="I33" i="5" a="1"/>
  <c r="I33" i="5" s="1"/>
  <c r="C33" i="5" s="1"/>
  <c r="D32" i="5"/>
  <c r="C32" i="5"/>
  <c r="D31" i="5"/>
  <c r="C31" i="5"/>
  <c r="D30" i="5"/>
  <c r="C30" i="5"/>
  <c r="D29" i="5"/>
  <c r="C29" i="5"/>
  <c r="D28" i="5"/>
  <c r="C28" i="5"/>
  <c r="J27" i="5" a="1"/>
  <c r="J27" i="5" s="1"/>
  <c r="D27" i="5" s="1"/>
  <c r="I27" i="5" a="1"/>
  <c r="I27" i="5" s="1"/>
  <c r="C27" i="5" s="1"/>
  <c r="D26" i="5"/>
  <c r="C26" i="5"/>
  <c r="D25" i="5"/>
  <c r="C25" i="5"/>
  <c r="D24" i="5"/>
  <c r="C24" i="5"/>
  <c r="D23" i="5"/>
  <c r="C23" i="5"/>
  <c r="D22" i="5"/>
  <c r="C22" i="5"/>
  <c r="D21" i="5"/>
  <c r="C21" i="5"/>
  <c r="J20" i="5" a="1"/>
  <c r="J20" i="5" s="1"/>
  <c r="I20" i="5" a="1"/>
  <c r="I20" i="5" s="1"/>
  <c r="C20" i="5" s="1"/>
  <c r="J16" i="5"/>
  <c r="I16" i="5"/>
  <c r="E15" i="5"/>
  <c r="E14" i="5"/>
  <c r="E10" i="5"/>
  <c r="J6" i="5"/>
  <c r="E3" i="5"/>
  <c r="J1" i="5"/>
  <c r="E1" i="5"/>
  <c r="D51" i="4"/>
  <c r="B23" i="4"/>
  <c r="B19" i="4"/>
  <c r="E5" i="8" s="1"/>
  <c r="B16" i="4"/>
  <c r="A1" i="4"/>
  <c r="C81" i="3"/>
  <c r="B81" i="3"/>
  <c r="C78" i="3"/>
  <c r="B78" i="3"/>
  <c r="A78" i="3"/>
  <c r="C77" i="3"/>
  <c r="B77" i="3"/>
  <c r="A77" i="3"/>
  <c r="C76" i="3"/>
  <c r="B76" i="3"/>
  <c r="A76" i="3"/>
  <c r="C75" i="3"/>
  <c r="B75" i="3"/>
  <c r="A75" i="3"/>
  <c r="C74" i="3"/>
  <c r="B74" i="3"/>
  <c r="A74" i="3"/>
  <c r="C73" i="3"/>
  <c r="B73" i="3"/>
  <c r="A73" i="3"/>
  <c r="C72" i="3"/>
  <c r="B72" i="3"/>
  <c r="A72" i="3"/>
  <c r="B71" i="3"/>
  <c r="A71" i="3"/>
  <c r="B70" i="3"/>
  <c r="A70" i="3"/>
  <c r="B69" i="3"/>
  <c r="B68" i="3"/>
  <c r="C66" i="3"/>
  <c r="C65" i="3"/>
  <c r="C64" i="3"/>
  <c r="C63" i="3"/>
  <c r="C62" i="3"/>
  <c r="C61" i="3"/>
  <c r="C60" i="3"/>
  <c r="C59" i="3"/>
  <c r="C58" i="3"/>
  <c r="C53" i="3"/>
  <c r="C49" i="3"/>
  <c r="C48" i="3"/>
  <c r="C47" i="3"/>
  <c r="C42" i="3"/>
  <c r="C41" i="3"/>
  <c r="B40" i="3"/>
  <c r="B39" i="3"/>
  <c r="B38" i="3"/>
  <c r="B37" i="3"/>
  <c r="C36" i="3"/>
  <c r="B34" i="3"/>
  <c r="B33" i="3"/>
  <c r="B32" i="3"/>
  <c r="B31" i="3"/>
  <c r="B30" i="3"/>
  <c r="B29" i="3"/>
  <c r="B28" i="3"/>
  <c r="E27" i="3"/>
  <c r="D27" i="3"/>
  <c r="C27" i="3"/>
  <c r="B27" i="3"/>
  <c r="B25" i="3"/>
  <c r="B21" i="3"/>
  <c r="B15" i="3"/>
  <c r="B14" i="3"/>
  <c r="B13" i="3"/>
  <c r="B12" i="3"/>
  <c r="K8" i="7" s="1"/>
  <c r="B11" i="3"/>
  <c r="B5" i="3"/>
  <c r="B4" i="3"/>
  <c r="B1" i="3"/>
  <c r="AF80" i="2"/>
  <c r="D80" i="2"/>
  <c r="AF79" i="2"/>
  <c r="D79" i="2"/>
  <c r="AF78" i="2"/>
  <c r="D78" i="2"/>
  <c r="AF77" i="2"/>
  <c r="D77" i="2"/>
  <c r="AF76" i="2"/>
  <c r="D76" i="2"/>
  <c r="AF75" i="2"/>
  <c r="D75" i="2"/>
  <c r="AF74" i="2"/>
  <c r="D74" i="2"/>
  <c r="AF73" i="2"/>
  <c r="D73" i="2"/>
  <c r="AF72" i="2"/>
  <c r="D72" i="2"/>
  <c r="AF71" i="2"/>
  <c r="D71" i="2"/>
  <c r="AF70" i="2"/>
  <c r="D70" i="2"/>
  <c r="AF69" i="2"/>
  <c r="D69" i="2"/>
  <c r="AF68" i="2"/>
  <c r="D68" i="2"/>
  <c r="AF67" i="2"/>
  <c r="D67" i="2"/>
  <c r="AF66" i="2"/>
  <c r="D66" i="2"/>
  <c r="AF65" i="2"/>
  <c r="D65" i="2"/>
  <c r="AF64" i="2"/>
  <c r="D64" i="2"/>
  <c r="AF63" i="2"/>
  <c r="D63" i="2"/>
  <c r="AF62" i="2"/>
  <c r="D62" i="2"/>
  <c r="AF61" i="2"/>
  <c r="D61" i="2"/>
  <c r="AF60" i="2"/>
  <c r="D60" i="2"/>
  <c r="AF59" i="2"/>
  <c r="D59" i="2"/>
  <c r="AF58" i="2"/>
  <c r="D58" i="2"/>
  <c r="AF57" i="2"/>
  <c r="D57" i="2"/>
  <c r="AF56" i="2"/>
  <c r="D56" i="2"/>
  <c r="AF55" i="2"/>
  <c r="D55" i="2"/>
  <c r="AF54" i="2"/>
  <c r="D54" i="2"/>
  <c r="AF53" i="2"/>
  <c r="D53" i="2"/>
  <c r="AF52" i="2"/>
  <c r="D52" i="2"/>
  <c r="AF51" i="2"/>
  <c r="D51" i="2"/>
  <c r="AF50" i="2"/>
  <c r="D50" i="2"/>
  <c r="AF49" i="2"/>
  <c r="D49" i="2"/>
  <c r="AF48" i="2"/>
  <c r="D48" i="2"/>
  <c r="AF47" i="2"/>
  <c r="D47" i="2"/>
  <c r="AF46" i="2"/>
  <c r="D46" i="2"/>
  <c r="AF45" i="2"/>
  <c r="D45" i="2"/>
  <c r="AF44" i="2"/>
  <c r="D44" i="2"/>
  <c r="AF43" i="2"/>
  <c r="D43" i="2"/>
  <c r="AF42" i="2"/>
  <c r="D42" i="2"/>
  <c r="AF41" i="2"/>
  <c r="D41" i="2"/>
  <c r="AF40" i="2"/>
  <c r="D40" i="2"/>
  <c r="AF39" i="2"/>
  <c r="D39" i="2"/>
  <c r="AF38" i="2"/>
  <c r="D38" i="2"/>
  <c r="AF37" i="2"/>
  <c r="D37" i="2"/>
  <c r="AF36" i="2"/>
  <c r="D36" i="2"/>
  <c r="AF35" i="2"/>
  <c r="D35" i="2"/>
  <c r="AF34" i="2"/>
  <c r="D34" i="2"/>
  <c r="AF33" i="2"/>
  <c r="D33" i="2"/>
  <c r="AF32" i="2"/>
  <c r="D32" i="2"/>
  <c r="AF31" i="2"/>
  <c r="D31" i="2"/>
  <c r="AF30" i="2"/>
  <c r="D30" i="2"/>
  <c r="AF29" i="2"/>
  <c r="D29" i="2"/>
  <c r="AF28" i="2"/>
  <c r="D28" i="2"/>
  <c r="AF27" i="2"/>
  <c r="D27" i="2"/>
  <c r="AF26" i="2"/>
  <c r="D26" i="2"/>
  <c r="AF25" i="2"/>
  <c r="D25" i="2"/>
  <c r="AF24" i="2"/>
  <c r="D24" i="2"/>
  <c r="AF23" i="2"/>
  <c r="D23" i="2"/>
  <c r="AF22" i="2"/>
  <c r="D22" i="2"/>
  <c r="AF21" i="2"/>
  <c r="D21" i="2"/>
  <c r="AF20" i="2"/>
  <c r="D20" i="2"/>
  <c r="AF19" i="2"/>
  <c r="D19" i="2"/>
  <c r="AF18" i="2"/>
  <c r="D18" i="2"/>
  <c r="AF17" i="2"/>
  <c r="D17" i="2"/>
  <c r="AF16" i="2"/>
  <c r="D16" i="2"/>
  <c r="AF15" i="2"/>
  <c r="D15" i="2"/>
  <c r="AF14" i="2"/>
  <c r="D14" i="2"/>
  <c r="AF13" i="2"/>
  <c r="D13" i="2"/>
  <c r="AF12" i="2"/>
  <c r="D12" i="2"/>
  <c r="AF11" i="2"/>
  <c r="D11" i="2"/>
  <c r="AF10" i="2"/>
  <c r="D10" i="2"/>
  <c r="AF9" i="2"/>
  <c r="D9" i="2"/>
  <c r="AF8" i="2"/>
  <c r="D8" i="2"/>
  <c r="AF7" i="2"/>
  <c r="D7" i="2"/>
  <c r="AF6" i="2"/>
  <c r="D6" i="2"/>
  <c r="AF5" i="2"/>
  <c r="D5" i="2"/>
  <c r="AF4" i="2"/>
  <c r="D4" i="2"/>
  <c r="AF3" i="2"/>
  <c r="D3" i="2"/>
  <c r="AF2" i="2"/>
  <c r="D2" i="2"/>
  <c r="D1" i="2"/>
  <c r="V37" i="13" l="1"/>
  <c r="D37" i="13" s="1"/>
  <c r="D26" i="13"/>
  <c r="AG42" i="9"/>
  <c r="T42" i="9" s="1"/>
  <c r="R42" i="9"/>
  <c r="C168" i="6"/>
  <c r="I161" i="6"/>
  <c r="C161" i="6" s="1"/>
  <c r="G34" i="11"/>
  <c r="D27" i="13"/>
  <c r="D29" i="13"/>
  <c r="D33" i="13"/>
  <c r="D35" i="13"/>
  <c r="D24" i="12"/>
  <c r="D93" i="12" s="1"/>
  <c r="D101" i="12" s="1"/>
  <c r="D26" i="12"/>
  <c r="D28" i="12"/>
  <c r="D30" i="12"/>
  <c r="D32" i="12"/>
  <c r="D35" i="12"/>
  <c r="D37" i="12"/>
  <c r="D39" i="12"/>
  <c r="D41" i="12"/>
  <c r="D43" i="12"/>
  <c r="D46" i="12"/>
  <c r="D48" i="12"/>
  <c r="D50" i="12"/>
  <c r="D52" i="12"/>
  <c r="D55" i="12"/>
  <c r="D57" i="12"/>
  <c r="D59" i="12"/>
  <c r="D61" i="12"/>
  <c r="C78" i="12"/>
  <c r="C82" i="12"/>
  <c r="I144" i="6"/>
  <c r="C144" i="6" s="1"/>
  <c r="J161" i="6"/>
  <c r="D161" i="6" s="1"/>
  <c r="C25" i="13"/>
  <c r="C37" i="13"/>
  <c r="C28" i="13"/>
  <c r="C32" i="13"/>
  <c r="C34" i="13"/>
  <c r="C38" i="13"/>
  <c r="C23" i="12"/>
  <c r="C25" i="12"/>
  <c r="C27" i="12"/>
  <c r="C29" i="12"/>
  <c r="C31" i="12"/>
  <c r="C33" i="12"/>
  <c r="C36" i="12"/>
  <c r="C38" i="12"/>
  <c r="C40" i="12"/>
  <c r="C42" i="12"/>
  <c r="C45" i="12"/>
  <c r="C47" i="12"/>
  <c r="C49" i="12"/>
  <c r="C51" i="12"/>
  <c r="C53" i="12"/>
  <c r="C56" i="12"/>
  <c r="C58" i="12"/>
  <c r="C60" i="12"/>
  <c r="C62" i="12"/>
  <c r="C75" i="12"/>
  <c r="C77" i="12"/>
  <c r="C81" i="12"/>
  <c r="C86" i="12"/>
  <c r="Y55" i="9"/>
  <c r="L55" i="9" s="1"/>
  <c r="AC55" i="9"/>
  <c r="AC59" i="9" s="1"/>
  <c r="B33" i="17"/>
  <c r="B34" i="17" s="1"/>
  <c r="AP1" i="17" s="1"/>
  <c r="B63" i="3" s="1"/>
  <c r="G33" i="16"/>
  <c r="G35" i="16"/>
  <c r="G34" i="16"/>
  <c r="G32" i="16"/>
  <c r="G31" i="16"/>
  <c r="G30" i="16"/>
  <c r="G29" i="16"/>
  <c r="G28" i="16"/>
  <c r="G27" i="16"/>
  <c r="G26" i="16"/>
  <c r="G25" i="16"/>
  <c r="G24" i="16"/>
  <c r="F37" i="16"/>
  <c r="F38" i="16" s="1"/>
  <c r="AR36" i="16"/>
  <c r="BB36" i="16" s="1"/>
  <c r="I36" i="16" s="1"/>
  <c r="G22" i="16"/>
  <c r="H37" i="16"/>
  <c r="H38" i="16" s="1"/>
  <c r="G21" i="16"/>
  <c r="BB21" i="16"/>
  <c r="I21" i="16" s="1"/>
  <c r="AE22" i="14"/>
  <c r="B22" i="14" s="1"/>
  <c r="B24" i="14" s="1"/>
  <c r="B26" i="14" s="1"/>
  <c r="B20" i="14"/>
  <c r="I22" i="15"/>
  <c r="I23" i="15" s="1"/>
  <c r="L22" i="15"/>
  <c r="L23" i="15" s="1"/>
  <c r="J22" i="15"/>
  <c r="J23" i="15" s="1"/>
  <c r="N22" i="15"/>
  <c r="N23" i="15" s="1"/>
  <c r="H22" i="15"/>
  <c r="H23" i="15" s="1"/>
  <c r="M22" i="15"/>
  <c r="M23" i="15" s="1"/>
  <c r="K22" i="15"/>
  <c r="K23" i="15" s="1"/>
  <c r="BT28" i="11"/>
  <c r="E28" i="11" s="1"/>
  <c r="F28" i="11"/>
  <c r="BT13" i="11"/>
  <c r="E13" i="11" s="1"/>
  <c r="BT6" i="11"/>
  <c r="E6" i="11" s="1"/>
  <c r="G8" i="11"/>
  <c r="AE63" i="9"/>
  <c r="R63" i="9" s="1"/>
  <c r="R58" i="9"/>
  <c r="R57" i="9"/>
  <c r="AE47" i="9"/>
  <c r="N43" i="9"/>
  <c r="R41" i="9"/>
  <c r="P43" i="9"/>
  <c r="L43" i="9"/>
  <c r="R40" i="9"/>
  <c r="J116" i="8"/>
  <c r="C116" i="8" s="1"/>
  <c r="K116" i="8"/>
  <c r="K119" i="8" s="1"/>
  <c r="D119" i="8" s="1"/>
  <c r="C61" i="8"/>
  <c r="K87" i="7"/>
  <c r="D87" i="7" s="1"/>
  <c r="C93" i="12"/>
  <c r="C101" i="12" s="1"/>
  <c r="J99" i="6"/>
  <c r="D99" i="6" s="1"/>
  <c r="D100" i="6"/>
  <c r="I99" i="6"/>
  <c r="C99" i="6" s="1"/>
  <c r="I32" i="6"/>
  <c r="C32" i="6" s="1"/>
  <c r="C33" i="6"/>
  <c r="C131" i="5"/>
  <c r="I130" i="5"/>
  <c r="C130" i="5" s="1"/>
  <c r="D117" i="5"/>
  <c r="I116" i="5"/>
  <c r="C116" i="5" s="1"/>
  <c r="J112" i="5"/>
  <c r="D112" i="5" s="1"/>
  <c r="D92" i="5"/>
  <c r="B25" i="18"/>
  <c r="B26" i="18" s="1"/>
  <c r="H1" i="18" s="1"/>
  <c r="B64" i="3" s="1"/>
  <c r="F1" i="4"/>
  <c r="B67" i="3" s="1"/>
  <c r="J72" i="6"/>
  <c r="J150" i="6"/>
  <c r="B22" i="3"/>
  <c r="J8" i="5"/>
  <c r="AV8" i="12"/>
  <c r="AG3" i="9"/>
  <c r="K3" i="8"/>
  <c r="B16" i="3"/>
  <c r="K3" i="7"/>
  <c r="AV3" i="12"/>
  <c r="Z3" i="13"/>
  <c r="E8" i="7"/>
  <c r="U8" i="9"/>
  <c r="F8" i="12"/>
  <c r="F8" i="13"/>
  <c r="E8" i="6"/>
  <c r="E8" i="5"/>
  <c r="E8" i="8"/>
  <c r="J3" i="5"/>
  <c r="D131" i="5"/>
  <c r="J130" i="5"/>
  <c r="D130" i="5" s="1"/>
  <c r="J3" i="6"/>
  <c r="D54" i="6"/>
  <c r="J32" i="6"/>
  <c r="D32" i="6" s="1"/>
  <c r="D86" i="6"/>
  <c r="J81" i="6"/>
  <c r="B24" i="3"/>
  <c r="I19" i="5"/>
  <c r="D20" i="5"/>
  <c r="J19" i="5"/>
  <c r="I59" i="5"/>
  <c r="C59" i="5" s="1"/>
  <c r="D60" i="5"/>
  <c r="J59" i="5"/>
  <c r="D59" i="5" s="1"/>
  <c r="I112" i="5"/>
  <c r="C92" i="5"/>
  <c r="I19" i="6"/>
  <c r="D20" i="6"/>
  <c r="J19" i="6"/>
  <c r="C86" i="6"/>
  <c r="I81" i="6"/>
  <c r="V31" i="13"/>
  <c r="D31" i="13" s="1"/>
  <c r="AF55" i="9"/>
  <c r="S43" i="9"/>
  <c r="AG46" i="9"/>
  <c r="T46" i="9" s="1"/>
  <c r="R46" i="9"/>
  <c r="AG50" i="9"/>
  <c r="T50" i="9" s="1"/>
  <c r="R50" i="9"/>
  <c r="AG52" i="9"/>
  <c r="T52" i="9" s="1"/>
  <c r="R52" i="9"/>
  <c r="Y59" i="9"/>
  <c r="AG61" i="9"/>
  <c r="T61" i="9" s="1"/>
  <c r="R61" i="9"/>
  <c r="AG63" i="9"/>
  <c r="T63" i="9" s="1"/>
  <c r="AG65" i="9"/>
  <c r="T65" i="9" s="1"/>
  <c r="R65" i="9"/>
  <c r="AG67" i="9"/>
  <c r="T67" i="9" s="1"/>
  <c r="R67" i="9"/>
  <c r="AG69" i="9"/>
  <c r="T69" i="9" s="1"/>
  <c r="R69" i="9"/>
  <c r="G13" i="11"/>
  <c r="CF12" i="11"/>
  <c r="G12" i="11" s="1"/>
  <c r="F23" i="11"/>
  <c r="BT23" i="11"/>
  <c r="E23" i="11" s="1"/>
  <c r="F34" i="11"/>
  <c r="BZ31" i="11"/>
  <c r="BT34" i="11"/>
  <c r="E34" i="11" s="1"/>
  <c r="H34" i="11"/>
  <c r="CL31" i="11"/>
  <c r="H31" i="11" s="1"/>
  <c r="AL3" i="14"/>
  <c r="O13" i="10"/>
  <c r="AG8" i="9"/>
  <c r="K8" i="8"/>
  <c r="C17" i="17"/>
  <c r="C7" i="14"/>
  <c r="AN55" i="11"/>
  <c r="E5" i="7"/>
  <c r="E5" i="5"/>
  <c r="E5" i="6"/>
  <c r="J39" i="6"/>
  <c r="F5" i="13"/>
  <c r="Q31" i="13"/>
  <c r="C31" i="13" s="1"/>
  <c r="F5" i="12"/>
  <c r="J87" i="7"/>
  <c r="U5" i="9"/>
  <c r="X55" i="9"/>
  <c r="AE43" i="9"/>
  <c r="K43" i="9"/>
  <c r="Z55" i="9"/>
  <c r="M43" i="9"/>
  <c r="AB55" i="9"/>
  <c r="O43" i="9"/>
  <c r="AD55" i="9"/>
  <c r="Q43" i="9"/>
  <c r="AG45" i="9"/>
  <c r="T45" i="9" s="1"/>
  <c r="R45" i="9"/>
  <c r="AG47" i="9"/>
  <c r="T47" i="9" s="1"/>
  <c r="R47" i="9"/>
  <c r="AG49" i="9"/>
  <c r="T49" i="9" s="1"/>
  <c r="R49" i="9"/>
  <c r="AG51" i="9"/>
  <c r="T51" i="9" s="1"/>
  <c r="R51" i="9"/>
  <c r="AG53" i="9"/>
  <c r="T53" i="9" s="1"/>
  <c r="R53" i="9"/>
  <c r="AA59" i="9"/>
  <c r="N55" i="9"/>
  <c r="AG62" i="9"/>
  <c r="T62" i="9" s="1"/>
  <c r="R62" i="9"/>
  <c r="AG66" i="9"/>
  <c r="T66" i="9" s="1"/>
  <c r="R66" i="9"/>
  <c r="AG68" i="9"/>
  <c r="T68" i="9" s="1"/>
  <c r="R68" i="9"/>
  <c r="B26" i="10"/>
  <c r="AW23" i="10"/>
  <c r="B23" i="10" s="1"/>
  <c r="B60" i="10" s="1"/>
  <c r="B61" i="10" s="1"/>
  <c r="F6" i="11"/>
  <c r="F8" i="11"/>
  <c r="BT8" i="11"/>
  <c r="E8" i="11" s="1"/>
  <c r="H8" i="11"/>
  <c r="CL6" i="11"/>
  <c r="G6" i="11"/>
  <c r="CF5" i="11"/>
  <c r="G5" i="11" s="1"/>
  <c r="F13" i="11"/>
  <c r="BZ12" i="11"/>
  <c r="H13" i="11"/>
  <c r="CL12" i="11"/>
  <c r="H12" i="11" s="1"/>
  <c r="H1" i="19"/>
  <c r="B65" i="3" s="1"/>
  <c r="A15" i="20" a="1"/>
  <c r="P55" i="9" l="1"/>
  <c r="D39" i="13"/>
  <c r="D40" i="13" s="1"/>
  <c r="I37" i="16"/>
  <c r="I38" i="16" s="1"/>
  <c r="C47" i="17"/>
  <c r="G36" i="16"/>
  <c r="G37" i="16" s="1"/>
  <c r="G38" i="16" s="1"/>
  <c r="BM33" i="15"/>
  <c r="B61" i="3" s="1"/>
  <c r="G82" i="11"/>
  <c r="G83" i="11" s="1"/>
  <c r="J119" i="8"/>
  <c r="C119" i="8" s="1"/>
  <c r="C120" i="8" s="1"/>
  <c r="C121" i="8" s="1"/>
  <c r="D116" i="8"/>
  <c r="D120" i="8"/>
  <c r="D121" i="8" s="1"/>
  <c r="K91" i="7"/>
  <c r="D91" i="7" s="1"/>
  <c r="D92" i="7" s="1"/>
  <c r="D93" i="7" s="1"/>
  <c r="AX1" i="12"/>
  <c r="B58" i="3" s="1"/>
  <c r="I144" i="5"/>
  <c r="C144" i="5" s="1"/>
  <c r="J114" i="5"/>
  <c r="C29" i="19"/>
  <c r="A73" i="4"/>
  <c r="A15" i="20"/>
  <c r="A16" i="20" s="1"/>
  <c r="A17" i="20" s="1"/>
  <c r="F12" i="11"/>
  <c r="BT12" i="11"/>
  <c r="E12" i="11" s="1"/>
  <c r="BZ5" i="11"/>
  <c r="X59" i="9"/>
  <c r="AE55" i="9"/>
  <c r="K55" i="9"/>
  <c r="F31" i="11"/>
  <c r="BT31" i="11"/>
  <c r="E31" i="11" s="1"/>
  <c r="I114" i="5"/>
  <c r="C112" i="5"/>
  <c r="D19" i="5"/>
  <c r="J87" i="5"/>
  <c r="I87" i="5"/>
  <c r="C19" i="5"/>
  <c r="AB1" i="13"/>
  <c r="B53" i="3" s="1"/>
  <c r="J141" i="6"/>
  <c r="D81" i="6"/>
  <c r="D114" i="5"/>
  <c r="AN1" i="14"/>
  <c r="B60" i="3" s="1"/>
  <c r="H6" i="11"/>
  <c r="CL5" i="11"/>
  <c r="H5" i="11" s="1"/>
  <c r="AA71" i="9"/>
  <c r="N71" i="9" s="1"/>
  <c r="N59" i="9"/>
  <c r="Q55" i="9"/>
  <c r="AD59" i="9"/>
  <c r="AB59" i="9"/>
  <c r="O55" i="9"/>
  <c r="M55" i="9"/>
  <c r="Z59" i="9"/>
  <c r="AG43" i="9"/>
  <c r="T43" i="9" s="1"/>
  <c r="R43" i="9"/>
  <c r="J91" i="7"/>
  <c r="C91" i="7" s="1"/>
  <c r="C87" i="7"/>
  <c r="AC71" i="9"/>
  <c r="P71" i="9" s="1"/>
  <c r="P59" i="9"/>
  <c r="Y71" i="9"/>
  <c r="L71" i="9" s="1"/>
  <c r="L59" i="9"/>
  <c r="AF59" i="9"/>
  <c r="S55" i="9"/>
  <c r="C37" i="18"/>
  <c r="C81" i="6"/>
  <c r="I141" i="6"/>
  <c r="D19" i="6"/>
  <c r="J80" i="6"/>
  <c r="I80" i="6"/>
  <c r="C19" i="6"/>
  <c r="J144" i="5"/>
  <c r="D144" i="5" s="1"/>
  <c r="C38" i="14" l="1"/>
  <c r="BH41" i="16"/>
  <c r="B62" i="3" s="1"/>
  <c r="J43" i="16"/>
  <c r="O37" i="15"/>
  <c r="H82" i="11"/>
  <c r="H83" i="11" s="1"/>
  <c r="P72" i="9"/>
  <c r="P73" i="9" s="1"/>
  <c r="N72" i="9"/>
  <c r="N73" i="9" s="1"/>
  <c r="L72" i="9"/>
  <c r="L73" i="9" s="1"/>
  <c r="K36" i="8"/>
  <c r="B48" i="3" s="1"/>
  <c r="C92" i="7"/>
  <c r="C93" i="7" s="1"/>
  <c r="F68" i="12"/>
  <c r="F143" i="12" s="1"/>
  <c r="F64" i="13"/>
  <c r="C80" i="6"/>
  <c r="I142" i="6"/>
  <c r="Z71" i="9"/>
  <c r="M71" i="9" s="1"/>
  <c r="M59" i="9"/>
  <c r="AD71" i="9"/>
  <c r="Q71" i="9" s="1"/>
  <c r="Q59" i="9"/>
  <c r="I89" i="5"/>
  <c r="C89" i="5" s="1"/>
  <c r="C87" i="5"/>
  <c r="C114" i="5"/>
  <c r="I145" i="5"/>
  <c r="R55" i="9"/>
  <c r="AG55" i="9"/>
  <c r="T55" i="9" s="1"/>
  <c r="BT5" i="11"/>
  <c r="E5" i="11" s="1"/>
  <c r="E82" i="11" s="1"/>
  <c r="E83" i="11" s="1"/>
  <c r="F5" i="11"/>
  <c r="F82" i="11" s="1"/>
  <c r="F83" i="11" s="1"/>
  <c r="J142" i="6"/>
  <c r="D80" i="6"/>
  <c r="I143" i="6"/>
  <c r="C143" i="6" s="1"/>
  <c r="C141" i="6"/>
  <c r="AF71" i="9"/>
  <c r="S71" i="9" s="1"/>
  <c r="S59" i="9"/>
  <c r="S72" i="9" s="1"/>
  <c r="S73" i="9" s="1"/>
  <c r="AB71" i="9"/>
  <c r="O71" i="9" s="1"/>
  <c r="O72" i="9" s="1"/>
  <c r="O73" i="9" s="1"/>
  <c r="O59" i="9"/>
  <c r="J145" i="5"/>
  <c r="J143" i="6"/>
  <c r="D143" i="6" s="1"/>
  <c r="D141" i="6"/>
  <c r="J89" i="5"/>
  <c r="D89" i="5" s="1"/>
  <c r="D87" i="5"/>
  <c r="X71" i="9"/>
  <c r="AE59" i="9"/>
  <c r="K59" i="9"/>
  <c r="R1" i="20"/>
  <c r="B66" i="3" s="1"/>
  <c r="Q72" i="9" l="1"/>
  <c r="Q73" i="9" s="1"/>
  <c r="M72" i="9"/>
  <c r="M73" i="9" s="1"/>
  <c r="E37" i="8"/>
  <c r="K38" i="7"/>
  <c r="B47" i="3" s="1"/>
  <c r="B39" i="20"/>
  <c r="K71" i="9"/>
  <c r="K72" i="9" s="1"/>
  <c r="K73" i="9" s="1"/>
  <c r="AE71" i="9"/>
  <c r="J147" i="5"/>
  <c r="D147" i="5" s="1"/>
  <c r="D145" i="5"/>
  <c r="BE1" i="10"/>
  <c r="B59" i="3" s="1"/>
  <c r="I156" i="6"/>
  <c r="C156" i="6" s="1"/>
  <c r="I155" i="6"/>
  <c r="C142" i="6"/>
  <c r="AG59" i="9"/>
  <c r="T59" i="9" s="1"/>
  <c r="R59" i="9"/>
  <c r="D142" i="6"/>
  <c r="J156" i="6"/>
  <c r="D156" i="6" s="1"/>
  <c r="J155" i="6"/>
  <c r="I147" i="5"/>
  <c r="C147" i="5" s="1"/>
  <c r="C145" i="5"/>
  <c r="D148" i="5" l="1"/>
  <c r="D149" i="5" s="1"/>
  <c r="J51" i="11"/>
  <c r="C63" i="10"/>
  <c r="J97" i="11"/>
  <c r="E73" i="8"/>
  <c r="E129" i="8"/>
  <c r="E112" i="8"/>
  <c r="E39" i="7"/>
  <c r="C148" i="5"/>
  <c r="C149" i="5" s="1"/>
  <c r="J39" i="5" s="1"/>
  <c r="B41" i="3" s="1"/>
  <c r="J159" i="6"/>
  <c r="D159" i="6" s="1"/>
  <c r="J158" i="6"/>
  <c r="D155" i="6"/>
  <c r="I159" i="6"/>
  <c r="C159" i="6" s="1"/>
  <c r="I158" i="6"/>
  <c r="C155" i="6"/>
  <c r="R71" i="9"/>
  <c r="R72" i="9" s="1"/>
  <c r="R73" i="9" s="1"/>
  <c r="AG71" i="9"/>
  <c r="T71" i="9" s="1"/>
  <c r="T72" i="9" s="1"/>
  <c r="T73" i="9" s="1"/>
  <c r="E79" i="7" l="1"/>
  <c r="E99" i="7"/>
  <c r="E40" i="5"/>
  <c r="E80" i="5" s="1"/>
  <c r="AC28" i="9"/>
  <c r="B49" i="3" s="1"/>
  <c r="I176" i="6"/>
  <c r="C176" i="6" s="1"/>
  <c r="C158" i="6"/>
  <c r="J176" i="6"/>
  <c r="D176" i="6" s="1"/>
  <c r="D158" i="6"/>
  <c r="U29" i="9" l="1"/>
  <c r="U73" i="9" s="1"/>
  <c r="C186" i="6"/>
  <c r="C187" i="6" s="1"/>
  <c r="D186" i="6"/>
  <c r="D187" i="6" s="1"/>
  <c r="E120" i="5"/>
  <c r="E155" i="5"/>
  <c r="J36" i="6" l="1"/>
  <c r="B42" i="3" s="1"/>
  <c r="E38" i="6" l="1"/>
  <c r="E110" i="6" s="1"/>
  <c r="E149" i="6" l="1"/>
  <c r="E190" i="6"/>
  <c r="E71" i="6"/>
</calcChain>
</file>

<file path=xl/sharedStrings.xml><?xml version="1.0" encoding="utf-8"?>
<sst xmlns="http://schemas.openxmlformats.org/spreadsheetml/2006/main" count="5005" uniqueCount="3131">
  <si>
    <t>Opština</t>
  </si>
  <si>
    <t>Šifra opštine 3</t>
  </si>
  <si>
    <t>Šifra opštine 5</t>
  </si>
  <si>
    <t>Poštanski br.</t>
  </si>
  <si>
    <t>Kanton</t>
  </si>
  <si>
    <t>Šifra kantona</t>
  </si>
  <si>
    <t>Entitet</t>
  </si>
  <si>
    <t>Šifra djelatnosti</t>
  </si>
  <si>
    <t>Naziv djelatnosti</t>
  </si>
  <si>
    <t>Ministarstva</t>
  </si>
  <si>
    <t>Naselje</t>
  </si>
  <si>
    <t>Poštanski broj</t>
  </si>
  <si>
    <t>Šifra opštine</t>
  </si>
  <si>
    <t>Oznaka banke</t>
  </si>
  <si>
    <t>Naziv banke</t>
  </si>
  <si>
    <t>Oblik preduzeća</t>
  </si>
  <si>
    <t>Tip fonda</t>
  </si>
  <si>
    <t>Standard izvještavanja</t>
  </si>
  <si>
    <t>Tip izvještaja</t>
  </si>
  <si>
    <t>Verzija izvještaja</t>
  </si>
  <si>
    <t>Kombinacija</t>
  </si>
  <si>
    <t>Tip izvještaja ID</t>
  </si>
  <si>
    <t>Veličina pravnog lica</t>
  </si>
  <si>
    <t>ID obrasca</t>
  </si>
  <si>
    <t>Naziv obrasca</t>
  </si>
  <si>
    <t>Stopa za ONŠ opštine</t>
  </si>
  <si>
    <t>Stopa za ONŠ</t>
  </si>
  <si>
    <t>Grad</t>
  </si>
  <si>
    <t>GradID</t>
  </si>
  <si>
    <t>OpštinaID</t>
  </si>
  <si>
    <t>KantonID</t>
  </si>
  <si>
    <t>KP</t>
  </si>
  <si>
    <t>KPID</t>
  </si>
  <si>
    <t>Izvještajna godina</t>
  </si>
  <si>
    <t>Banovići</t>
  </si>
  <si>
    <t>001</t>
  </si>
  <si>
    <t>Tuzlanski kanton</t>
  </si>
  <si>
    <t>FBiH</t>
  </si>
  <si>
    <t>01.11</t>
  </si>
  <si>
    <t>Uzgoj žitarica (osim riže), mahunarki i sjemenja uljarica</t>
  </si>
  <si>
    <t xml:space="preserve">FBiH|Ministarstvo energije, rudarstva i industrije </t>
  </si>
  <si>
    <t>Travnik</t>
  </si>
  <si>
    <t>Babanovac</t>
  </si>
  <si>
    <t>Srednjobosanski kanton</t>
  </si>
  <si>
    <t>306</t>
  </si>
  <si>
    <t>Addiko bank d.d. Sarajevo</t>
  </si>
  <si>
    <t>d.o.o.</t>
  </si>
  <si>
    <t>Otvoreni</t>
  </si>
  <si>
    <t>MSFI za MSP (mala i srednja pravna lica)</t>
  </si>
  <si>
    <t>Godišnji</t>
  </si>
  <si>
    <t>Osnovna</t>
  </si>
  <si>
    <t>Godišnji|Osnovna</t>
  </si>
  <si>
    <t>10</t>
  </si>
  <si>
    <t>Mikro</t>
  </si>
  <si>
    <t>Izvještaj o finansijskom položaju na kraju perioda (Bilans stanja)</t>
  </si>
  <si>
    <t>Bihać</t>
  </si>
  <si>
    <t xml:space="preserve">  a) reklasifikacija na konta aktive</t>
  </si>
  <si>
    <t>003</t>
  </si>
  <si>
    <t>Unsko-sanski kanton</t>
  </si>
  <si>
    <t>01.12</t>
  </si>
  <si>
    <t>Uzgoj riže</t>
  </si>
  <si>
    <t xml:space="preserve">FBiH|Ministarstvo finansija </t>
  </si>
  <si>
    <t>134</t>
  </si>
  <si>
    <t>ASA Banka d.d. Sarajevo</t>
  </si>
  <si>
    <t>d.d.</t>
  </si>
  <si>
    <t>Zatvoreni</t>
  </si>
  <si>
    <t>RS</t>
  </si>
  <si>
    <t>MRS/MSFI (velika pravna lica)</t>
  </si>
  <si>
    <t>Godišnji - različit izvještajni period</t>
  </si>
  <si>
    <t>Izmijenjena</t>
  </si>
  <si>
    <t>Godišnji - različit izvještajni period|Osnovna</t>
  </si>
  <si>
    <t>11</t>
  </si>
  <si>
    <t>Malo</t>
  </si>
  <si>
    <t>Izvještaj o ukupnom rezultatu za period (Bilans uspjeha)</t>
  </si>
  <si>
    <t>Bosanska Krupa</t>
  </si>
  <si>
    <t xml:space="preserve">  b) storniranjem troškova</t>
  </si>
  <si>
    <t>008</t>
  </si>
  <si>
    <t>01.13</t>
  </si>
  <si>
    <t>Uzgoj povrća, dinja i lubenica, korjenastog i gomoljastog povrća</t>
  </si>
  <si>
    <t xml:space="preserve">FBiH|Ministarstvo kulture i sporta </t>
  </si>
  <si>
    <t>Žepče</t>
  </si>
  <si>
    <t>Begov Han</t>
  </si>
  <si>
    <t>Zeničko-dobojski kanton</t>
  </si>
  <si>
    <t>141</t>
  </si>
  <si>
    <t>Bosna Bank International d.d. Sarajevo</t>
  </si>
  <si>
    <t>d.n.o.</t>
  </si>
  <si>
    <t>Konsolidovani</t>
  </si>
  <si>
    <t>Godišnji - životno osiguranje|Osnovna</t>
  </si>
  <si>
    <t>12</t>
  </si>
  <si>
    <t>Srednje</t>
  </si>
  <si>
    <t>Izvještaj o prihodima i rashodima</t>
  </si>
  <si>
    <t xml:space="preserve">Kanton 10 </t>
  </si>
  <si>
    <t>Cazin</t>
  </si>
  <si>
    <t xml:space="preserve">  c) preko konta prihoda i navesti konto</t>
  </si>
  <si>
    <t>Bosanski Petrovac</t>
  </si>
  <si>
    <t>011</t>
  </si>
  <si>
    <t>01.14</t>
  </si>
  <si>
    <t>Uzgoj šećerne trske</t>
  </si>
  <si>
    <t xml:space="preserve">FBiH|Ministarstvo obrazovanja i nauke </t>
  </si>
  <si>
    <t>154</t>
  </si>
  <si>
    <t>Intesa Sanpaolo Banka d.d. BiH</t>
  </si>
  <si>
    <t>k.d.</t>
  </si>
  <si>
    <t>Stečaj - otvaranje/zaključenje</t>
  </si>
  <si>
    <t>Godišnji - neživotno osiguranje|Osnovna</t>
  </si>
  <si>
    <t>13</t>
  </si>
  <si>
    <t>Veliko</t>
  </si>
  <si>
    <t>Račun prihoda i rashoda</t>
  </si>
  <si>
    <t>Goražde</t>
  </si>
  <si>
    <t xml:space="preserve">  d) ostalo - navesti</t>
  </si>
  <si>
    <t>Bosansko Grahovo</t>
  </si>
  <si>
    <t>013</t>
  </si>
  <si>
    <t>01.15</t>
  </si>
  <si>
    <t>Uzgoj duhana</t>
  </si>
  <si>
    <t xml:space="preserve">FBiH|Ministarstvo okoliša i turizma </t>
  </si>
  <si>
    <t>Vitez</t>
  </si>
  <si>
    <t>Bila</t>
  </si>
  <si>
    <t>198</t>
  </si>
  <si>
    <t>Komercijalno-investiciona banka d.d. V. Kladuša</t>
  </si>
  <si>
    <t>ostalo</t>
  </si>
  <si>
    <t>Stečaj - otvaranje</t>
  </si>
  <si>
    <t>Konsolidovani|Osnovna</t>
  </si>
  <si>
    <t>14</t>
  </si>
  <si>
    <t>Izvještaj o gotovinskim tokovima</t>
  </si>
  <si>
    <t>Gračanica</t>
  </si>
  <si>
    <t>Breza</t>
  </si>
  <si>
    <t>016</t>
  </si>
  <si>
    <t>01.16</t>
  </si>
  <si>
    <t>Uzgoj tekstilnih biljaka</t>
  </si>
  <si>
    <t xml:space="preserve">FBiH|Ministarstvo poljoprivrede, vodoprivrede i šumarstva </t>
  </si>
  <si>
    <t>Kiseljak</t>
  </si>
  <si>
    <t>Bilalovac</t>
  </si>
  <si>
    <t>132</t>
  </si>
  <si>
    <t>NLB Banka d.d. Sarajevo</t>
  </si>
  <si>
    <t>Stečaj u procesu</t>
  </si>
  <si>
    <t>Revizorski|Osnovna</t>
  </si>
  <si>
    <t>15</t>
  </si>
  <si>
    <t>Izvještaj o novčanim tokovima</t>
  </si>
  <si>
    <t>Hercegovačko-neretvanski kanton</t>
  </si>
  <si>
    <t>-</t>
  </si>
  <si>
    <t>Gradačac</t>
  </si>
  <si>
    <t>Bugojno</t>
  </si>
  <si>
    <t>017</t>
  </si>
  <si>
    <t>01.19</t>
  </si>
  <si>
    <t>Uzgoj ostalih jednogodišnjih usjeva</t>
  </si>
  <si>
    <t xml:space="preserve">FBiH|Ministarstvo pravde </t>
  </si>
  <si>
    <t>Čitluk</t>
  </si>
  <si>
    <t>Biletić Polje</t>
  </si>
  <si>
    <t>101</t>
  </si>
  <si>
    <t>Privredna banka Sarajevo d.d. Sarajevo</t>
  </si>
  <si>
    <t>Stečaj - zatvaranje</t>
  </si>
  <si>
    <t>Revizorski - konsolidovani|Osnovna</t>
  </si>
  <si>
    <t>16</t>
  </si>
  <si>
    <t>Izvještaj o gotovinskim tokovima - direktna metoda</t>
  </si>
  <si>
    <t>Posavski kanton</t>
  </si>
  <si>
    <t>Konjic</t>
  </si>
  <si>
    <t>Busovača</t>
  </si>
  <si>
    <t>018</t>
  </si>
  <si>
    <t>01.21</t>
  </si>
  <si>
    <t>Uzgoj grožđa</t>
  </si>
  <si>
    <t xml:space="preserve">FBiH|Ministarstvo prometa i komunikacija </t>
  </si>
  <si>
    <t>Kakanj</t>
  </si>
  <si>
    <t>Bilješevo</t>
  </si>
  <si>
    <t>194</t>
  </si>
  <si>
    <t>ProCredit Bank d.d. Sarajevo</t>
  </si>
  <si>
    <t>Likvidacija - otvaranje</t>
  </si>
  <si>
    <t>Revizorski - nekonsolidovani|Osnovna</t>
  </si>
  <si>
    <t>17</t>
  </si>
  <si>
    <t>Izvještaj o gotovinskim tokovima - indirektna metoda</t>
  </si>
  <si>
    <t>Bosansko-podrinjski kanton</t>
  </si>
  <si>
    <t>Livno</t>
  </si>
  <si>
    <t>Bužim</t>
  </si>
  <si>
    <t>124</t>
  </si>
  <si>
    <t>01.22</t>
  </si>
  <si>
    <t>Uzgoj tropskog i suptropskog voća</t>
  </si>
  <si>
    <t xml:space="preserve">FBiH|Ministarstvo prostornog uređenja </t>
  </si>
  <si>
    <t>Bjelimići</t>
  </si>
  <si>
    <t>161</t>
  </si>
  <si>
    <t>Raiffeisen Bank d.d. BiH</t>
  </si>
  <si>
    <t>Likvidacija u procesu</t>
  </si>
  <si>
    <t>Revizorski - nekonsolidovani i konsolidovani|Osnovna</t>
  </si>
  <si>
    <t>18</t>
  </si>
  <si>
    <t>Izvještaj o promjenama na kapitalu</t>
  </si>
  <si>
    <t>Zapadnohercegovački kanton</t>
  </si>
  <si>
    <t>Lukavac</t>
  </si>
  <si>
    <t>019</t>
  </si>
  <si>
    <t>01.23</t>
  </si>
  <si>
    <t>Uzgoj agruma</t>
  </si>
  <si>
    <t xml:space="preserve">FBiH|Ministarstvo rada i socijalne politike </t>
  </si>
  <si>
    <t>Mostar</t>
  </si>
  <si>
    <t>Blagaj</t>
  </si>
  <si>
    <t>195</t>
  </si>
  <si>
    <t>Razvojna banka Federacije BiH</t>
  </si>
  <si>
    <t>Likvidacija - zatvaranje</t>
  </si>
  <si>
    <t>Stečaj - otvaranje/zaključenje|Osnovna</t>
  </si>
  <si>
    <t>19</t>
  </si>
  <si>
    <t>Izvještaj o kapitalnim izdacima i finansiranju</t>
  </si>
  <si>
    <t>Kanton Sarajevo</t>
  </si>
  <si>
    <t>Ljubuški</t>
  </si>
  <si>
    <t>Čapljina</t>
  </si>
  <si>
    <t>021</t>
  </si>
  <si>
    <t>01.24</t>
  </si>
  <si>
    <t>Uzgoj jezgričavog i koštuničavog voća</t>
  </si>
  <si>
    <t xml:space="preserve">FBiH|Ministarstvo raseljenih osoba i izbjeglica </t>
  </si>
  <si>
    <t>Blatnica</t>
  </si>
  <si>
    <t>199</t>
  </si>
  <si>
    <t>Sparkasse Bank d.d. BiH</t>
  </si>
  <si>
    <t>Statusne promjene</t>
  </si>
  <si>
    <t>Stečaj - otvaranje|Osnovna</t>
  </si>
  <si>
    <t>20</t>
  </si>
  <si>
    <t>Vanbilansna evidencija</t>
  </si>
  <si>
    <t>Čelić</t>
  </si>
  <si>
    <t>056</t>
  </si>
  <si>
    <t>01.25</t>
  </si>
  <si>
    <t>Uzgoj bobičastog, orašastog i ostalog voća</t>
  </si>
  <si>
    <t xml:space="preserve">FBiH|Ministarstvo razvoja, poduzetništva i obrta </t>
  </si>
  <si>
    <t>Ilidža</t>
  </si>
  <si>
    <t>Blažuj</t>
  </si>
  <si>
    <t>338</t>
  </si>
  <si>
    <t>UniCredit Bank d.d. Mostar</t>
  </si>
  <si>
    <t>Vanredni</t>
  </si>
  <si>
    <t>Stečaj u procesu|Osnovna</t>
  </si>
  <si>
    <t>21</t>
  </si>
  <si>
    <t>Izvještaj o promjenama neto imovine investicionog fonda</t>
  </si>
  <si>
    <t>Orašje</t>
  </si>
  <si>
    <t>023</t>
  </si>
  <si>
    <t>01.26</t>
  </si>
  <si>
    <t>Uzgoj plodova uljarica</t>
  </si>
  <si>
    <t xml:space="preserve">FBiH|Ministarstvo trgovine </t>
  </si>
  <si>
    <t>Bok</t>
  </si>
  <si>
    <t>102</t>
  </si>
  <si>
    <t>Union banka d.d. Sarajevo</t>
  </si>
  <si>
    <t>Godišnji - životno osiguranje</t>
  </si>
  <si>
    <t>Stečaj - zatvaranje|Osnovna</t>
  </si>
  <si>
    <t>22</t>
  </si>
  <si>
    <t>Posebni podaci o plaćama i broju zaposlenih</t>
  </si>
  <si>
    <t>Sarajevo</t>
  </si>
  <si>
    <t>Doboj-Istok</t>
  </si>
  <si>
    <t>128</t>
  </si>
  <si>
    <t>01.27</t>
  </si>
  <si>
    <t>Uzgoj biljaka za pripremanje napitaka</t>
  </si>
  <si>
    <t xml:space="preserve">FBiH|Ministarstvo unutrašnjih poslova </t>
  </si>
  <si>
    <t>Boračko Jezero</t>
  </si>
  <si>
    <t>186</t>
  </si>
  <si>
    <t>ZiraatBank BH d.d. Sarajevo</t>
  </si>
  <si>
    <t>Godišnji - neživotno osiguranje</t>
  </si>
  <si>
    <t>Likvidacija - otvaranje|Osnovna</t>
  </si>
  <si>
    <t>23</t>
  </si>
  <si>
    <t>Bilješke uz finansijske izvještaje</t>
  </si>
  <si>
    <t>Srebrenik</t>
  </si>
  <si>
    <t>Doboj-Jug</t>
  </si>
  <si>
    <t>01.28</t>
  </si>
  <si>
    <t>Uzgoj bilja za upotrebu u farmaciji, aromatskog, začinskog i ljekovitog bilja</t>
  </si>
  <si>
    <t xml:space="preserve">FBiH|Ministarstvo za pitanja boraca i invalida odbrambeno-oslobodilačkog rata </t>
  </si>
  <si>
    <t>Stolac</t>
  </si>
  <si>
    <t>Borojevići</t>
  </si>
  <si>
    <t>555</t>
  </si>
  <si>
    <t>Nova banka a.d. Banja Luka-Filijala Sarajevo</t>
  </si>
  <si>
    <t>Revizorski</t>
  </si>
  <si>
    <t>Likvidacija u procesu|Osnovna</t>
  </si>
  <si>
    <t>24</t>
  </si>
  <si>
    <t>Izvještaj o poslovanju; Konsolidovani izvještaj o poslovanju</t>
  </si>
  <si>
    <t>Dobretići</t>
  </si>
  <si>
    <t>050</t>
  </si>
  <si>
    <t>01.29</t>
  </si>
  <si>
    <t>Uzgoj ostalih višegodišnjih usjeva</t>
  </si>
  <si>
    <t xml:space="preserve">FBiH|Ministarstvo zdravstva </t>
  </si>
  <si>
    <t>571</t>
  </si>
  <si>
    <t>Komercijalna banka a.d. Banja Luka-Filijala Sarajevo</t>
  </si>
  <si>
    <t>Revizorski - konsolidovani</t>
  </si>
  <si>
    <t>Likvidacija - zatvaranje|Osnovna</t>
  </si>
  <si>
    <t>25</t>
  </si>
  <si>
    <t>Odluka o utvrđivanju finansijskih izvještaja</t>
  </si>
  <si>
    <t>Široki Brijeg</t>
  </si>
  <si>
    <t>Domaljevac-Šamac</t>
  </si>
  <si>
    <t>012</t>
  </si>
  <si>
    <t>01.30</t>
  </si>
  <si>
    <t>Uzgoj sadnog materijala i ukrasnog bilja</t>
  </si>
  <si>
    <t xml:space="preserve">BPK|Ministarstvo za privredu </t>
  </si>
  <si>
    <t>572</t>
  </si>
  <si>
    <t>MF banka a.d. Banja Luka-Poslovnica Tuzla</t>
  </si>
  <si>
    <t>Revizorski - nekonsolidovani</t>
  </si>
  <si>
    <t>Statusne promjene|Osnovna</t>
  </si>
  <si>
    <t>26</t>
  </si>
  <si>
    <t>Odluka o prijedlogu raspodjele dobiti/pokrića gubitka</t>
  </si>
  <si>
    <t>Tuzla</t>
  </si>
  <si>
    <t>Donji Vakuf</t>
  </si>
  <si>
    <t>026</t>
  </si>
  <si>
    <t>01.41</t>
  </si>
  <si>
    <t>Uzgoj muznih krava</t>
  </si>
  <si>
    <t xml:space="preserve">BPK|Ministarstvo za pravosuđe, upravu i radne odnose </t>
  </si>
  <si>
    <t>140</t>
  </si>
  <si>
    <t>ASA Banka Naša i snažna d.d. Sarajevo</t>
  </si>
  <si>
    <t>Revizorski - nekonsolidovani i konsolidovani</t>
  </si>
  <si>
    <t>Izjava o neaktivnosti|Osnovna</t>
  </si>
  <si>
    <t>27</t>
  </si>
  <si>
    <t>Aneks - Dodatni računovodstveni izvještaj</t>
  </si>
  <si>
    <t>Visoko</t>
  </si>
  <si>
    <t>Drvar</t>
  </si>
  <si>
    <t>027</t>
  </si>
  <si>
    <t>01.42</t>
  </si>
  <si>
    <t>Uzgoj ostalih goveda i bivola</t>
  </si>
  <si>
    <t xml:space="preserve">BPK|Ministarstvo za unutrašnje poslove </t>
  </si>
  <si>
    <t>Brekovica</t>
  </si>
  <si>
    <t>Izjava o neaktivnosti</t>
  </si>
  <si>
    <t>Godišnji|Izmijenjena</t>
  </si>
  <si>
    <t>28</t>
  </si>
  <si>
    <t>Statistički aneks godišnjeg izvještaja</t>
  </si>
  <si>
    <t>Zavidovići</t>
  </si>
  <si>
    <t>Foča</t>
  </si>
  <si>
    <t>01.43</t>
  </si>
  <si>
    <t>Uzgoj konja, magaraca, mula i mazgi</t>
  </si>
  <si>
    <t xml:space="preserve">BPK|Ministarstvo za socijalnu politiku, zdravstvo, raseljena lica i izbjeglice </t>
  </si>
  <si>
    <t>Brestovsko</t>
  </si>
  <si>
    <t>Godišnji - različit izvještajni period|Izmijenjena</t>
  </si>
  <si>
    <t>29</t>
  </si>
  <si>
    <t>Godišnji izvještaj o investicijama</t>
  </si>
  <si>
    <t>Zenica</t>
  </si>
  <si>
    <t>Fojnica</t>
  </si>
  <si>
    <t>030</t>
  </si>
  <si>
    <t>01.44</t>
  </si>
  <si>
    <t>Uzgoj deva i lama</t>
  </si>
  <si>
    <t xml:space="preserve">BPK|Ministarstvo za urbanizam, prostorno uređenje i zaštitu okoline </t>
  </si>
  <si>
    <t>Godišnji - životno osiguranje|Izmijenjena</t>
  </si>
  <si>
    <t>30</t>
  </si>
  <si>
    <t>Obračun članarine turističkoj zajednici</t>
  </si>
  <si>
    <t>Živinice</t>
  </si>
  <si>
    <t>Glamoč</t>
  </si>
  <si>
    <t>032</t>
  </si>
  <si>
    <t>01.45</t>
  </si>
  <si>
    <t>Uzgoj ovaca i koza</t>
  </si>
  <si>
    <t xml:space="preserve">BPK|Ministarstvo za obrazovanje, mlade, nauku, kulturu i sport </t>
  </si>
  <si>
    <t>Brijesnica</t>
  </si>
  <si>
    <t>Godišnji - neživotno osiguranje|Izmijenjena</t>
  </si>
  <si>
    <t>31</t>
  </si>
  <si>
    <t>Obračun naknade za korištenje, zaštitu i unapređenje šuma</t>
  </si>
  <si>
    <t>033</t>
  </si>
  <si>
    <t>01.46</t>
  </si>
  <si>
    <t>Uzgoj svinja</t>
  </si>
  <si>
    <t xml:space="preserve">BPK|Ministarstvo za boračka pitanja </t>
  </si>
  <si>
    <t>Brnjic</t>
  </si>
  <si>
    <t>Konsolidovani|Izmijenjena</t>
  </si>
  <si>
    <t>32</t>
  </si>
  <si>
    <t>Izvještaj o obračunatim i uplaćenim vodnim naknadama</t>
  </si>
  <si>
    <t>Gornji Vakuf-Uskoplje</t>
  </si>
  <si>
    <t>034</t>
  </si>
  <si>
    <t>01.47</t>
  </si>
  <si>
    <t>Uzgoj peradi</t>
  </si>
  <si>
    <t xml:space="preserve">BPK|Ministarstvo za finansije </t>
  </si>
  <si>
    <t>Posušje</t>
  </si>
  <si>
    <t>Broćanac</t>
  </si>
  <si>
    <t>Revizorski|Izmijenjena</t>
  </si>
  <si>
    <t>33</t>
  </si>
  <si>
    <t>Izvještaj o obračunatom i uplaćenom posebnom porezu/naknadi za zaštitu od prirodnih i drugih nesreća</t>
  </si>
  <si>
    <t>035</t>
  </si>
  <si>
    <t>01.49</t>
  </si>
  <si>
    <t>Uzgoj ostalih životinja</t>
  </si>
  <si>
    <t xml:space="preserve">HNK|Ministarstvo finansija </t>
  </si>
  <si>
    <t>Novi Travnik</t>
  </si>
  <si>
    <t>Bučići</t>
  </si>
  <si>
    <t>Revizorski - konsolidovani|Izmijenjena</t>
  </si>
  <si>
    <t>34</t>
  </si>
  <si>
    <t>Obavijest o razvrstavanju</t>
  </si>
  <si>
    <t>036</t>
  </si>
  <si>
    <t>01.50</t>
  </si>
  <si>
    <t>Mješovita poljoprivredna proizvodnja (biljna i stočna proizvodnja)</t>
  </si>
  <si>
    <t xml:space="preserve">HNK|Ministarstvo privrede </t>
  </si>
  <si>
    <t>Revizorski - nekonsolidovani|Izmijenjena</t>
  </si>
  <si>
    <t>35</t>
  </si>
  <si>
    <t>Izjava o standardu</t>
  </si>
  <si>
    <t>Grude</t>
  </si>
  <si>
    <t>037</t>
  </si>
  <si>
    <t>01.61</t>
  </si>
  <si>
    <t>Pomoćne djelatnosti za uzgoj usjeva</t>
  </si>
  <si>
    <t xml:space="preserve">HNK|Ministarstvo graditeljstva i prostornog uređenja </t>
  </si>
  <si>
    <t>Bukinje</t>
  </si>
  <si>
    <t>Revizorski - nekonsolidovani i konsolidovani|Izmijenjena</t>
  </si>
  <si>
    <t>36</t>
  </si>
  <si>
    <t>Hadžići</t>
  </si>
  <si>
    <t>038</t>
  </si>
  <si>
    <t>01.62</t>
  </si>
  <si>
    <t>Pomoćne djelatnosti za uzgoj životinja</t>
  </si>
  <si>
    <t xml:space="preserve">HNK|Ministarstvo poljoprivrede, šumarstva i vodoprivrede </t>
  </si>
  <si>
    <t>Buna</t>
  </si>
  <si>
    <t>Stečaj - otvaranje/zaključenje|Izmijenjena</t>
  </si>
  <si>
    <t>37</t>
  </si>
  <si>
    <t>078</t>
  </si>
  <si>
    <t>01.63</t>
  </si>
  <si>
    <t>Djelatnosti koje se obavljaju nakon žetve/berbe poljoprivrednih proizvoda (priprema za primarna tržišta)</t>
  </si>
  <si>
    <t xml:space="preserve">HNK|Ministarstvo pravosuđa, uprave i lokalne samouprave </t>
  </si>
  <si>
    <t>Burmazi</t>
  </si>
  <si>
    <t>Stečaj - otvaranje|Izmijenjena</t>
  </si>
  <si>
    <t>38</t>
  </si>
  <si>
    <t>Ilijaš</t>
  </si>
  <si>
    <t>040</t>
  </si>
  <si>
    <t>01.64</t>
  </si>
  <si>
    <t>Dorada sjemena za sjemenski materijal</t>
  </si>
  <si>
    <t xml:space="preserve">HNK|Ministarstvo prometa i veza </t>
  </si>
  <si>
    <t>Stečaj u procesu|Izmijenjena</t>
  </si>
  <si>
    <t>39</t>
  </si>
  <si>
    <t>Jablanica</t>
  </si>
  <si>
    <t>041</t>
  </si>
  <si>
    <t>01.70</t>
  </si>
  <si>
    <t>Lov, stupičarenje i uslužne djelatnosti u vezi s njima</t>
  </si>
  <si>
    <t xml:space="preserve">HNK|Ministarstvo prosvjete, nauke, kulture i sporta </t>
  </si>
  <si>
    <t>Buturović Polje</t>
  </si>
  <si>
    <t>Stečaj - zatvaranje|Izmijenjena</t>
  </si>
  <si>
    <t>40</t>
  </si>
  <si>
    <t>Jajce</t>
  </si>
  <si>
    <t>042</t>
  </si>
  <si>
    <t>02.10</t>
  </si>
  <si>
    <t>Uzgoj šuma i ostale djelatnosti u šumarstvu</t>
  </si>
  <si>
    <t xml:space="preserve">HNK|Ministarstvo trgovine, turizma i zaštite okoliša </t>
  </si>
  <si>
    <t>Likvidacija - otvaranje|Izmijenjena</t>
  </si>
  <si>
    <t>41</t>
  </si>
  <si>
    <t>043</t>
  </si>
  <si>
    <t>02.20</t>
  </si>
  <si>
    <t>Sječa drva (iskorištavanje šuma)</t>
  </si>
  <si>
    <t xml:space="preserve">HNK|Ministarstvo unutrašnjih poslova </t>
  </si>
  <si>
    <t>Olovo</t>
  </si>
  <si>
    <t>Careva Ćuprija</t>
  </si>
  <si>
    <t>Likvidacija u procesu|Izmijenjena</t>
  </si>
  <si>
    <t>42</t>
  </si>
  <si>
    <t>Kalesija</t>
  </si>
  <si>
    <t>044</t>
  </si>
  <si>
    <t>02.30</t>
  </si>
  <si>
    <t>Sakupljanje nekultiviranih šumskih plodova i proizvoda, osim šumskih sortimenata</t>
  </si>
  <si>
    <t xml:space="preserve">HNK|Ministarstvo za pitanja boraca </t>
  </si>
  <si>
    <t>Likvidacija - zatvaranje|Izmijenjena</t>
  </si>
  <si>
    <t>43</t>
  </si>
  <si>
    <t>046</t>
  </si>
  <si>
    <t>02.40</t>
  </si>
  <si>
    <t>Pomoćne usluge u šumarstvu</t>
  </si>
  <si>
    <t xml:space="preserve">HNK|Ministarstvo zdravstva, rada i socijalne zaštite </t>
  </si>
  <si>
    <t>Crnići</t>
  </si>
  <si>
    <t>Statusne promjene|Izmijenjena</t>
  </si>
  <si>
    <t>44</t>
  </si>
  <si>
    <t>Kladanj</t>
  </si>
  <si>
    <t>047</t>
  </si>
  <si>
    <t>03.11</t>
  </si>
  <si>
    <t>Morski ribolov</t>
  </si>
  <si>
    <t xml:space="preserve">K10|Ministarstvo finansija </t>
  </si>
  <si>
    <t>Izjava o neaktivnosti|Izmijenjena</t>
  </si>
  <si>
    <t>45</t>
  </si>
  <si>
    <t>Ključ</t>
  </si>
  <si>
    <t>048</t>
  </si>
  <si>
    <t>03.12</t>
  </si>
  <si>
    <t>Slatkovodni ribolov</t>
  </si>
  <si>
    <t xml:space="preserve">K10|Ministarstvo gospodarstva </t>
  </si>
  <si>
    <t>Čardak</t>
  </si>
  <si>
    <t>Vanredni|Osnovna</t>
  </si>
  <si>
    <t>46</t>
  </si>
  <si>
    <t>049</t>
  </si>
  <si>
    <t>03.21</t>
  </si>
  <si>
    <t>Morska akvakultura</t>
  </si>
  <si>
    <t xml:space="preserve">K10|Ministarstvo graditeljstva, obnove, prostornog uređenja i zaštite okoliša </t>
  </si>
  <si>
    <t>Čelebići</t>
  </si>
  <si>
    <t>Vanredni|Izmijenjena</t>
  </si>
  <si>
    <t>47</t>
  </si>
  <si>
    <t>Kreševo</t>
  </si>
  <si>
    <t>051</t>
  </si>
  <si>
    <t>03.22</t>
  </si>
  <si>
    <t>Slatkovodna akvakultura</t>
  </si>
  <si>
    <t xml:space="preserve">K10|Ministarstvo poljoprivrede, vodoprivrede i šumarstva </t>
  </si>
  <si>
    <t>Kupres</t>
  </si>
  <si>
    <t>052</t>
  </si>
  <si>
    <t>05.10</t>
  </si>
  <si>
    <t>Vađenje kamenog ugljena</t>
  </si>
  <si>
    <t xml:space="preserve">K10|Ministarstvo pravosuđa i uprave </t>
  </si>
  <si>
    <t>Čerin</t>
  </si>
  <si>
    <t>055</t>
  </si>
  <si>
    <t>05.20</t>
  </si>
  <si>
    <t>Vađenje lignita</t>
  </si>
  <si>
    <t xml:space="preserve">K10|Ministarstvo rada, zdravstva, socijalne skrbi i prognanih </t>
  </si>
  <si>
    <t>057</t>
  </si>
  <si>
    <t>06.10</t>
  </si>
  <si>
    <t>Vađenje sirove nafte</t>
  </si>
  <si>
    <t xml:space="preserve">K10|Ministarstvo unutrašnjih poslova </t>
  </si>
  <si>
    <t>Ćatići</t>
  </si>
  <si>
    <t>059</t>
  </si>
  <si>
    <t>06.20</t>
  </si>
  <si>
    <t>Vađenje prirodnog plina</t>
  </si>
  <si>
    <t xml:space="preserve">K10|Ministarstvo znanosti, prosvjete, kulture i sporta </t>
  </si>
  <si>
    <t>Ćoralići</t>
  </si>
  <si>
    <t>Maglaj</t>
  </si>
  <si>
    <t>060</t>
  </si>
  <si>
    <t>07.10</t>
  </si>
  <si>
    <t>Vađenje željeznih ruda</t>
  </si>
  <si>
    <t xml:space="preserve">PK|Ministarstvo unutrašnjih poslova </t>
  </si>
  <si>
    <t>Trnovo</t>
  </si>
  <si>
    <t>Delijaš</t>
  </si>
  <si>
    <t>180</t>
  </si>
  <si>
    <t>07.21</t>
  </si>
  <si>
    <t>Vađenje uranijevih i torijevih ruda</t>
  </si>
  <si>
    <t xml:space="preserve">PK|Ministarstvo pravosuđa i uprave </t>
  </si>
  <si>
    <t>Divičani</t>
  </si>
  <si>
    <t>Neum</t>
  </si>
  <si>
    <t>107</t>
  </si>
  <si>
    <t>07.29</t>
  </si>
  <si>
    <t>Vađenje ostalih ruda obojenih metala</t>
  </si>
  <si>
    <t xml:space="preserve">PK|Ministarstvo finansija </t>
  </si>
  <si>
    <t>065</t>
  </si>
  <si>
    <t>08.11</t>
  </si>
  <si>
    <t>Vađenje ukrasnog kamena i kamena za gradnju, krečnjaka, gipsa, krede i škriljevca</t>
  </si>
  <si>
    <t xml:space="preserve">PK|Ministarstvo prometa, veza, turizma i zaštite okoliša </t>
  </si>
  <si>
    <t>Doborovci</t>
  </si>
  <si>
    <t>Odžak</t>
  </si>
  <si>
    <t>066</t>
  </si>
  <si>
    <t>08.12</t>
  </si>
  <si>
    <t>Djelatnosti kopova šljunka i pijeska; vađenje gline i kaolina</t>
  </si>
  <si>
    <t xml:space="preserve">PK|Ministarstvo prosvjete, nauke, kulture i sporta </t>
  </si>
  <si>
    <t>067</t>
  </si>
  <si>
    <t>08.91</t>
  </si>
  <si>
    <t>Vađenje minerala za proizvodnju hemikalije i prirodnih mineralnih gnojiva</t>
  </si>
  <si>
    <t xml:space="preserve">PK|Ministarstvo zdravstva, rada i socijalne politike </t>
  </si>
  <si>
    <t>Dolac na Lašvi</t>
  </si>
  <si>
    <t>068</t>
  </si>
  <si>
    <t>08.92</t>
  </si>
  <si>
    <t>Vađenje treseta</t>
  </si>
  <si>
    <t xml:space="preserve">PK|Ministarstvo poljoprivrede, vodoprivrede i šumarstva </t>
  </si>
  <si>
    <t>Prozor</t>
  </si>
  <si>
    <t>Doljani</t>
  </si>
  <si>
    <t>Pale</t>
  </si>
  <si>
    <t>136</t>
  </si>
  <si>
    <t>08.93</t>
  </si>
  <si>
    <t>Vađenje soli</t>
  </si>
  <si>
    <t xml:space="preserve">PK|Ministarstvo privrede i prostornog uređenja </t>
  </si>
  <si>
    <t>070</t>
  </si>
  <si>
    <t>08.99</t>
  </si>
  <si>
    <t>Vađenje ostalih ruda i kamena, d. n.</t>
  </si>
  <si>
    <t xml:space="preserve">PK|Ministarstvo branitelja </t>
  </si>
  <si>
    <t>Domanovići</t>
  </si>
  <si>
    <t>073</t>
  </si>
  <si>
    <t>09.10</t>
  </si>
  <si>
    <t>Pomoćne djelatnosti za vađenje nafte i prirodnog plina</t>
  </si>
  <si>
    <t xml:space="preserve">KS|Ministarstvo finansija </t>
  </si>
  <si>
    <t>Donja Mahala</t>
  </si>
  <si>
    <t>Ravno</t>
  </si>
  <si>
    <t>207</t>
  </si>
  <si>
    <t>09.90</t>
  </si>
  <si>
    <t>Pomoćne djelatnosti za ostalo vađenje ruda i kamena</t>
  </si>
  <si>
    <t xml:space="preserve">KS|Ministarstvo komunalne privrede i infrastrukture </t>
  </si>
  <si>
    <t>Donja Međiđa</t>
  </si>
  <si>
    <t>Sanski Most</t>
  </si>
  <si>
    <t>076</t>
  </si>
  <si>
    <t>10.11</t>
  </si>
  <si>
    <t>Prerada i konzerviranje mesa</t>
  </si>
  <si>
    <t xml:space="preserve">KS|Ministarstvo kulture i sporta </t>
  </si>
  <si>
    <t>Donje Moštre</t>
  </si>
  <si>
    <t>Sapna</t>
  </si>
  <si>
    <t>138</t>
  </si>
  <si>
    <t>10.12</t>
  </si>
  <si>
    <t>Prerada i konzerviranje mesa peradi</t>
  </si>
  <si>
    <t xml:space="preserve">KS|Ministarstvo pravde i uprave </t>
  </si>
  <si>
    <t>Donji Kamengrad</t>
  </si>
  <si>
    <t>Sarajevo-Centar</t>
  </si>
  <si>
    <t>077</t>
  </si>
  <si>
    <t>10.13</t>
  </si>
  <si>
    <t>Proizvodnja proizvoda od mesa i mesa peradi</t>
  </si>
  <si>
    <t xml:space="preserve">KS|Ministarstvo privrede </t>
  </si>
  <si>
    <t>Donji Mamići</t>
  </si>
  <si>
    <t>Sarajevo-Novi Grad</t>
  </si>
  <si>
    <t>108</t>
  </si>
  <si>
    <t>10.20</t>
  </si>
  <si>
    <t>Prerada i konzerviranje riba, ljuskara i mekušaca</t>
  </si>
  <si>
    <t xml:space="preserve">KS|Ministarstvo prostornog uređenja, građenja i zaštite okoliša </t>
  </si>
  <si>
    <t>Donji Svilaj</t>
  </si>
  <si>
    <t>Sarajevo-Novo Sarajevo</t>
  </si>
  <si>
    <t>079</t>
  </si>
  <si>
    <t>10.31</t>
  </si>
  <si>
    <t>Prerada i konzerviranje krompira</t>
  </si>
  <si>
    <t xml:space="preserve">KS|Ministarstvo saobraćaja </t>
  </si>
  <si>
    <t>Sarajevo-Stari Grad</t>
  </si>
  <si>
    <t>109</t>
  </si>
  <si>
    <t>10.32</t>
  </si>
  <si>
    <t>Proizvodnja sokova od voća i povrća</t>
  </si>
  <si>
    <t xml:space="preserve">KS|Ministarstvo unutrašnjih poslova </t>
  </si>
  <si>
    <t>Drežnica</t>
  </si>
  <si>
    <t>085</t>
  </si>
  <si>
    <t>10.39</t>
  </si>
  <si>
    <t>Ostala prerada i konzerviranje voća i povrća</t>
  </si>
  <si>
    <t xml:space="preserve">KS|Ministarstvo za boračka pitanja </t>
  </si>
  <si>
    <t>Drinovci</t>
  </si>
  <si>
    <t>086</t>
  </si>
  <si>
    <t>10.41</t>
  </si>
  <si>
    <t>Proizvodnja ulja i masti</t>
  </si>
  <si>
    <t xml:space="preserve">KS|Ministarstvo za obrazovanje, nauku i mlade </t>
  </si>
  <si>
    <t>054</t>
  </si>
  <si>
    <t>10.42</t>
  </si>
  <si>
    <t>Proizvodnja margarina i sličnih jestivih masti</t>
  </si>
  <si>
    <t xml:space="preserve">KS|Ministarstvo za rad, socijalnu politiku, raseljena lica i izbjeglice </t>
  </si>
  <si>
    <t>Drvetine</t>
  </si>
  <si>
    <t>Teočak</t>
  </si>
  <si>
    <t>142</t>
  </si>
  <si>
    <t>10.51</t>
  </si>
  <si>
    <t>Proizvodnja mlijeka, mliječnih proizvoda i sira</t>
  </si>
  <si>
    <t xml:space="preserve">KS|Ministarstvo zdravstva </t>
  </si>
  <si>
    <t>Duboki Potok</t>
  </si>
  <si>
    <t>Tešanj</t>
  </si>
  <si>
    <t>090</t>
  </si>
  <si>
    <t>10.52</t>
  </si>
  <si>
    <t>Proizvodnja sladoleda i drugih smrznutih smjesa</t>
  </si>
  <si>
    <t xml:space="preserve">SBK|Ministarstvo unutrašnjih poslova </t>
  </si>
  <si>
    <t>Dobošnica</t>
  </si>
  <si>
    <t>Tomislavgrad</t>
  </si>
  <si>
    <t>028</t>
  </si>
  <si>
    <t>10.61</t>
  </si>
  <si>
    <t>Proizvodnja mlinskih proizvoda</t>
  </si>
  <si>
    <t xml:space="preserve">SBK|Ministarstvo pravosuđa i uprave </t>
  </si>
  <si>
    <t>Dubrave Donje</t>
  </si>
  <si>
    <t>091</t>
  </si>
  <si>
    <t>10.62</t>
  </si>
  <si>
    <t>Proizvodnja škroba i škrobnih proizvoda</t>
  </si>
  <si>
    <t xml:space="preserve">SBK|Ministarstvo finansija </t>
  </si>
  <si>
    <t>Dubrave Gornje</t>
  </si>
  <si>
    <t>093</t>
  </si>
  <si>
    <t>10.71</t>
  </si>
  <si>
    <t>Proizvodnja hljeba; svježih peciva i kolača</t>
  </si>
  <si>
    <t xml:space="preserve">SBK|Ministarstvo zdravstva i socijalne politike </t>
  </si>
  <si>
    <t>Dužice</t>
  </si>
  <si>
    <t>094</t>
  </si>
  <si>
    <t>10.72</t>
  </si>
  <si>
    <t>Proizvodnja dvopeka i keksa; proizvodnja trajnih peciva i kolača</t>
  </si>
  <si>
    <t xml:space="preserve">SBK|Ministarstvo privrede </t>
  </si>
  <si>
    <t>Đurđevik</t>
  </si>
  <si>
    <t>Usora</t>
  </si>
  <si>
    <t>025</t>
  </si>
  <si>
    <t>10.73</t>
  </si>
  <si>
    <t>Proizvodnja makarona, rezanaca, kuskusa i sličnih proizvoda od brašna</t>
  </si>
  <si>
    <t xml:space="preserve">SBK|Ministarstvo obrazovanja, znanosti, mladih, kulture i sporta </t>
  </si>
  <si>
    <t>Fajtovci</t>
  </si>
  <si>
    <t>Vareš</t>
  </si>
  <si>
    <t>096</t>
  </si>
  <si>
    <t>10.81</t>
  </si>
  <si>
    <t>Proizvodnja šećera</t>
  </si>
  <si>
    <t xml:space="preserve">SBK|Ministarstvo poljoprivrede, vodoprivrede i šumarstva </t>
  </si>
  <si>
    <t>Velika Kladuša</t>
  </si>
  <si>
    <t>097</t>
  </si>
  <si>
    <t>10.82</t>
  </si>
  <si>
    <t>Proizvodnja kakaa, čokolade i slastičarskih proizvoda</t>
  </si>
  <si>
    <t xml:space="preserve">SBK|Ministarstvo prostornog uređenja, građenja, zaštite okoliša, povratka i stambenih poslova </t>
  </si>
  <si>
    <t>Gabela</t>
  </si>
  <si>
    <t>098</t>
  </si>
  <si>
    <t>10.83</t>
  </si>
  <si>
    <t>Prerada čaja i kafe</t>
  </si>
  <si>
    <t xml:space="preserve">TK|Ministarstvo unutrašnjih poslova </t>
  </si>
  <si>
    <t>100</t>
  </si>
  <si>
    <t>10.84</t>
  </si>
  <si>
    <t>Proizvodnja začina i drugih dodataka hrani</t>
  </si>
  <si>
    <t xml:space="preserve">TK|Ministarstvo finansija </t>
  </si>
  <si>
    <t>Globarica</t>
  </si>
  <si>
    <t>Vogošća</t>
  </si>
  <si>
    <t>080</t>
  </si>
  <si>
    <t>10.85</t>
  </si>
  <si>
    <t>Proizvodnja gotove hrane i jela</t>
  </si>
  <si>
    <t xml:space="preserve">TK|Ministarstvo za kulturu, sport i mlade </t>
  </si>
  <si>
    <t>Glogošnica</t>
  </si>
  <si>
    <t>10.86</t>
  </si>
  <si>
    <t>Proizvodnja homogeniziranih prehrambenih preparata i dijetetske hrane</t>
  </si>
  <si>
    <t xml:space="preserve">TK|Ministarstvo obrazovanja i nauke </t>
  </si>
  <si>
    <t>Gojevići</t>
  </si>
  <si>
    <t>103</t>
  </si>
  <si>
    <t>10.89</t>
  </si>
  <si>
    <t>Proizvodnja ostalih prehrambenih proizvoda, d. n.</t>
  </si>
  <si>
    <t xml:space="preserve">TK|Ministarstvo poljoprivrede, šumarstva i vodoprivrede </t>
  </si>
  <si>
    <t>105</t>
  </si>
  <si>
    <t>10.91</t>
  </si>
  <si>
    <t>Proizvodnja pripremljene stočne hrane</t>
  </si>
  <si>
    <t>TK|Ministarstvo prostornog uređenja i zaštite okoline</t>
  </si>
  <si>
    <t>Gornja Dubica</t>
  </si>
  <si>
    <t>106</t>
  </si>
  <si>
    <t>10.92</t>
  </si>
  <si>
    <t>Proizvodnja pripremljene hrane za kućne ljubimce</t>
  </si>
  <si>
    <t xml:space="preserve">TK|Ministarstvo trgovine, turizma i saobraćaja </t>
  </si>
  <si>
    <t>Gornja Koprivna</t>
  </si>
  <si>
    <t>11.01</t>
  </si>
  <si>
    <t>Destiliranje, pročišćavanje i miješanje alkoholnih pića</t>
  </si>
  <si>
    <t xml:space="preserve">TK|Ministarstvo pravosuđa i uprave </t>
  </si>
  <si>
    <t>Gornja Tuzla</t>
  </si>
  <si>
    <t>11.02</t>
  </si>
  <si>
    <t>Proizvodnja vina od grožđa</t>
  </si>
  <si>
    <t xml:space="preserve">TK|Ministarstvo za boračka pitanja </t>
  </si>
  <si>
    <t>11.03</t>
  </si>
  <si>
    <t>Proizvodnja jabukovače i ostalih voćnih vina</t>
  </si>
  <si>
    <t xml:space="preserve">TK|Ministarstvo privrede </t>
  </si>
  <si>
    <t>Gračac</t>
  </si>
  <si>
    <t>11.04</t>
  </si>
  <si>
    <t>Proizvodnja ostalih nedestiliranih fermentiranih pića</t>
  </si>
  <si>
    <t xml:space="preserve">TK|Ministarstvo za rad, socijalnu politiku i povratak </t>
  </si>
  <si>
    <t>11.05</t>
  </si>
  <si>
    <t>Proizvodnja piva</t>
  </si>
  <si>
    <t xml:space="preserve">TK|Ministarstvo zdravstva </t>
  </si>
  <si>
    <t>Gračanica kod Bugojna</t>
  </si>
  <si>
    <t>11.06</t>
  </si>
  <si>
    <t>Proizvodnja slada</t>
  </si>
  <si>
    <t xml:space="preserve">USK|Ministarstvo unutrašnjih poslova </t>
  </si>
  <si>
    <t>Gračanica Selo</t>
  </si>
  <si>
    <t>11.07</t>
  </si>
  <si>
    <t>Proizvodnja osvježavajućih pića; proizvodnja mineralne vode i drugih flaširanih voda</t>
  </si>
  <si>
    <t xml:space="preserve">USK|Ministarstvo pravosuđa i uprave </t>
  </si>
  <si>
    <t>Gradac</t>
  </si>
  <si>
    <t>12.00</t>
  </si>
  <si>
    <t>Proizvodnja duhanskih proizvoda</t>
  </si>
  <si>
    <t xml:space="preserve">USK|Ministarstvo finansija </t>
  </si>
  <si>
    <t>13.10</t>
  </si>
  <si>
    <t>Priprema i predenje tekstilnih vlakana</t>
  </si>
  <si>
    <t xml:space="preserve">USK|Ministarstvo privrede </t>
  </si>
  <si>
    <t>Grebnice</t>
  </si>
  <si>
    <t>13.20</t>
  </si>
  <si>
    <t>Tkanje tekstila</t>
  </si>
  <si>
    <t xml:space="preserve">USK|Ministarstvo zdravstva, rada i socijalne politike </t>
  </si>
  <si>
    <t>13.30</t>
  </si>
  <si>
    <t>Dovršavanje tekstila</t>
  </si>
  <si>
    <t xml:space="preserve">USK|Ministarstvo obrazovanja, nauke, kulture i sporta </t>
  </si>
  <si>
    <t>Guber</t>
  </si>
  <si>
    <t>13.91</t>
  </si>
  <si>
    <t>Proizvodnja pletenih i heklanih tkanina</t>
  </si>
  <si>
    <t xml:space="preserve">USK|Ministarstvo za građenje, prostorno uređenje i zaštitu okoliša </t>
  </si>
  <si>
    <t>Guča Gora</t>
  </si>
  <si>
    <t>13.92</t>
  </si>
  <si>
    <t>Proizvodnja gotovih tekstilnih proizvoda, osim odjeće</t>
  </si>
  <si>
    <t xml:space="preserve">USK|Ministarstvo poljoprivrede, vodoprivrede i šumarstva </t>
  </si>
  <si>
    <t>13.93</t>
  </si>
  <si>
    <t>Proizvodnja tepiha i prekrivača za pod</t>
  </si>
  <si>
    <t xml:space="preserve">USK|Ministarstvo za pitanja boraca i ratnih vojnih invalida </t>
  </si>
  <si>
    <t>Hajderovići</t>
  </si>
  <si>
    <t>13.94</t>
  </si>
  <si>
    <t>Proizvodnja užadi, konopaca, upletenog konca i mreža</t>
  </si>
  <si>
    <t xml:space="preserve">ZHK|Ministarstvo unutrašnjih poslova </t>
  </si>
  <si>
    <t>Haljinići</t>
  </si>
  <si>
    <t>13.95</t>
  </si>
  <si>
    <t>Proizvodnja netkanog tekstila i proizvoda od netkanog tekstila, osim odjeće</t>
  </si>
  <si>
    <t xml:space="preserve">ZHK|Ministarstvo pravosuđa i uprave </t>
  </si>
  <si>
    <t>Han Bila</t>
  </si>
  <si>
    <t>13.96</t>
  </si>
  <si>
    <t>Proizvodnja ostalih tehničkih i industrijskih tekstilnih proizvoda</t>
  </si>
  <si>
    <t xml:space="preserve">ZHK|Ministarstvo finansija </t>
  </si>
  <si>
    <t>Hodovo</t>
  </si>
  <si>
    <t>13.99</t>
  </si>
  <si>
    <t>Proizvodnja ostalih tekstilnih proizvoda, d. n.</t>
  </si>
  <si>
    <t xml:space="preserve">ZHK|Ministarstvo gospodarstva </t>
  </si>
  <si>
    <t>Hrasno</t>
  </si>
  <si>
    <t>14.11</t>
  </si>
  <si>
    <t>Proizvodnja kožne odjeće</t>
  </si>
  <si>
    <t xml:space="preserve">ZHK|Ministarstvo prostornog uređenja, graditeljstva i zaštite okoliša </t>
  </si>
  <si>
    <t>Husino</t>
  </si>
  <si>
    <t>14.12</t>
  </si>
  <si>
    <t>Proizvodnja radne odjeće</t>
  </si>
  <si>
    <t xml:space="preserve">ZHK|Ministarstvo obrazovanja, znanosti, kulture i sporta </t>
  </si>
  <si>
    <t>Hutovo</t>
  </si>
  <si>
    <t>14.13</t>
  </si>
  <si>
    <t>Proizvodnja ostale vanjske odjeće</t>
  </si>
  <si>
    <t xml:space="preserve">ZHK|Ministarstvo zdravstva, rada i socijalne skrbi </t>
  </si>
  <si>
    <t>14.14</t>
  </si>
  <si>
    <t>Proizvodnja veša</t>
  </si>
  <si>
    <t xml:space="preserve">ZHK|Ministarstvo hrvatskih branitelja iz Domovinskog rata </t>
  </si>
  <si>
    <t>14.19</t>
  </si>
  <si>
    <t>Proizvodnja ostale odjeće i pribora za odjeću</t>
  </si>
  <si>
    <t xml:space="preserve">ZDK|Ministarstvo finansija </t>
  </si>
  <si>
    <t>Ilovača</t>
  </si>
  <si>
    <t>14.20</t>
  </si>
  <si>
    <t>Proizvodnja proizvoda od krzna</t>
  </si>
  <si>
    <t xml:space="preserve">ZDK|Ministarstvo za privredu </t>
  </si>
  <si>
    <t>Izačić</t>
  </si>
  <si>
    <t>14.31</t>
  </si>
  <si>
    <t>Proizvodnja pletenih i heklanih čarapa</t>
  </si>
  <si>
    <t xml:space="preserve">ZDK|Ministarstvo za pravosuđe i upravu </t>
  </si>
  <si>
    <t>14.39</t>
  </si>
  <si>
    <t>Proizvodnja ostale pletene i heklane odjeće</t>
  </si>
  <si>
    <t xml:space="preserve">ZDK|Ministarstvo za poljoprivredu, šumarstvo i vodoprivredu </t>
  </si>
  <si>
    <t>15.11</t>
  </si>
  <si>
    <t>Štavljenje i obrada kože; dorada i bojenje krzna</t>
  </si>
  <si>
    <t xml:space="preserve">ZDK|Ministarstvo unutrašnjih poslova </t>
  </si>
  <si>
    <t>Janjići</t>
  </si>
  <si>
    <t>15.12</t>
  </si>
  <si>
    <t>Proizvodnja putnih i ručnih torba i sličnih proizvoda, sedlarskih i kaišarskih proizvoda</t>
  </si>
  <si>
    <t xml:space="preserve">ZDK|Ministarstvo za obrazovanje, nauku, kulturu i sport </t>
  </si>
  <si>
    <t>Jare</t>
  </si>
  <si>
    <t>15.20</t>
  </si>
  <si>
    <t>Proizvodnja obuće</t>
  </si>
  <si>
    <t xml:space="preserve">ZDK|Ministarstvo za prostorno uređenje, promet i komunikacije i zaštitu okoline </t>
  </si>
  <si>
    <t>Jelah</t>
  </si>
  <si>
    <t>16.10</t>
  </si>
  <si>
    <t>Piljenje i blanjanje drva (proizvodnja rezane građe); impregnacija drveta</t>
  </si>
  <si>
    <t xml:space="preserve">ZDK|Ministarstvo zdravstva </t>
  </si>
  <si>
    <t>Jezerski</t>
  </si>
  <si>
    <t>16.21</t>
  </si>
  <si>
    <t>Proizvodnja furnira i ostalih ploča od drva</t>
  </si>
  <si>
    <t xml:space="preserve">ZDK|Ministarstvo za boračka pitanja </t>
  </si>
  <si>
    <t>Kaćuni</t>
  </si>
  <si>
    <t>16.22</t>
  </si>
  <si>
    <t>Proizvodnja sastavljenog parketa</t>
  </si>
  <si>
    <t xml:space="preserve">ZDK|Ministarstvo za rad, socijalnu politiku i izbjeglice </t>
  </si>
  <si>
    <t>16.23</t>
  </si>
  <si>
    <t>Proizvodnja ostale građevne stolarije i elemenata</t>
  </si>
  <si>
    <t>16.24</t>
  </si>
  <si>
    <t>Proizvodnja ambalaže od drva</t>
  </si>
  <si>
    <t>Kamenica</t>
  </si>
  <si>
    <t>16.29</t>
  </si>
  <si>
    <t>Proizvodnja ostalih proizvoda od drva, proizvoda od pluta, slame i pletarskih materijala</t>
  </si>
  <si>
    <t>Kaonik</t>
  </si>
  <si>
    <t>17.11</t>
  </si>
  <si>
    <t>Proizvodnja celuloze</t>
  </si>
  <si>
    <t>Karadže</t>
  </si>
  <si>
    <t>17.12</t>
  </si>
  <si>
    <t>Proizvodnja papira i kartona</t>
  </si>
  <si>
    <t>Karaula</t>
  </si>
  <si>
    <t>17.21</t>
  </si>
  <si>
    <t>Proizvodnja valovitog papira i kartona te ambalaže od papira i kartona</t>
  </si>
  <si>
    <t>Kazaginac</t>
  </si>
  <si>
    <t>17.22</t>
  </si>
  <si>
    <t>Proizvodnja proizvoda za domaćinstvo i higijenu te toaletnih potrepština od papira</t>
  </si>
  <si>
    <t>17.23</t>
  </si>
  <si>
    <t>Proizvodnja kancelarijskog materijala od papira</t>
  </si>
  <si>
    <t>Kiseljak kod Tuzle</t>
  </si>
  <si>
    <t>17.24</t>
  </si>
  <si>
    <t>Proizvodnja zidnih tapeta</t>
  </si>
  <si>
    <t>17.29</t>
  </si>
  <si>
    <t>Proizvodnja ostalih proizvoda od papira i kartona</t>
  </si>
  <si>
    <t>Klobuk (Ljubuški)</t>
  </si>
  <si>
    <t>18.11</t>
  </si>
  <si>
    <t>Štampanje novina</t>
  </si>
  <si>
    <t>Klokotnica</t>
  </si>
  <si>
    <t>18.12</t>
  </si>
  <si>
    <t>Ostalo štampanje</t>
  </si>
  <si>
    <t>18.13</t>
  </si>
  <si>
    <t>Usluge pripreme za štampu i objavljivanje</t>
  </si>
  <si>
    <t>Kočerin</t>
  </si>
  <si>
    <t>18.14</t>
  </si>
  <si>
    <t>Knjigoveške i srodne usluge</t>
  </si>
  <si>
    <t>Kongora</t>
  </si>
  <si>
    <t>18.20</t>
  </si>
  <si>
    <t>Umnožavanje snimljenih zapisa</t>
  </si>
  <si>
    <t>19.10</t>
  </si>
  <si>
    <t>Proizvodnja proizvoda koksnih peći</t>
  </si>
  <si>
    <t>Konjodor</t>
  </si>
  <si>
    <t>19.20</t>
  </si>
  <si>
    <t>Proizvodnja rafiniranih naftnih proizvoda</t>
  </si>
  <si>
    <t>Kosova</t>
  </si>
  <si>
    <t>20.11</t>
  </si>
  <si>
    <t>Proizvodnja industrijskih plinova</t>
  </si>
  <si>
    <t>Kostrč</t>
  </si>
  <si>
    <t>20.12</t>
  </si>
  <si>
    <t>Proizvodnja koloranata i pigmenata</t>
  </si>
  <si>
    <t>Kovači (Zavidovići)</t>
  </si>
  <si>
    <t>20.13</t>
  </si>
  <si>
    <t>Proizvodnja ostalih anorganskih osnovnih hemikalija</t>
  </si>
  <si>
    <t>Kraljeva Sutjeska</t>
  </si>
  <si>
    <t>20.14</t>
  </si>
  <si>
    <t>Proizvodnja ostalih osnovnih organskih hemikalija</t>
  </si>
  <si>
    <t>Krasulje</t>
  </si>
  <si>
    <t>20.15</t>
  </si>
  <si>
    <t>Proizvodnja gnojiva i dušičnih spojeva</t>
  </si>
  <si>
    <t>20.16</t>
  </si>
  <si>
    <t>Proizvodnja plastičnih masa u primarnim oblicima</t>
  </si>
  <si>
    <t>Krnjeuša</t>
  </si>
  <si>
    <t>20.17</t>
  </si>
  <si>
    <t>Proizvodnja sintetičkog kaučuka u primarnim oblicima</t>
  </si>
  <si>
    <t>Kruševo</t>
  </si>
  <si>
    <t>20.20</t>
  </si>
  <si>
    <t>Proizvodnja pesticida i drugih agrohemijskih proizvoda</t>
  </si>
  <si>
    <t>Kulen Vakuf</t>
  </si>
  <si>
    <t>20.30</t>
  </si>
  <si>
    <t>Proizvodnja boja, lakova i sličnih premaza, grafičkih boja i kitova</t>
  </si>
  <si>
    <t>20.41</t>
  </si>
  <si>
    <t>Proizvodnja sapuna i deterdženata, sredstava za čišćenje i poliranje</t>
  </si>
  <si>
    <t>Lepenica</t>
  </si>
  <si>
    <t>20.42</t>
  </si>
  <si>
    <t>Proizvodnja parfema i toaletno-kozmetičkih preparata</t>
  </si>
  <si>
    <t>Lipnica</t>
  </si>
  <si>
    <t>20.51</t>
  </si>
  <si>
    <t>Proizvodnja eksploziva</t>
  </si>
  <si>
    <t>Lištani</t>
  </si>
  <si>
    <t>20.52</t>
  </si>
  <si>
    <t>Proizvodnja ljepila</t>
  </si>
  <si>
    <t>20.53</t>
  </si>
  <si>
    <t>Proizvodnja eteričnih ulja</t>
  </si>
  <si>
    <t>20.59</t>
  </si>
  <si>
    <t>Proizvodnja ostalih hemijskih proizvoda, d. n.</t>
  </si>
  <si>
    <t>Lukavica</t>
  </si>
  <si>
    <t>20.60</t>
  </si>
  <si>
    <t>Proizvodnja umjetnih vlakana</t>
  </si>
  <si>
    <t>Lusnić</t>
  </si>
  <si>
    <t>21.10</t>
  </si>
  <si>
    <t>Proizvodnja osnovnih farmaceutskih proizvoda</t>
  </si>
  <si>
    <t>Lušci Palanka</t>
  </si>
  <si>
    <t>21.20</t>
  </si>
  <si>
    <t>Proizvodnja farmaceutskih preparata</t>
  </si>
  <si>
    <t>Ljubače</t>
  </si>
  <si>
    <t>22.11</t>
  </si>
  <si>
    <t>Proizvodnja vanjskih i unutrašnjih guma za vozila; protektiranje vanjskih guma za vozila</t>
  </si>
  <si>
    <t>22.19</t>
  </si>
  <si>
    <t>Proizvodnja ostalih proizvoda od gume</t>
  </si>
  <si>
    <t>Ljuti Dolac</t>
  </si>
  <si>
    <t>22.21</t>
  </si>
  <si>
    <t>Proizvodnja ploča, listova, cijevi i profila od plastičnih masa</t>
  </si>
  <si>
    <t>22.22</t>
  </si>
  <si>
    <t>Proizvodnja ambalaže od plastičnih masa</t>
  </si>
  <si>
    <t>Mala Kladuša</t>
  </si>
  <si>
    <t>22.23</t>
  </si>
  <si>
    <t>Proizvodnja proizvoda od plastičnih masa za građevinarstvo</t>
  </si>
  <si>
    <t>Malešići</t>
  </si>
  <si>
    <t>22.29</t>
  </si>
  <si>
    <t>Proizvodnja ostalih proizvoda od plastičnih masa</t>
  </si>
  <si>
    <t>Matići</t>
  </si>
  <si>
    <t>23.11</t>
  </si>
  <si>
    <t>Proizvodnja ravnog stakla</t>
  </si>
  <si>
    <t>Međugorje</t>
  </si>
  <si>
    <t>23.12</t>
  </si>
  <si>
    <t>Oblikovanje i obrada ravnog stakla</t>
  </si>
  <si>
    <t>Mehurići</t>
  </si>
  <si>
    <t>23.13</t>
  </si>
  <si>
    <t>Proizvodnja šupljeg stakla</t>
  </si>
  <si>
    <t>Mesihovina</t>
  </si>
  <si>
    <t>23.14</t>
  </si>
  <si>
    <t>Proizvodnja staklenih vlakana</t>
  </si>
  <si>
    <t>Miričina</t>
  </si>
  <si>
    <t>23.19</t>
  </si>
  <si>
    <t>Proizvodnja i obrada ostalog stakla, uključujući tehničke proizvode od stakla</t>
  </si>
  <si>
    <t>23.20</t>
  </si>
  <si>
    <t>Proizvodnja vatrostalnih proizvoda</t>
  </si>
  <si>
    <t>Mramor</t>
  </si>
  <si>
    <t>23.31</t>
  </si>
  <si>
    <t>Proizvodnja keramičkih pločica i podnih ploča</t>
  </si>
  <si>
    <t>Mravinjac</t>
  </si>
  <si>
    <t>23.32</t>
  </si>
  <si>
    <t>Proizvodnja opeke, crijepa i ostalih proizvoda od pečene gline za građevinarstvo</t>
  </si>
  <si>
    <t>Nemila</t>
  </si>
  <si>
    <t>23.41</t>
  </si>
  <si>
    <t>Proizvodnja keramičkih proizvoda za domaćinstvo i ukrasnih predmeta</t>
  </si>
  <si>
    <t>23.42</t>
  </si>
  <si>
    <t>Proizvodnja sanitarne opreme od keramike</t>
  </si>
  <si>
    <t>Nišići</t>
  </si>
  <si>
    <t>23.43</t>
  </si>
  <si>
    <t>Proizvodnja keramičkih izolatora i izolacijskog pribora</t>
  </si>
  <si>
    <t>Nova Bila</t>
  </si>
  <si>
    <t>23.44</t>
  </si>
  <si>
    <t>Proizvodnja ostalih tehničkih proizvoda od keramike</t>
  </si>
  <si>
    <t>Novi Šeher</t>
  </si>
  <si>
    <t>23.49</t>
  </si>
  <si>
    <t>Proizvodnja ostalih proizvoda od keramike</t>
  </si>
  <si>
    <t>23.51</t>
  </si>
  <si>
    <t>Proizvodnja cementa</t>
  </si>
  <si>
    <t>Oborci</t>
  </si>
  <si>
    <t>23.52</t>
  </si>
  <si>
    <t>Proizvodnja kreča i gipsa</t>
  </si>
  <si>
    <t>23.61</t>
  </si>
  <si>
    <t>Proizvodnja proizvoda od betona za građevinarstvo</t>
  </si>
  <si>
    <t>23.62</t>
  </si>
  <si>
    <t>Proizvodnja proizvoda od gipsa za građevinarstvo</t>
  </si>
  <si>
    <t>Orahovica Donja</t>
  </si>
  <si>
    <t>23.63</t>
  </si>
  <si>
    <t>Proizvodnja gotove betonske smjese</t>
  </si>
  <si>
    <t>23.64</t>
  </si>
  <si>
    <t>Proizvodnja žbuke</t>
  </si>
  <si>
    <t>Orguz</t>
  </si>
  <si>
    <t>23.65</t>
  </si>
  <si>
    <t>Proizvodnja (vlaknastog) fibro-cementa</t>
  </si>
  <si>
    <t>Ostrožac (Cazin)</t>
  </si>
  <si>
    <t>23.69</t>
  </si>
  <si>
    <t>Proizvodnja ostalih proizvoda od betona, cementa i gipsa</t>
  </si>
  <si>
    <t>Ostrožac (Jablanica)</t>
  </si>
  <si>
    <t>23.70</t>
  </si>
  <si>
    <t>Rezanje, oblikovanje i obrada kamena</t>
  </si>
  <si>
    <t>Oštra Luka</t>
  </si>
  <si>
    <t>23.91</t>
  </si>
  <si>
    <t>Proizvodnja brusnih proizvoda</t>
  </si>
  <si>
    <t>Otoka</t>
  </si>
  <si>
    <t>23.99</t>
  </si>
  <si>
    <t>Proizvodnja ostalih nemetalnih mineralnih proizvoda, d. n.</t>
  </si>
  <si>
    <t>Ozimica</t>
  </si>
  <si>
    <t>24.10</t>
  </si>
  <si>
    <t>Proizvodnja sirovog željeza, čelika i ferolegura</t>
  </si>
  <si>
    <t>Pajić Polje</t>
  </si>
  <si>
    <t>24.20</t>
  </si>
  <si>
    <t>Proizvodnja cijevi, crijeva, šupljih profila i pripadajućeg pribora od čelika</t>
  </si>
  <si>
    <t>24.31</t>
  </si>
  <si>
    <t>Hladno vučenje šipki</t>
  </si>
  <si>
    <t>Pazarić</t>
  </si>
  <si>
    <t>24.32</t>
  </si>
  <si>
    <t>Hladno valjanje uskih vrpci</t>
  </si>
  <si>
    <t>Pećigrad</t>
  </si>
  <si>
    <t>24.33</t>
  </si>
  <si>
    <t>Hladno oblikovanje i profiliranje</t>
  </si>
  <si>
    <t>Počulica</t>
  </si>
  <si>
    <t>24.34</t>
  </si>
  <si>
    <t>Hladno vučenje žice</t>
  </si>
  <si>
    <t>Podhum</t>
  </si>
  <si>
    <t>24.41</t>
  </si>
  <si>
    <t>Proizvodnja plemenitih metala</t>
  </si>
  <si>
    <t>Podlugovi</t>
  </si>
  <si>
    <t>24.42</t>
  </si>
  <si>
    <t>Proizvodnja aluminija</t>
  </si>
  <si>
    <t>Podorašac</t>
  </si>
  <si>
    <t>24.43</t>
  </si>
  <si>
    <t>Proizvodnja olova, cinka i kositra</t>
  </si>
  <si>
    <t>Podorašje</t>
  </si>
  <si>
    <t>24.44</t>
  </si>
  <si>
    <t>Proizvodnja bakra</t>
  </si>
  <si>
    <t>Podvelež</t>
  </si>
  <si>
    <t>24.45</t>
  </si>
  <si>
    <t>Proizvodnja ostalih obojenih metala</t>
  </si>
  <si>
    <t>Podzvizd</t>
  </si>
  <si>
    <t>24.46</t>
  </si>
  <si>
    <t>Obrada nuklearnog goriva</t>
  </si>
  <si>
    <t>Pokoj</t>
  </si>
  <si>
    <t>24.51</t>
  </si>
  <si>
    <t>Lijevanje željeza</t>
  </si>
  <si>
    <t>Poljice</t>
  </si>
  <si>
    <t>24.52</t>
  </si>
  <si>
    <t>Lijevanje čelika</t>
  </si>
  <si>
    <t>24.53</t>
  </si>
  <si>
    <t>Lijevanje lakih metala</t>
  </si>
  <si>
    <t>Potoci</t>
  </si>
  <si>
    <t>24.54</t>
  </si>
  <si>
    <t>Lijevanje ostalih obojenih metala</t>
  </si>
  <si>
    <t>Potočani</t>
  </si>
  <si>
    <t>25.11</t>
  </si>
  <si>
    <t>Proizvodnja metalnih konstrukcija i njihovih dijelova</t>
  </si>
  <si>
    <t>Priluka</t>
  </si>
  <si>
    <t>25.12</t>
  </si>
  <si>
    <t>Proizvodnja vrata i prozora od metala</t>
  </si>
  <si>
    <t>Prisoje</t>
  </si>
  <si>
    <t>25.21</t>
  </si>
  <si>
    <t>Proizvodnja radijatora i kotlova za centralno grijanje</t>
  </si>
  <si>
    <t>Prolog</t>
  </si>
  <si>
    <t>25.29</t>
  </si>
  <si>
    <t>Proizvodnja ostalih metalnih cisterni, rezervoara i sličnih posuda</t>
  </si>
  <si>
    <t>25.30</t>
  </si>
  <si>
    <t>Proizvodnja parnih kotlova, osim kotlova za centralno grijanje</t>
  </si>
  <si>
    <t>Prud</t>
  </si>
  <si>
    <t>25.40</t>
  </si>
  <si>
    <t>Proizvodnja oružja i municije</t>
  </si>
  <si>
    <t>Prusac</t>
  </si>
  <si>
    <t>25.50</t>
  </si>
  <si>
    <t>Kovanje, presovanje, štancanje i valjanje metala; metalurgija praha</t>
  </si>
  <si>
    <t>Pržići</t>
  </si>
  <si>
    <t>25.61</t>
  </si>
  <si>
    <t>Površinska obrada i prevlačenje metala</t>
  </si>
  <si>
    <t>Puhovac</t>
  </si>
  <si>
    <t>25.62</t>
  </si>
  <si>
    <t>Mašinska obrada metala</t>
  </si>
  <si>
    <t>Puračić</t>
  </si>
  <si>
    <t>25.71</t>
  </si>
  <si>
    <t>Proizvodnja sječiva</t>
  </si>
  <si>
    <t>Radišići</t>
  </si>
  <si>
    <t>25.72</t>
  </si>
  <si>
    <t>Proizvodnja brava i okova</t>
  </si>
  <si>
    <t>Rainci Gornji</t>
  </si>
  <si>
    <t>25.73</t>
  </si>
  <si>
    <t>Proizvodnja alata</t>
  </si>
  <si>
    <t>Rakitno</t>
  </si>
  <si>
    <t>25.91</t>
  </si>
  <si>
    <t>Proizvodnja čeličnih buradi i sličnih posuda od čelika</t>
  </si>
  <si>
    <t>Rakovica</t>
  </si>
  <si>
    <t>25.92</t>
  </si>
  <si>
    <t>Proizvodnja ambalaže od lakih metala</t>
  </si>
  <si>
    <t>25.93</t>
  </si>
  <si>
    <t>Proizvodnja proizvoda od žice, lanaca i opruga</t>
  </si>
  <si>
    <t>Ripač</t>
  </si>
  <si>
    <t>25.94</t>
  </si>
  <si>
    <t>Proizvodnja veznih i vijčanih proizvoda</t>
  </si>
  <si>
    <t>Roško Polje</t>
  </si>
  <si>
    <t>25.99</t>
  </si>
  <si>
    <t>Proizvodnja ostalih gotovih proizvoda od metala, d. n.</t>
  </si>
  <si>
    <t>Ružići</t>
  </si>
  <si>
    <t>26.11</t>
  </si>
  <si>
    <t>Proizvodnja elektroničkih komponenata</t>
  </si>
  <si>
    <t>Sanica Gornja</t>
  </si>
  <si>
    <t>26.12</t>
  </si>
  <si>
    <t>Proizvodnja punih elektroničkih ploča</t>
  </si>
  <si>
    <t>26.20</t>
  </si>
  <si>
    <t>Proizvodnja računara i periferne opreme</t>
  </si>
  <si>
    <t>26.30</t>
  </si>
  <si>
    <t>Proizvodnja komunikacijske opreme</t>
  </si>
  <si>
    <t>26.40</t>
  </si>
  <si>
    <t>Proizvodnja elektroničkih uređaja za široku potrošnju</t>
  </si>
  <si>
    <t>26.51</t>
  </si>
  <si>
    <t>Proizvodnja instrumenata i aparata za mjerenje, ispitivanje i navođenje</t>
  </si>
  <si>
    <t>26.52</t>
  </si>
  <si>
    <t>Proizvodnja satova</t>
  </si>
  <si>
    <t>26.60</t>
  </si>
  <si>
    <t>Proizvodnja opreme za zračenje, elektromedicinske i elektroterapeutske opreme</t>
  </si>
  <si>
    <t>Semizovac</t>
  </si>
  <si>
    <t>26.70</t>
  </si>
  <si>
    <t>Proizvodnja optičkih instrumenata i fotografske opreme</t>
  </si>
  <si>
    <t>Simin Han</t>
  </si>
  <si>
    <t>26.80</t>
  </si>
  <si>
    <t>Proizvodnja magnetnih i optičkih medija</t>
  </si>
  <si>
    <t>Sladna</t>
  </si>
  <si>
    <t>27.11</t>
  </si>
  <si>
    <t>Proizvodnja elektromotora, generatora i transformatora</t>
  </si>
  <si>
    <t>Sovići</t>
  </si>
  <si>
    <t>27.12</t>
  </si>
  <si>
    <t>Proizvodnja uređaja za distribuciju i kontrolu električne energije</t>
  </si>
  <si>
    <t>27.20</t>
  </si>
  <si>
    <t>Proizvodnja baterija i akumulatora</t>
  </si>
  <si>
    <t>27.31</t>
  </si>
  <si>
    <t>Proizvodnja kablova od optičkih vlakana</t>
  </si>
  <si>
    <t>Stari Majdan</t>
  </si>
  <si>
    <t>27.32</t>
  </si>
  <si>
    <t>Proizvodnja ostalih elektroničkih i električnih žica i kablova</t>
  </si>
  <si>
    <t>Stari Vitez</t>
  </si>
  <si>
    <t>27.33</t>
  </si>
  <si>
    <t>Proizvodnja elektroinstalacijskog materijala</t>
  </si>
  <si>
    <t>Stijena</t>
  </si>
  <si>
    <t>27.40</t>
  </si>
  <si>
    <t>Proizvodnja električne opreme za rasvjetu</t>
  </si>
  <si>
    <t>Stjepan Polje</t>
  </si>
  <si>
    <t>27.51</t>
  </si>
  <si>
    <t>Proizvodnja električnih aparata za domaćinstvo</t>
  </si>
  <si>
    <t>27.52</t>
  </si>
  <si>
    <t>Proizvodnja neelektričnih aparata za domaćinstvo</t>
  </si>
  <si>
    <t>Stranjani</t>
  </si>
  <si>
    <t>27.90</t>
  </si>
  <si>
    <t>Proizvodnja ostale električne opreme</t>
  </si>
  <si>
    <t>Studenci</t>
  </si>
  <si>
    <t>28.11</t>
  </si>
  <si>
    <t>Proizvodnja motora i turbina, osim motora za avione i motorna vozila</t>
  </si>
  <si>
    <t>Stupari</t>
  </si>
  <si>
    <t>28.12</t>
  </si>
  <si>
    <t>Proizvodnja hidrauličnih pogonskih uređaja</t>
  </si>
  <si>
    <t>Šerići</t>
  </si>
  <si>
    <t>28.13</t>
  </si>
  <si>
    <t>Proizvodnja ostalih pumpi i kompresora</t>
  </si>
  <si>
    <t>Šibošnica</t>
  </si>
  <si>
    <t>28.14</t>
  </si>
  <si>
    <t>Proizvodnja ostalih slavina i ventila</t>
  </si>
  <si>
    <t>28.15</t>
  </si>
  <si>
    <t>Proizvodnja ležajeva, prijenosnika te prijenosnih i pogonskih elemenata</t>
  </si>
  <si>
    <t>Špionica</t>
  </si>
  <si>
    <t>28.21</t>
  </si>
  <si>
    <t>Proizvodnja peći, ložišta i plamenika</t>
  </si>
  <si>
    <t>Šturlić</t>
  </si>
  <si>
    <t>28.22</t>
  </si>
  <si>
    <t>Proizvodnja uređaja za dizanje i prenošenje</t>
  </si>
  <si>
    <t>Šujica</t>
  </si>
  <si>
    <t>28.23</t>
  </si>
  <si>
    <t>Proizvodnja kancelarijskih mašina i opreme (osim proizvodnje računara i periferne opreme)</t>
  </si>
  <si>
    <t>Šumatac</t>
  </si>
  <si>
    <t>28.24</t>
  </si>
  <si>
    <t>Proizvodnja ručnih prenosivih alata s vlastitim pogonom</t>
  </si>
  <si>
    <t>Tarčin</t>
  </si>
  <si>
    <t>28.25</t>
  </si>
  <si>
    <t>Proizvodnja rashladne i ventilacijske opreme, osim za domaćinstvo</t>
  </si>
  <si>
    <t>28.29</t>
  </si>
  <si>
    <t>Proizvodnja ostalih mašina za opće namjene, d. n.</t>
  </si>
  <si>
    <t>28.30</t>
  </si>
  <si>
    <t>Proizvodnja mašina za poljoprivredu i šumarstvo</t>
  </si>
  <si>
    <t>Tešanjka</t>
  </si>
  <si>
    <t>28.41</t>
  </si>
  <si>
    <t>Proizvodnja mašina za obradu metala</t>
  </si>
  <si>
    <t>Tihaljina</t>
  </si>
  <si>
    <t>28.49</t>
  </si>
  <si>
    <t>Proizvodnja ostalih alatnih mašina</t>
  </si>
  <si>
    <t>Tinja</t>
  </si>
  <si>
    <t>28.91</t>
  </si>
  <si>
    <t>Proizvodnja mašina za metalurgiju</t>
  </si>
  <si>
    <t>Todorovo</t>
  </si>
  <si>
    <t>28.92</t>
  </si>
  <si>
    <t>Proizvodnja mašina za rudnike, kamenolome i građevinarstvo</t>
  </si>
  <si>
    <t>Tojšići</t>
  </si>
  <si>
    <t>28.93</t>
  </si>
  <si>
    <t>Proizvodnja mašina za industriju hrane, pića i duhana</t>
  </si>
  <si>
    <t>Tolisa</t>
  </si>
  <si>
    <t>28.94</t>
  </si>
  <si>
    <t>Proizvodnja mašina za industriju tekstila, odjeće i kože</t>
  </si>
  <si>
    <t>28.95</t>
  </si>
  <si>
    <t>Proizvodnja mašina za industriju papira i kartona</t>
  </si>
  <si>
    <t>Torlakovac</t>
  </si>
  <si>
    <t>28.96</t>
  </si>
  <si>
    <t>Proizvodnja mašina za plastiku i gumu</t>
  </si>
  <si>
    <t>28.99</t>
  </si>
  <si>
    <t>Proizvodnja ostalih mašina za posebne namjene, d. n.</t>
  </si>
  <si>
    <t>Trebinja</t>
  </si>
  <si>
    <t>29.10</t>
  </si>
  <si>
    <t>Proizvodnja motornih vozila</t>
  </si>
  <si>
    <t>Tržačka Raštela</t>
  </si>
  <si>
    <t>29.20</t>
  </si>
  <si>
    <t>Proizvodnja karoserija za motorna vozila; proizvodnja prikolica i poluprikolica</t>
  </si>
  <si>
    <t>Turbe</t>
  </si>
  <si>
    <t>29.31</t>
  </si>
  <si>
    <t>Proizvodnja električne i elektroničke opreme za motorna vozila</t>
  </si>
  <si>
    <t>Turija</t>
  </si>
  <si>
    <t>29.32</t>
  </si>
  <si>
    <t>Proizvodnja ostalih dijelova i pribora za motorna vozila</t>
  </si>
  <si>
    <t>30.11</t>
  </si>
  <si>
    <t>Gradnja brodova i plovećih objekata</t>
  </si>
  <si>
    <t>30.12</t>
  </si>
  <si>
    <t>Gradnja čamaca za razonodu i sportskih čamaca</t>
  </si>
  <si>
    <t>Ustikolina</t>
  </si>
  <si>
    <t>30.20</t>
  </si>
  <si>
    <t>Proizvodnja željezničkih lokomotiva i tračničkih vozila</t>
  </si>
  <si>
    <t>Uzdol</t>
  </si>
  <si>
    <t>30.30</t>
  </si>
  <si>
    <t>Proizvodnja aviona i svemirskih letjelica te srodnih prijevoznih sredstava i opreme</t>
  </si>
  <si>
    <t>30.40</t>
  </si>
  <si>
    <t>Proizvodnja vojnih borbenih vozila</t>
  </si>
  <si>
    <t>Vareš Majdan</t>
  </si>
  <si>
    <t>30.91</t>
  </si>
  <si>
    <t>Proizvodnja motocikala</t>
  </si>
  <si>
    <t>Varoška Rijeka</t>
  </si>
  <si>
    <t>30.92</t>
  </si>
  <si>
    <t>Proizvodnja bicikala i invalidskih kolica</t>
  </si>
  <si>
    <t>Velika Gata</t>
  </si>
  <si>
    <t>30.99</t>
  </si>
  <si>
    <t>Proizvodnja ostalih prijevoznih sredstava, d. n.</t>
  </si>
  <si>
    <t>31.01</t>
  </si>
  <si>
    <t>Proizvodnja namještaja za poslovne i prodajne prostore</t>
  </si>
  <si>
    <t>Vesela</t>
  </si>
  <si>
    <t>31.02</t>
  </si>
  <si>
    <t>Proizvodnja kuhinjskog namještaja</t>
  </si>
  <si>
    <t>Vidoši</t>
  </si>
  <si>
    <t>31.03</t>
  </si>
  <si>
    <t>Proizvodnja madraca</t>
  </si>
  <si>
    <t>Vidovice</t>
  </si>
  <si>
    <t>31.09</t>
  </si>
  <si>
    <t>Proizvodnja ostalog namještaja</t>
  </si>
  <si>
    <t>Vinac</t>
  </si>
  <si>
    <t>32.11</t>
  </si>
  <si>
    <t>Proizvodnja kovanog novca</t>
  </si>
  <si>
    <t>Vir</t>
  </si>
  <si>
    <t>32.12</t>
  </si>
  <si>
    <t>Proizvodnja nakita i srodnih proizvoda</t>
  </si>
  <si>
    <t>32.13</t>
  </si>
  <si>
    <t>Proizvodnja imitacije nakita (bižuterije) i srodnih proizvoda</t>
  </si>
  <si>
    <t>Višići</t>
  </si>
  <si>
    <t>32.20</t>
  </si>
  <si>
    <t>Proizvodnja muzičkih instrumenata</t>
  </si>
  <si>
    <t>32.30</t>
  </si>
  <si>
    <t>Proizvodnja sportske opreme</t>
  </si>
  <si>
    <t>Vitina</t>
  </si>
  <si>
    <t>32.40</t>
  </si>
  <si>
    <t>Proizvodnja igara i igračaka</t>
  </si>
  <si>
    <t>Vitkovići</t>
  </si>
  <si>
    <t>32.50</t>
  </si>
  <si>
    <t>Proizvodnja medicinskih i stomatoloških instrumenata i pribora</t>
  </si>
  <si>
    <t>32.91</t>
  </si>
  <si>
    <t>Proizvodnja metli i četaka</t>
  </si>
  <si>
    <t>Vozuća</t>
  </si>
  <si>
    <t>32.99</t>
  </si>
  <si>
    <t>Ostala prerađivačka industrija, d. n.</t>
  </si>
  <si>
    <t>Vrapčići</t>
  </si>
  <si>
    <t>33.11</t>
  </si>
  <si>
    <t>Popravak proizvoda od metala</t>
  </si>
  <si>
    <t>Vrhpolje</t>
  </si>
  <si>
    <t>33.12</t>
  </si>
  <si>
    <t>Popravak mašina</t>
  </si>
  <si>
    <t>Vrnograč</t>
  </si>
  <si>
    <t>33.13</t>
  </si>
  <si>
    <t>Popravak elektroničke i optičke opreme</t>
  </si>
  <si>
    <t>Vrsta</t>
  </si>
  <si>
    <t>33.14</t>
  </si>
  <si>
    <t>Popravak električne opreme</t>
  </si>
  <si>
    <t>Vučkovci</t>
  </si>
  <si>
    <t>33.15</t>
  </si>
  <si>
    <t>Popravak i održavanje brodova i čamaca</t>
  </si>
  <si>
    <t>33.16</t>
  </si>
  <si>
    <t>Popravak i održavanje aviona i svemirskih letjelica</t>
  </si>
  <si>
    <t>Zborište</t>
  </si>
  <si>
    <t>33.17</t>
  </si>
  <si>
    <t>Popravak i održavanje ostalih prijevoznih sredstava</t>
  </si>
  <si>
    <t>Zelinja</t>
  </si>
  <si>
    <t>33.19</t>
  </si>
  <si>
    <t>Popravak ostale opreme</t>
  </si>
  <si>
    <t>33.20</t>
  </si>
  <si>
    <t>Instaliranje industrijskih mašina i opreme</t>
  </si>
  <si>
    <t>Željezno Polje</t>
  </si>
  <si>
    <t>35.11</t>
  </si>
  <si>
    <t>Proizvodnja električne energije</t>
  </si>
  <si>
    <t>35.12</t>
  </si>
  <si>
    <t>Prijenos električne energije</t>
  </si>
  <si>
    <t>35.13</t>
  </si>
  <si>
    <t>Distribucija električne energije</t>
  </si>
  <si>
    <t>Župča</t>
  </si>
  <si>
    <t>35.14</t>
  </si>
  <si>
    <t>Trgovina električnom energijom</t>
  </si>
  <si>
    <t>35.21</t>
  </si>
  <si>
    <t>Proizvodnja plina</t>
  </si>
  <si>
    <t>35.22</t>
  </si>
  <si>
    <t>Distribucija plinovitih goriva distribucijskom mrežom</t>
  </si>
  <si>
    <t>35.23</t>
  </si>
  <si>
    <t>Trgovina plinom distribucijskom mrežom</t>
  </si>
  <si>
    <t>35.30</t>
  </si>
  <si>
    <t>Proizvodnja i snabdijevanje parom i klimatizacija</t>
  </si>
  <si>
    <t>36.00</t>
  </si>
  <si>
    <t>Sakupljanje, pročišćavanje i snabdijevanje vodom</t>
  </si>
  <si>
    <t>37.00</t>
  </si>
  <si>
    <t>Uklanjanje otpadnih voda</t>
  </si>
  <si>
    <t>38.11</t>
  </si>
  <si>
    <t>Sakupljanje neopasnog otpada</t>
  </si>
  <si>
    <t>38.12</t>
  </si>
  <si>
    <t>Sakupljanje opasnog otpada</t>
  </si>
  <si>
    <t>38.21</t>
  </si>
  <si>
    <t>Obrada i zbrinjavanje neopasnog otpada</t>
  </si>
  <si>
    <t>38.22</t>
  </si>
  <si>
    <t>Obrada i zbrinjavanje opasnog otpada</t>
  </si>
  <si>
    <t>38.31</t>
  </si>
  <si>
    <t>Rastavljanje olupina</t>
  </si>
  <si>
    <t>38.32</t>
  </si>
  <si>
    <t>Reciklaža posebno izdvojenih materijala</t>
  </si>
  <si>
    <t>39.00</t>
  </si>
  <si>
    <t>Djelatnosti sanacije okoliša te ostale djelatnosti upravljanja otpadom</t>
  </si>
  <si>
    <t>41.10</t>
  </si>
  <si>
    <t>Organizacija izvođenja građevinskih projekata</t>
  </si>
  <si>
    <t>41.20</t>
  </si>
  <si>
    <t>Gradnja stambenih i nestambenih zgrada</t>
  </si>
  <si>
    <t>42.11</t>
  </si>
  <si>
    <t>Gradnja cesta i autocesta</t>
  </si>
  <si>
    <t>42.12</t>
  </si>
  <si>
    <t>Gradnja željezničkih pruga i podzemnih željeznica</t>
  </si>
  <si>
    <t>42.13</t>
  </si>
  <si>
    <t>Gradnja mostova i tunela</t>
  </si>
  <si>
    <t>42.21</t>
  </si>
  <si>
    <t>Gradnja cjevovoda za tečnosti i plinove</t>
  </si>
  <si>
    <t>42.22</t>
  </si>
  <si>
    <t>Gradnja vodova za električnu struju i telekomunikacije</t>
  </si>
  <si>
    <t>42.91</t>
  </si>
  <si>
    <t>Gradnja hidrograđevinskih objekata</t>
  </si>
  <si>
    <t>42.99</t>
  </si>
  <si>
    <t>Gradnja ostalih građevina niskogradnje, d. n.</t>
  </si>
  <si>
    <t>43.11</t>
  </si>
  <si>
    <t>Uklanjanje građevina</t>
  </si>
  <si>
    <t>43.12</t>
  </si>
  <si>
    <t>Pripremni radovi na gradilištu</t>
  </si>
  <si>
    <t>43.13</t>
  </si>
  <si>
    <t>Ispitivanje terena za gradnju bušenjem i sondiranjem</t>
  </si>
  <si>
    <t>43.21</t>
  </si>
  <si>
    <t>Elektroinstalacijski radovi</t>
  </si>
  <si>
    <t>43.22</t>
  </si>
  <si>
    <t>Uvođenje instalacija vodovoda, kanalizacije i plina i instalacija za grijanje i klimatizaciju</t>
  </si>
  <si>
    <t>43.29</t>
  </si>
  <si>
    <t>Ostali građevinski instalacijski radovi</t>
  </si>
  <si>
    <t>43.31</t>
  </si>
  <si>
    <t>Fasadni i štukaturski radovi</t>
  </si>
  <si>
    <t>43.32</t>
  </si>
  <si>
    <t>Ugradnja stolarije</t>
  </si>
  <si>
    <t>43.33</t>
  </si>
  <si>
    <t>Postavljanje podnih i zidnih obloga</t>
  </si>
  <si>
    <t>43.34</t>
  </si>
  <si>
    <t>Bojenje i staklarski radovi</t>
  </si>
  <si>
    <t>43.39</t>
  </si>
  <si>
    <t>Ostali završni građevinski radovi</t>
  </si>
  <si>
    <t>43.91</t>
  </si>
  <si>
    <t>Podizanje krovnih konstrukcija i pokrivanje krovova</t>
  </si>
  <si>
    <t>43.99</t>
  </si>
  <si>
    <t>Ostale specijalizirane građevinske djelatnosti, d. n.</t>
  </si>
  <si>
    <t>45.11</t>
  </si>
  <si>
    <t>Trgovina automobilima i motornim vozilima lake kategorije</t>
  </si>
  <si>
    <t>45.19</t>
  </si>
  <si>
    <t>Trgovina ostalim motornim vozilima</t>
  </si>
  <si>
    <t>45.20</t>
  </si>
  <si>
    <t>Održavanje i popravak motornih vozila</t>
  </si>
  <si>
    <t>45.31</t>
  </si>
  <si>
    <t>Trgovina na veliko dijelovima i priborom za motorna vozila</t>
  </si>
  <si>
    <t>45.32</t>
  </si>
  <si>
    <t>Trgovina na malo dijelovima i priborom za motorna vozila</t>
  </si>
  <si>
    <t>45.40</t>
  </si>
  <si>
    <t>Trgovina motociklima, dijelovima i priborom za motocikle te održavanje i popravak motocikala</t>
  </si>
  <si>
    <t>46.11</t>
  </si>
  <si>
    <t>Posredovanje u trgovini poljoprivrednim sirovinama, živim životinjama, tekstilnim sirovinama i poluproizvodima</t>
  </si>
  <si>
    <t>46.12</t>
  </si>
  <si>
    <t>Posredovanje u trgovini gorivima, rudama, metalima i industrijskim hemikalijama</t>
  </si>
  <si>
    <t>46.13</t>
  </si>
  <si>
    <t>Posredovanje u trgovini drvenom građom i građevinskim materijalom</t>
  </si>
  <si>
    <t>46.14</t>
  </si>
  <si>
    <t>Posredovanje u trgovini mašinima, industrijskom opremom, brodovima i avionima</t>
  </si>
  <si>
    <t>46.15</t>
  </si>
  <si>
    <t>Posredovanje u trgovini namještajem, proizvodima za domaćinstvo i željeznom robom</t>
  </si>
  <si>
    <t>46.16</t>
  </si>
  <si>
    <t>Posredovanje u trgovini tekstilom, odjećom, krznom, obućom i kožnim proizvodima</t>
  </si>
  <si>
    <t>46.17</t>
  </si>
  <si>
    <t>Posredovanje u trgovini hranom, pićima i duhanom</t>
  </si>
  <si>
    <t>46.18</t>
  </si>
  <si>
    <t>Posredovanje u trgovini specijaliziranoj za određene proizvode ili grupe ostalih proizvoda</t>
  </si>
  <si>
    <t>46.19</t>
  </si>
  <si>
    <t>Posredovanje u trgovini raznovrsnim proizvodima</t>
  </si>
  <si>
    <t>46.21</t>
  </si>
  <si>
    <t>Trgovina na veliko žitaricama, sirovim duhanom, sjemenjem i hranom za životinje</t>
  </si>
  <si>
    <t>46.22</t>
  </si>
  <si>
    <t>Trgovina na veliko cvijećem i sadnicama</t>
  </si>
  <si>
    <t>46.23</t>
  </si>
  <si>
    <t>Trgovina na veliko živim životinjama</t>
  </si>
  <si>
    <t>46.24</t>
  </si>
  <si>
    <t>Trgovina na veliko sirovim, štavljenim i dovršenim kožama</t>
  </si>
  <si>
    <t>46.31</t>
  </si>
  <si>
    <t>Trgovina na veliko voćem i povrćem</t>
  </si>
  <si>
    <t>46.32</t>
  </si>
  <si>
    <t>Trgovina na veliko mesom i mesnim proizvodima</t>
  </si>
  <si>
    <t>46.33</t>
  </si>
  <si>
    <t>Trgovina na veliko mlijekom, mliječnim proizvodima, jajima, jestivim uljima i mastima</t>
  </si>
  <si>
    <t>46.34</t>
  </si>
  <si>
    <t>Trgovina na veliko pićima</t>
  </si>
  <si>
    <t>46.35</t>
  </si>
  <si>
    <t>Trgovina na veliko duhanskim proizvodima</t>
  </si>
  <si>
    <t>46.36</t>
  </si>
  <si>
    <t>Trgovina na veliko šećerom, čokoladom i slatkišima</t>
  </si>
  <si>
    <t>46.37</t>
  </si>
  <si>
    <t>Trgovina na veliko kafom, čajem, kakaom i začinima</t>
  </si>
  <si>
    <t>46.38</t>
  </si>
  <si>
    <t>Trgovina na veliko ostalom hranom, uključujući ribe, ljuskare i mekušce</t>
  </si>
  <si>
    <t>46.39</t>
  </si>
  <si>
    <t>Nespecijalizirana trgovina na veliko hranom, pićima i duhanskim proizvodima</t>
  </si>
  <si>
    <t>46.41</t>
  </si>
  <si>
    <t>Trgovina na veliko tekstilom</t>
  </si>
  <si>
    <t>46.42</t>
  </si>
  <si>
    <t>Trgovina na veliko odjećom i obućom</t>
  </si>
  <si>
    <t>46.43</t>
  </si>
  <si>
    <t>Trgovina na veliko električnim aparatima za domaćinstvo</t>
  </si>
  <si>
    <t>46.44</t>
  </si>
  <si>
    <t>Trgovina na veliko porculanom, proizvodima od stakla i sredstvima za čišćenje</t>
  </si>
  <si>
    <t>46.45</t>
  </si>
  <si>
    <t>Trgovina na veliko parfemima i kozmetikom</t>
  </si>
  <si>
    <t>46.46</t>
  </si>
  <si>
    <t>Trgovina na veliko farmaceutskim proizvodima</t>
  </si>
  <si>
    <t>46.47</t>
  </si>
  <si>
    <t>Trgovina na veliko namještajem, tepisima i opremom za rasvjetu</t>
  </si>
  <si>
    <t>46.48</t>
  </si>
  <si>
    <t>Trgovina na veliko satovima i nakitom</t>
  </si>
  <si>
    <t>46.49</t>
  </si>
  <si>
    <t>Trgovina na veliko ostalim proizvodima za domaćinstvo</t>
  </si>
  <si>
    <t>46.51</t>
  </si>
  <si>
    <t>Trgovina na veliko računarima, perifernom opremom i softverom</t>
  </si>
  <si>
    <t>46.52</t>
  </si>
  <si>
    <t>Trgovina na veliko elektroničkim i telekomunikacijskim dijelovima i opremom</t>
  </si>
  <si>
    <t>46.61</t>
  </si>
  <si>
    <t>Trgovina na veliko poljoprivrednim mašinima, opremom i priborom</t>
  </si>
  <si>
    <t>46.62</t>
  </si>
  <si>
    <t>Trgovina na veliko alatnim mašinima</t>
  </si>
  <si>
    <t>46.63</t>
  </si>
  <si>
    <t>Trgovina na veliko mašinima za rudarstvo i građevinarstvo</t>
  </si>
  <si>
    <t>46.64</t>
  </si>
  <si>
    <t>Trgovina na veliko mašinima za tekstilnu industriju te mašinima za šivanje i pletenje</t>
  </si>
  <si>
    <t>46.65</t>
  </si>
  <si>
    <t>Trgovina na veliko kancelarijskim namještajem</t>
  </si>
  <si>
    <t>46.66</t>
  </si>
  <si>
    <t>Trgovina na veliko ostalim kancelarijskim mašinima i opremom</t>
  </si>
  <si>
    <t>46.69</t>
  </si>
  <si>
    <t>Trgovina na veliko ostalim mašinima i opremom</t>
  </si>
  <si>
    <t>46.71</t>
  </si>
  <si>
    <t>Trgovina na veliko krutim, tečnim i plinovitim gorivima i srodnim proizvodima</t>
  </si>
  <si>
    <t>46.72</t>
  </si>
  <si>
    <t>Trgovina na veliko metalima i metalnim rudama</t>
  </si>
  <si>
    <t>46.73</t>
  </si>
  <si>
    <t>Trgovina na veliko drvom, građevinskim materijalom i sanitarnom opremom</t>
  </si>
  <si>
    <t>46.74</t>
  </si>
  <si>
    <t>Trgovina na veliko metalnom robom, instalacijskim materijalom, uređajima i opremom za vodovod i grijanje</t>
  </si>
  <si>
    <t>46.75</t>
  </si>
  <si>
    <t>Trgovina na veliko hemijskim proizvodima</t>
  </si>
  <si>
    <t>46.76</t>
  </si>
  <si>
    <t>Trgovina na veliko ostalim poluproizvodima</t>
  </si>
  <si>
    <t>46.77</t>
  </si>
  <si>
    <t>Trgovina na veliko ostacima i otpacima</t>
  </si>
  <si>
    <t>46.90</t>
  </si>
  <si>
    <t>Nespecijalizirana trgovina na veliko</t>
  </si>
  <si>
    <t>47.11</t>
  </si>
  <si>
    <t>Trgovina na malo u nespecijaliziranim prodavnicama pretežno hranom, pićima i duhanskim proizvodima</t>
  </si>
  <si>
    <t>47.19</t>
  </si>
  <si>
    <t>Ostala trgovina na malo u nespecijaliziranim prodavnicama</t>
  </si>
  <si>
    <t>47.21</t>
  </si>
  <si>
    <t>Trgovina na malo voćem i povrćem u specijaliziranim prodavnicama</t>
  </si>
  <si>
    <t>47.22</t>
  </si>
  <si>
    <t>Trgovina na malo mesom i mesnim proizvodima u specijaliziranim prodavnicama</t>
  </si>
  <si>
    <t>47.23</t>
  </si>
  <si>
    <t>Trgovina na malo ribama, ljuskarima i mekušcima u specijaliziranim prodavnicama</t>
  </si>
  <si>
    <t>47.24</t>
  </si>
  <si>
    <t>Trgovina na malo hljebom, proizvodima od brašna, kolačima i slatkišima u specijaliziranim prodavnicama</t>
  </si>
  <si>
    <t>47.25</t>
  </si>
  <si>
    <t>Trgovina na malo pićima u specijaliziranim prodavnicama</t>
  </si>
  <si>
    <t>47.26</t>
  </si>
  <si>
    <t>Trgovina na malo duhanskim proizvodima u specijaliziranim prodavnicama</t>
  </si>
  <si>
    <t>47.29</t>
  </si>
  <si>
    <t>Ostala trgovina na malo prehrambenim proizvodima u specijaliziranim prodavnicama</t>
  </si>
  <si>
    <t>47.30</t>
  </si>
  <si>
    <t>Trgovina na malo motornim gorivima u specijaliziranim prodavnicama</t>
  </si>
  <si>
    <t>47.41</t>
  </si>
  <si>
    <t>Trgovina na malo računarima, perifernim jedinicama i softverom u specijaliziranim prodavnicama</t>
  </si>
  <si>
    <t>47.42</t>
  </si>
  <si>
    <t>Trgovina na malo telekomunikacijskom opremom u specijaliziranim prodavnicama</t>
  </si>
  <si>
    <t>47.43</t>
  </si>
  <si>
    <t>Trgovina na malo audio i videoopremom u specijaliziranim prodavnicama</t>
  </si>
  <si>
    <t>47.51</t>
  </si>
  <si>
    <t>Trgovina na malo tekstilom u specijaliziranim prodavnicama</t>
  </si>
  <si>
    <t>47.52</t>
  </si>
  <si>
    <t>Trgovina na malo metalnom robom, bojama i staklom u specijaliziranim prodavnicama</t>
  </si>
  <si>
    <t>47.53</t>
  </si>
  <si>
    <t>Trgovina na malo tepisima i prostiračima za pod, zidnim i podnim oblogama u specijaliziranim prodavnicama</t>
  </si>
  <si>
    <t>47.54</t>
  </si>
  <si>
    <t>Trgovina na malo električnim aparatima za domaćinstvo u specijaliziranim prodavnicama</t>
  </si>
  <si>
    <t>47.59</t>
  </si>
  <si>
    <t>Trgovina na malo namještajem, opremom za rasvjetu i ostalim proizvodima za domaćinstvo u specijaliziranim prodavnicama</t>
  </si>
  <si>
    <t>47.61</t>
  </si>
  <si>
    <t>Trgovina na malo knjigama u specijaliziranim prodavnicama</t>
  </si>
  <si>
    <t>47.62</t>
  </si>
  <si>
    <t>Trgovina na malo novinama, papirnom robom i pisaćim priborom u specijaliziranim prodavnicama</t>
  </si>
  <si>
    <t>47.63</t>
  </si>
  <si>
    <t>Trgovina na malo muzičkim i videozapisima u specijaliziranim prodavnicama</t>
  </si>
  <si>
    <t>47.64</t>
  </si>
  <si>
    <t>Trgovina na malo sportskom opremom u specijaliziranim prodavnicama</t>
  </si>
  <si>
    <t>47.65</t>
  </si>
  <si>
    <t>Trgovina na malo igrama i igračkama u specijaliziranim prodavnicama</t>
  </si>
  <si>
    <t>47.71</t>
  </si>
  <si>
    <t>Trgovina na malo odjećom u specijaliziranim prodavnicama</t>
  </si>
  <si>
    <t>47.72</t>
  </si>
  <si>
    <t>Trgovina na malo obućom i proizvodima od kože u specijaliziranim prodavnicama</t>
  </si>
  <si>
    <t>47.73</t>
  </si>
  <si>
    <t>Apoteke</t>
  </si>
  <si>
    <t>47.74</t>
  </si>
  <si>
    <t>Trgovina na malo medicinskim preparatima i ortopedskim pomagalima u specijaliziranim prodavnicama</t>
  </si>
  <si>
    <t>47.75</t>
  </si>
  <si>
    <t>Trgovina na malo kozmetičkim i toaletnim proizvodima u specijaliziranim prodavnicama</t>
  </si>
  <si>
    <t>47.76</t>
  </si>
  <si>
    <t>Trgovina na malo cvijećem, sadnicama, sjemenjem, gnojivom, kućnim ljubimcima i hranom za kućne ljubimce u specijaliziranim prodavnicama</t>
  </si>
  <si>
    <t>47.77</t>
  </si>
  <si>
    <t>Trgovina na malo satovima i nakitom u specijaliziranim prodavnicama</t>
  </si>
  <si>
    <t>47.78</t>
  </si>
  <si>
    <t>Ostala trgovina na malo novom robom u specijaliziranim prodavnicama</t>
  </si>
  <si>
    <t>47.79</t>
  </si>
  <si>
    <t>Trgovina na malo rabljenom robom u specijaliziranim prodavnicama</t>
  </si>
  <si>
    <t>47.81</t>
  </si>
  <si>
    <t>Trgovina na malo hranom, pićima i duhanskim proizvodima na štandovima i tržnicama</t>
  </si>
  <si>
    <t>47.82</t>
  </si>
  <si>
    <t>Trgovina na malo tekstilom, odjećom i obućom na štandovima i tržnicama</t>
  </si>
  <si>
    <t>47.89</t>
  </si>
  <si>
    <t>Trgovina na malo ostalom robom na štandovima i tržnicama</t>
  </si>
  <si>
    <t>47.91</t>
  </si>
  <si>
    <t>Trgovina na malo putem pošte ili interneta</t>
  </si>
  <si>
    <t>47.99</t>
  </si>
  <si>
    <t>Ostala trgovina na malo izvan prodavnica, štandova i tržnica</t>
  </si>
  <si>
    <t>49.10</t>
  </si>
  <si>
    <t>Željeznički prijevoz putnika, međugradski</t>
  </si>
  <si>
    <t>49.20</t>
  </si>
  <si>
    <t>Željeznički prijevoz robe</t>
  </si>
  <si>
    <t>49.31</t>
  </si>
  <si>
    <t>Gradski i prigradski kopneni prijevoz putnika</t>
  </si>
  <si>
    <t>49.32</t>
  </si>
  <si>
    <t>Taksi služba</t>
  </si>
  <si>
    <t>49.39</t>
  </si>
  <si>
    <t>Ostali kopneni prijevoz putnika, d. n.</t>
  </si>
  <si>
    <t>49.41</t>
  </si>
  <si>
    <t>Cestovni prijevoz robe</t>
  </si>
  <si>
    <t>49.42</t>
  </si>
  <si>
    <t>Usluge preseljenja</t>
  </si>
  <si>
    <t>49.50</t>
  </si>
  <si>
    <t>Cjevovodni transport</t>
  </si>
  <si>
    <t>50.10</t>
  </si>
  <si>
    <t>Pomorski i priobalni prijevoz putnika</t>
  </si>
  <si>
    <t>50.20</t>
  </si>
  <si>
    <t>Pomorski i priobalni prijevoz robe</t>
  </si>
  <si>
    <t>50.30</t>
  </si>
  <si>
    <t>Prijevoz putnika unutrašnjim vodenim putevima</t>
  </si>
  <si>
    <t>50.40</t>
  </si>
  <si>
    <t>Prijevoz robe unutrašnjim vodenim putevima</t>
  </si>
  <si>
    <t>51.10</t>
  </si>
  <si>
    <t>Zračni prijevoz putnika</t>
  </si>
  <si>
    <t>51.21</t>
  </si>
  <si>
    <t>Zračni prijevoz robe</t>
  </si>
  <si>
    <t>51.22</t>
  </si>
  <si>
    <t>Svemirski prijevoz</t>
  </si>
  <si>
    <t>52.10</t>
  </si>
  <si>
    <t>Skladištenje robe</t>
  </si>
  <si>
    <t>52.21</t>
  </si>
  <si>
    <t>Uslužne djelatnosti u vezi s kopnenim prijevozom</t>
  </si>
  <si>
    <t>52.22</t>
  </si>
  <si>
    <t>Uslužne djelatnosti u vezi s vodenim prijevozom</t>
  </si>
  <si>
    <t>52.23</t>
  </si>
  <si>
    <t>Uslužne djelatnosti u vezi sa zračnim prijevozom</t>
  </si>
  <si>
    <t>52.24</t>
  </si>
  <si>
    <t>Pretovar tereta</t>
  </si>
  <si>
    <t>52.29</t>
  </si>
  <si>
    <t>Ostale pomoćne djelatnosti u prijevozu</t>
  </si>
  <si>
    <t>53.10</t>
  </si>
  <si>
    <t>Djelatnosti pružanja univerzalnih poštanskih usluga</t>
  </si>
  <si>
    <t>53.20</t>
  </si>
  <si>
    <t>Djelatnosti pružanja ostalih poštanskih i kurirskih usluga</t>
  </si>
  <si>
    <t>55.10</t>
  </si>
  <si>
    <t>Hoteli i sličan smještaj</t>
  </si>
  <si>
    <t>55.20</t>
  </si>
  <si>
    <t>Odmarališta i slični objekti za kraći odmor</t>
  </si>
  <si>
    <t>55.30</t>
  </si>
  <si>
    <t>Kampovi i prostori za kampiranje</t>
  </si>
  <si>
    <t>55.90</t>
  </si>
  <si>
    <t>Ostali smještaj</t>
  </si>
  <si>
    <t>56.10</t>
  </si>
  <si>
    <t>Djelatnosti restorana i ostalih objekata za pripremu i usluživanje hrane</t>
  </si>
  <si>
    <t>56.21</t>
  </si>
  <si>
    <t>Djelatnosti keteringa</t>
  </si>
  <si>
    <t>56.29</t>
  </si>
  <si>
    <t>Ostale djelatnosti pripreme i usluživanja hrane</t>
  </si>
  <si>
    <t>56.30</t>
  </si>
  <si>
    <t>Djelatnosti pripreme i usluživanja pića</t>
  </si>
  <si>
    <t>58.11</t>
  </si>
  <si>
    <t>Izdavanje knjiga</t>
  </si>
  <si>
    <t>58.12</t>
  </si>
  <si>
    <t>Izdavanje imenika i popisa korisničkih adresa</t>
  </si>
  <si>
    <t>58.13</t>
  </si>
  <si>
    <t>Izdavanje novina</t>
  </si>
  <si>
    <t>58.14</t>
  </si>
  <si>
    <t>Izdavanje časopisa i periodičnih publikacija</t>
  </si>
  <si>
    <t>58.19</t>
  </si>
  <si>
    <t>Ostala izdavačka djelatnost</t>
  </si>
  <si>
    <t>58.21</t>
  </si>
  <si>
    <t>Izdavanje računarskih igara</t>
  </si>
  <si>
    <t>58.29</t>
  </si>
  <si>
    <t>Izdavanje ostalog softvera</t>
  </si>
  <si>
    <t>59.11</t>
  </si>
  <si>
    <t>Proizvodnja filmova, videofilmova i televizijskog programa</t>
  </si>
  <si>
    <t>59.12</t>
  </si>
  <si>
    <t>Djelatnosti koje slijede nakon proizvodnje filmova, videofilmova i televizijskog programa</t>
  </si>
  <si>
    <t>59.13</t>
  </si>
  <si>
    <t>Distribucija filmova, videofilmova i televizijskog programa</t>
  </si>
  <si>
    <t>59.14</t>
  </si>
  <si>
    <t>Djelatnosti prikazivanja filmova</t>
  </si>
  <si>
    <t>59.20</t>
  </si>
  <si>
    <t>Djelatnosti snimanja zvučnih zapisa i izdavanja muzičkih zapisa</t>
  </si>
  <si>
    <t>60.10</t>
  </si>
  <si>
    <t>Emitiranje radijskog programa</t>
  </si>
  <si>
    <t>60.20</t>
  </si>
  <si>
    <t>Emitiranje televizijskog programa</t>
  </si>
  <si>
    <t>61.10</t>
  </si>
  <si>
    <t>Djelatnosti žičane telekomunikacije</t>
  </si>
  <si>
    <t>61.20</t>
  </si>
  <si>
    <t>Djelatnosti bežične telekomunikacije</t>
  </si>
  <si>
    <t>61.30</t>
  </si>
  <si>
    <t>Djelatnosti satelitske telekomunikacije</t>
  </si>
  <si>
    <t>61.90</t>
  </si>
  <si>
    <t>Ostale telekomunikacijske djelatnosti</t>
  </si>
  <si>
    <t>62.01</t>
  </si>
  <si>
    <t>Računarsko programiranje</t>
  </si>
  <si>
    <t>62.02</t>
  </si>
  <si>
    <t>Savjetovanje u vezi s računarima</t>
  </si>
  <si>
    <t>62.03</t>
  </si>
  <si>
    <t>Upravljanje računarskom opremom i sistemom</t>
  </si>
  <si>
    <t>62.09</t>
  </si>
  <si>
    <t>Ostale uslužne djelatnosti u vezi s informacijskom tehnologijom i računarima</t>
  </si>
  <si>
    <t>63.11</t>
  </si>
  <si>
    <t>Obrada podataka, usluge hostinga i djelatnosti u vezi s njima</t>
  </si>
  <si>
    <t>63.12</t>
  </si>
  <si>
    <t>Internetski portali</t>
  </si>
  <si>
    <t>63.91</t>
  </si>
  <si>
    <t>Djelatnosti novinskih agencija</t>
  </si>
  <si>
    <t>63.99</t>
  </si>
  <si>
    <t>Ostale informacijske uslužne djelatnosti, d. n.</t>
  </si>
  <si>
    <t>64.11</t>
  </si>
  <si>
    <t>Djelatnost Centralne banke</t>
  </si>
  <si>
    <t>64.19</t>
  </si>
  <si>
    <t>Ostalo novčarsko posredovanje</t>
  </si>
  <si>
    <t>64.20</t>
  </si>
  <si>
    <t>Djelatnosti finansijskih holding-društava</t>
  </si>
  <si>
    <t>64.30</t>
  </si>
  <si>
    <t>Trustovi, ostali fondovi i slični finansijski subjekti</t>
  </si>
  <si>
    <t>64.91</t>
  </si>
  <si>
    <t>Finansijski zakup (leasing)</t>
  </si>
  <si>
    <t>64.92</t>
  </si>
  <si>
    <t>Ostalo kreditno posredovanje</t>
  </si>
  <si>
    <t>64.99</t>
  </si>
  <si>
    <t>Ostale finansijske uslužne djelatnosti, osim osiguranja i penzijskih fondova, d. n.</t>
  </si>
  <si>
    <t>65.11</t>
  </si>
  <si>
    <t>Životno osiguranje</t>
  </si>
  <si>
    <t>65.12</t>
  </si>
  <si>
    <t>Ostalo osiguranje</t>
  </si>
  <si>
    <t>65.20</t>
  </si>
  <si>
    <t>Reosiguranje</t>
  </si>
  <si>
    <t>65.30</t>
  </si>
  <si>
    <t>Penzijski fondovi</t>
  </si>
  <si>
    <t>66.11</t>
  </si>
  <si>
    <t>Poslovanje finansijskih tržišta</t>
  </si>
  <si>
    <t>66.12</t>
  </si>
  <si>
    <t>Djelatnosti posredovanja u poslovanju vrijednosnim papirima i robnim ugovorima</t>
  </si>
  <si>
    <t>66.19</t>
  </si>
  <si>
    <t>Ostale pomoćne djelatnosti kod finansijskih usluga, osim osiguranja i penzijskih fondova</t>
  </si>
  <si>
    <t>66.21</t>
  </si>
  <si>
    <t>Procjena rizika i štete</t>
  </si>
  <si>
    <t>66.22</t>
  </si>
  <si>
    <t>Djelatnosti agenata i posrednika osiguranja</t>
  </si>
  <si>
    <t>66.29</t>
  </si>
  <si>
    <t>Ostale pomoćne djelatnosti u osiguranju i penzijskim fondovima</t>
  </si>
  <si>
    <t>66.30</t>
  </si>
  <si>
    <t>Djelatnosti upravljanja fondovima</t>
  </si>
  <si>
    <t>68.10</t>
  </si>
  <si>
    <t>Kupovina i prodaja vlastitih nekretnina</t>
  </si>
  <si>
    <t>68.20</t>
  </si>
  <si>
    <t>Iznajmljivanje i upravljanje vlastitim nekretninama ili nekretninama uzetim u zakup (leasing)</t>
  </si>
  <si>
    <t>68.31</t>
  </si>
  <si>
    <t>Agencije za poslovanje nekretninama</t>
  </si>
  <si>
    <t>68.32</t>
  </si>
  <si>
    <t>Upravljanje nekretninama uz naknadu ili na osnovu ugovora</t>
  </si>
  <si>
    <t>69.10</t>
  </si>
  <si>
    <t>Pravne djelatnosti</t>
  </si>
  <si>
    <t>69.20</t>
  </si>
  <si>
    <t>Računovodstvene, knjigovodstvene i revizijske djelatnosti; porezno savjetovanje</t>
  </si>
  <si>
    <t>70.10</t>
  </si>
  <si>
    <t>Upravljačke djelatnosti</t>
  </si>
  <si>
    <t>70.21</t>
  </si>
  <si>
    <t>Odnosi s javnošću i djelatnosti saopćavanja</t>
  </si>
  <si>
    <t>70.22</t>
  </si>
  <si>
    <t>Savjetovanje u vezi s poslovanjem i ostalim upravljanjem</t>
  </si>
  <si>
    <t>71.11</t>
  </si>
  <si>
    <t>Arhitektonske djelatnosti</t>
  </si>
  <si>
    <t>71.12</t>
  </si>
  <si>
    <t>Inžinjerske djelatnosti i s njima povezano tehničko savjetovanje</t>
  </si>
  <si>
    <t>71.20</t>
  </si>
  <si>
    <t>Tehničko ispitivanje i analiza</t>
  </si>
  <si>
    <t>72.11</t>
  </si>
  <si>
    <t>Istraživanje i eksperimentalni razvoj u biotehnologiji</t>
  </si>
  <si>
    <t>72.19</t>
  </si>
  <si>
    <t>Ostalo istraživanje i eksperimentalni razvoj u prirodnim, tehničkim i tehnološkim naukama</t>
  </si>
  <si>
    <t>72.20</t>
  </si>
  <si>
    <t>Istraživanje i eksperimentalni razvoj u društvenim i humanističkim naukama</t>
  </si>
  <si>
    <t>73.11</t>
  </si>
  <si>
    <t>Agencije za promociju (reklamu i propagandu)</t>
  </si>
  <si>
    <t>73.12</t>
  </si>
  <si>
    <t>Oglašavanje putem medija</t>
  </si>
  <si>
    <t>73.20</t>
  </si>
  <si>
    <t>Istraživanje tržišta i ispitivanje javnog mnijenja</t>
  </si>
  <si>
    <t>74.10</t>
  </si>
  <si>
    <t>Specijalizirane dizajnerske djelatnosti</t>
  </si>
  <si>
    <t>74.20</t>
  </si>
  <si>
    <t>Fotografske djelatnosti</t>
  </si>
  <si>
    <t>74.30</t>
  </si>
  <si>
    <t>Prevodilačke djelatnosti i usluge tumača</t>
  </si>
  <si>
    <t>74.90</t>
  </si>
  <si>
    <t>Ostale stručne, naučne i tehničke djelatnosti, d. n.</t>
  </si>
  <si>
    <t>75.00</t>
  </si>
  <si>
    <t>Veterinarske djelatnosti</t>
  </si>
  <si>
    <t>77.11</t>
  </si>
  <si>
    <t>Iznajmljivanje i davanje u zakup (leasing) automobila i motornih vozila lake kategorije</t>
  </si>
  <si>
    <t>77.12</t>
  </si>
  <si>
    <t>Iznajmljivanje i davanje u zakup (leasing) kamiona</t>
  </si>
  <si>
    <t>77.21</t>
  </si>
  <si>
    <t>Iznajmljivanje i davanje u zakup (leasing) opreme za rekreaciju i sport</t>
  </si>
  <si>
    <t>77.22</t>
  </si>
  <si>
    <t>Iznajmljivanje videokaseta i diskova</t>
  </si>
  <si>
    <t>77.29</t>
  </si>
  <si>
    <t>Iznajmljivanje i davanje u zakup (leasing) ostalih predmeta za ličnu upotrebu i domaćinstvo</t>
  </si>
  <si>
    <t>77.31</t>
  </si>
  <si>
    <t>Iznajmljivanje i davanje u zakup (leasing) poljoprivrednih mašina i opreme</t>
  </si>
  <si>
    <t>77.32</t>
  </si>
  <si>
    <t>Iznajmljivanje i davanje u zakup (leasing) mašina i opreme za građevinarstvo</t>
  </si>
  <si>
    <t>77.33</t>
  </si>
  <si>
    <t>Iznajmljivanje i davanje u zakup (leasing) kancelarijskih mašina i opreme (uključujući računare)</t>
  </si>
  <si>
    <t>77.34</t>
  </si>
  <si>
    <t>Iznajmljivanje i davanje u zakup (leasing) plovnih prijevoznih sredstava</t>
  </si>
  <si>
    <t>77.35</t>
  </si>
  <si>
    <t>Iznajmljivanje i davanje u zakup (leasing) zračnih prijevoznih sredstava</t>
  </si>
  <si>
    <t>77.39</t>
  </si>
  <si>
    <t>Iznajmljivanje i davanje u zakup (leasing) ostalih mašina, opreme i materijalnih dobara, d. n.</t>
  </si>
  <si>
    <t>77.40</t>
  </si>
  <si>
    <t>Davanje u zakup (leasing) prava na upotrebu intelektualnog vlasništva i sličnih proizvoda, osim radova koji su zaštićeni autorskim pravima</t>
  </si>
  <si>
    <t>78.10</t>
  </si>
  <si>
    <t>Djelatnosti agencija za zapošljavanje</t>
  </si>
  <si>
    <t>78.20</t>
  </si>
  <si>
    <t>Djelatnosti agencija za privremeno zapošljavanje</t>
  </si>
  <si>
    <t>78.30</t>
  </si>
  <si>
    <t>Ostalo ustupanje ljudskih resursa</t>
  </si>
  <si>
    <t>79.11</t>
  </si>
  <si>
    <t>Djelatnosti putničkih agencija</t>
  </si>
  <si>
    <t>79.12</t>
  </si>
  <si>
    <t>Djelatnosti turoperatora</t>
  </si>
  <si>
    <t>79.90</t>
  </si>
  <si>
    <t>Ostale rezervacijske usluge i djelatnosti u vezi s njima</t>
  </si>
  <si>
    <t>80.10</t>
  </si>
  <si>
    <t>Djelatnosti privatne zaštite</t>
  </si>
  <si>
    <t>80.20</t>
  </si>
  <si>
    <t>Usluge zaštite uz pomoć sigurnosnih sistema</t>
  </si>
  <si>
    <t>80.30</t>
  </si>
  <si>
    <t>Istražne djelatnosti</t>
  </si>
  <si>
    <t>81.10</t>
  </si>
  <si>
    <t>Pomoćne djelatnosti upravljanja zgradama</t>
  </si>
  <si>
    <t>81.21</t>
  </si>
  <si>
    <t>Osnovno čišćenje zgrada</t>
  </si>
  <si>
    <t>81.22</t>
  </si>
  <si>
    <t>Ostale djelatnosti čišćenja zgrada i objekata</t>
  </si>
  <si>
    <t>81.29</t>
  </si>
  <si>
    <t>Ostale djelatnosti čišćenja</t>
  </si>
  <si>
    <t>81.30</t>
  </si>
  <si>
    <t>Uslužne djelatnosti uređenja i održavanja zelenih površina</t>
  </si>
  <si>
    <t>82.11</t>
  </si>
  <si>
    <t>Kombinirane kancelarijske administrativne uslužne djelatnosti</t>
  </si>
  <si>
    <t>82.19</t>
  </si>
  <si>
    <t>Fotokopiranje, priprema dokumenata i ostale specijalizirane kancelarijske pomoćne djelatnosti</t>
  </si>
  <si>
    <t>82.20</t>
  </si>
  <si>
    <t>Djelatnosti pozivnih centara</t>
  </si>
  <si>
    <t>82.30</t>
  </si>
  <si>
    <t>Organizacija sastanaka i poslovnih sajmova</t>
  </si>
  <si>
    <t>82.91</t>
  </si>
  <si>
    <t>Djelatnosti agencija za prikupljanje i naplatu računa te kreditnih kancelarija</t>
  </si>
  <si>
    <t>82.92</t>
  </si>
  <si>
    <t>Djelatnosti pakovanja</t>
  </si>
  <si>
    <t>82.99</t>
  </si>
  <si>
    <t>Ostale poslovne pomoćne uslužne djelatnosti, d. n.</t>
  </si>
  <si>
    <t>84.11</t>
  </si>
  <si>
    <t>Opće djelatnosti javne uprave</t>
  </si>
  <si>
    <t>84.12</t>
  </si>
  <si>
    <t>Reguliranje djelatnosti javnih subjekata koji pružaju zdravstvenu zaštitu, usluge u obrazovanju i kulturi i druge društvene usluge, osim obaveznog socijalnog osiguranja</t>
  </si>
  <si>
    <t>84.13</t>
  </si>
  <si>
    <t>Reguliranje i doprinos poboljšavanju poslovanja u privredi</t>
  </si>
  <si>
    <t>84.21</t>
  </si>
  <si>
    <t>Vanjski poslovi</t>
  </si>
  <si>
    <t>84.22</t>
  </si>
  <si>
    <t>Poslovi odbrane</t>
  </si>
  <si>
    <t>84.23</t>
  </si>
  <si>
    <t>Sudske i pravosudne djelatnosti</t>
  </si>
  <si>
    <t>84.24</t>
  </si>
  <si>
    <t>Poslovi javnog reda i sigurnosti</t>
  </si>
  <si>
    <t>84.25</t>
  </si>
  <si>
    <t>Djelatnosti vatrogasne službe</t>
  </si>
  <si>
    <t>84.30</t>
  </si>
  <si>
    <t>Djelatnosti obaveznog socijalnog osiguranja</t>
  </si>
  <si>
    <t>85.10</t>
  </si>
  <si>
    <t>Predškolsko obrazovanje</t>
  </si>
  <si>
    <t>85.20</t>
  </si>
  <si>
    <t>Osnovno obrazovanje</t>
  </si>
  <si>
    <t>85.31</t>
  </si>
  <si>
    <t>Opće srednje obrazovanje</t>
  </si>
  <si>
    <t>85.32</t>
  </si>
  <si>
    <t>Tehničko i stručno srednje obrazovanje</t>
  </si>
  <si>
    <t>85.41</t>
  </si>
  <si>
    <t>Obrazovanje nakon srednjeg koje nije visoko</t>
  </si>
  <si>
    <t>85.42</t>
  </si>
  <si>
    <t>Visoko obrazovanje</t>
  </si>
  <si>
    <t>85.51</t>
  </si>
  <si>
    <t>Obrazovanje i poučavanje u području sporta i rekreacije</t>
  </si>
  <si>
    <t>85.52</t>
  </si>
  <si>
    <t>Obrazovanje i poučavanje u području kulture</t>
  </si>
  <si>
    <t>85.53</t>
  </si>
  <si>
    <t>Djelatnosti vozačkih škola</t>
  </si>
  <si>
    <t>85.59</t>
  </si>
  <si>
    <t>Ostalo obrazovanje i poučavanje, d. n.</t>
  </si>
  <si>
    <t>85.60</t>
  </si>
  <si>
    <t>Pomoćne uslužne djelatnosti u obrazovanju</t>
  </si>
  <si>
    <t>86.10</t>
  </si>
  <si>
    <t>Djelatnosti bolnica</t>
  </si>
  <si>
    <t>86.21</t>
  </si>
  <si>
    <t>Djelatnosti opće medicinske prakse</t>
  </si>
  <si>
    <t>86.22</t>
  </si>
  <si>
    <t>Djelatnosti specijalističke medicinske prakse</t>
  </si>
  <si>
    <t>86.23</t>
  </si>
  <si>
    <t>Djelatnosti stomatološke prakse</t>
  </si>
  <si>
    <t>86.90</t>
  </si>
  <si>
    <t>Ostale djelatnosti zdravstvene zaštite</t>
  </si>
  <si>
    <t>87.10</t>
  </si>
  <si>
    <t>Djelatnosti ustanova sa smještajem koje uključuju određeni stepen zdravstvene njege</t>
  </si>
  <si>
    <t>87.20</t>
  </si>
  <si>
    <t>Djelatnosti u ustanovama sa smještajem za osobe s teškoćama u razvoju, duševno bolesne i osobe ovisne o alkoholu, drogama ili drugim opojnim sredstvima s uključenim određenim stepenom zdravstvene njege</t>
  </si>
  <si>
    <t>87.30</t>
  </si>
  <si>
    <t>Djelatnosti socijalne zaštite u ustanovama sa smještajem za starije osobe i osobe s invaliditetom bez ili s minimalnom njegom</t>
  </si>
  <si>
    <t>87.90</t>
  </si>
  <si>
    <t>Ostale djelatnosti socijalne zaštite u ustanovama sa smještajem</t>
  </si>
  <si>
    <t>88.10</t>
  </si>
  <si>
    <t>Djelatnosti socijalne zaštite bez smještaja za starije osobe i osobe s invaliditetom</t>
  </si>
  <si>
    <t>88.91</t>
  </si>
  <si>
    <t>Djelatnosti dnevne brige o djeci</t>
  </si>
  <si>
    <t>88.99</t>
  </si>
  <si>
    <t>Ostale djelatnosti socijalne zaštite bez smještaja, d. n.</t>
  </si>
  <si>
    <t>90.01</t>
  </si>
  <si>
    <t>Izvođačka umjetnost</t>
  </si>
  <si>
    <t>90.02</t>
  </si>
  <si>
    <t>Pomoćne djelatnosti u izvođačkoj umjetnosti</t>
  </si>
  <si>
    <t>90.03</t>
  </si>
  <si>
    <t>Umjetničko stvaralaštvo</t>
  </si>
  <si>
    <t>90.04</t>
  </si>
  <si>
    <t>Rad umjetničkih objekata</t>
  </si>
  <si>
    <t>91.01</t>
  </si>
  <si>
    <t>Djelatnosti biblioteka i arhiva</t>
  </si>
  <si>
    <t>91.02</t>
  </si>
  <si>
    <t>Djelatnosti muzeja</t>
  </si>
  <si>
    <t>91.03</t>
  </si>
  <si>
    <t>Rad historijskih mjesta i građevina te sličnih znamenitosti za posjetioce</t>
  </si>
  <si>
    <t>91.04</t>
  </si>
  <si>
    <t>Djelatnosti botaničkih i zooloških vrtova i prirodnih rezervata</t>
  </si>
  <si>
    <t>92.00</t>
  </si>
  <si>
    <t>Djelatnosti kockanja i klađenja</t>
  </si>
  <si>
    <t>93.11</t>
  </si>
  <si>
    <t>Rad sportskih objekata</t>
  </si>
  <si>
    <t>93.12</t>
  </si>
  <si>
    <t>Djelatnosti sportskih klubova</t>
  </si>
  <si>
    <t>93.13</t>
  </si>
  <si>
    <t>Fitnes centri</t>
  </si>
  <si>
    <t>93.19</t>
  </si>
  <si>
    <t>Ostale sportske djelatnosti</t>
  </si>
  <si>
    <t>93.21</t>
  </si>
  <si>
    <t>Djelatnosti zabavnih i tematskih parkova</t>
  </si>
  <si>
    <t>93.29</t>
  </si>
  <si>
    <t>Ostale zabavne i rekreacijske djelatnosti</t>
  </si>
  <si>
    <t>94.11</t>
  </si>
  <si>
    <t>Djelatnosti poslovnih organizacija i udruženja poslodavaca</t>
  </si>
  <si>
    <t>94.12</t>
  </si>
  <si>
    <t>Djelatnosti strukovnih članskih organizacija</t>
  </si>
  <si>
    <t>94.20</t>
  </si>
  <si>
    <t>Djelatnosti sindikata</t>
  </si>
  <si>
    <t>94.91</t>
  </si>
  <si>
    <t>Djelatnosti vjerskih organizacija</t>
  </si>
  <si>
    <t>94.92</t>
  </si>
  <si>
    <t>Djelatnosti političkih organizacija</t>
  </si>
  <si>
    <t>94.99</t>
  </si>
  <si>
    <t>Djelatnosti ostalih članskih organizacija, d. n.</t>
  </si>
  <si>
    <t>95.11</t>
  </si>
  <si>
    <t>Popravak računara i periferne opreme</t>
  </si>
  <si>
    <t>95.12</t>
  </si>
  <si>
    <t>Popravak komunikacijske opreme</t>
  </si>
  <si>
    <t>95.21</t>
  </si>
  <si>
    <t>Popravak elektroničkih uređaja za široku potrošnju</t>
  </si>
  <si>
    <t>95.22</t>
  </si>
  <si>
    <t>Popravak aparata za domaćinstvo te opreme za kuću i vrt</t>
  </si>
  <si>
    <t>95.23</t>
  </si>
  <si>
    <t>Popravak obuće i proizvoda od kože</t>
  </si>
  <si>
    <t>95.24</t>
  </si>
  <si>
    <t>Popravak namještaja i pokućstva</t>
  </si>
  <si>
    <t>95.25</t>
  </si>
  <si>
    <t>Popravak satova i nakita</t>
  </si>
  <si>
    <t>95.29</t>
  </si>
  <si>
    <t>Popravak ostalih predmeta za ličnu upotrebu i domaćinstvo</t>
  </si>
  <si>
    <t>96.01</t>
  </si>
  <si>
    <t>Pranje i hemijsko čišćenje tekstila i krznenih proizvoda</t>
  </si>
  <si>
    <t>96.02</t>
  </si>
  <si>
    <t>Frizerski i drugi tretmani za uljepšavanje</t>
  </si>
  <si>
    <t>96.03</t>
  </si>
  <si>
    <t>Pogrebne i srodne djelatnosti</t>
  </si>
  <si>
    <t>96.04</t>
  </si>
  <si>
    <t>Djelatnosti za njegu i održavanje tijela</t>
  </si>
  <si>
    <t>96.09</t>
  </si>
  <si>
    <t>Ostale lične uslužne djelatnosti, d. n.</t>
  </si>
  <si>
    <t>97.00</t>
  </si>
  <si>
    <t>Djelatnosti domaćinstava kao poslodavaca koji zapošljavaju poslugu</t>
  </si>
  <si>
    <t>98.10</t>
  </si>
  <si>
    <t>Djelatnosti privatnih domaćinstava koja proizvode različita dobra za vlastite potrebe</t>
  </si>
  <si>
    <t>98.20</t>
  </si>
  <si>
    <t>Djelatnosti privatnih domaćinstava koja obavljaju različite usluge za vlastite potrebe</t>
  </si>
  <si>
    <t>99.00</t>
  </si>
  <si>
    <t>Djelatnosti vanteritorijalnih organizacija i organa</t>
  </si>
  <si>
    <t>Naziv pravnog lica</t>
  </si>
  <si>
    <t>Skraćeni naziv pravnog lica</t>
  </si>
  <si>
    <t>Potrošačka jedinica-glava</t>
  </si>
  <si>
    <t>Datum registracije</t>
  </si>
  <si>
    <t>Oblik</t>
  </si>
  <si>
    <t>Naziv društva za upravljanje</t>
  </si>
  <si>
    <t>Matični broj društva za upravljanje</t>
  </si>
  <si>
    <t>JIB društva za upravljanje</t>
  </si>
  <si>
    <t>Registarski broj fonda</t>
  </si>
  <si>
    <t>Sjedište</t>
  </si>
  <si>
    <t>Ulica i broj</t>
  </si>
  <si>
    <t>Jedinstveni identifikacioni broj (JIB)</t>
  </si>
  <si>
    <t>PDV broj</t>
  </si>
  <si>
    <t>Organizacioni broj</t>
  </si>
  <si>
    <t>Operativni broj</t>
  </si>
  <si>
    <t>Funkcionalni kôd</t>
  </si>
  <si>
    <t>Fond</t>
  </si>
  <si>
    <t>Šifra djelatnosti po KDBiH 2010</t>
  </si>
  <si>
    <t>Djelatnost</t>
  </si>
  <si>
    <t>Nadležno ministarstvo</t>
  </si>
  <si>
    <t>Broj računa</t>
  </si>
  <si>
    <t>Zakonski zastupnik društva za upravljanje</t>
  </si>
  <si>
    <t>Odgovorno lice</t>
  </si>
  <si>
    <t>Kontakt-telefon pravnog lica</t>
  </si>
  <si>
    <t>E-mail pravnog lica</t>
  </si>
  <si>
    <t>Interval predaje - Od</t>
  </si>
  <si>
    <t>Interval predaje - Do</t>
  </si>
  <si>
    <t>Priprema FI (utiskuje se s weba)</t>
  </si>
  <si>
    <t>Priprema FI - ID (utiskuje se s weba)</t>
  </si>
  <si>
    <t>Priprema FI - Telefon</t>
  </si>
  <si>
    <t>Priprema FI - Mail</t>
  </si>
  <si>
    <t>Primijenjeni standard izvještavanja</t>
  </si>
  <si>
    <t>Datum sastavljanja finansijskih izvještaja</t>
  </si>
  <si>
    <t>JIB+</t>
  </si>
  <si>
    <t>Subjekt od javnog interesa</t>
  </si>
  <si>
    <t>Matični broj</t>
  </si>
  <si>
    <t>Tip</t>
  </si>
  <si>
    <t>Verzija</t>
  </si>
  <si>
    <t>v.02</t>
  </si>
  <si>
    <t>O predlošku</t>
  </si>
  <si>
    <t xml:space="preserve">Ovaj predložak se koristi za popunjavanje i štampanje obrazaca svih tipova finansijskih izvještaja, odnosno Izjave o neaktivnosti. </t>
  </si>
  <si>
    <t>Kompatibilnost: Microsoft Office 2007 i noviji; LibreOffice.</t>
  </si>
  <si>
    <t>Jezične varijante: bosanski jezik, hrvatski jezik.</t>
  </si>
  <si>
    <t>Strogo je zabranjeno mijenjati nazive sheet-ova (listova), dodavanje novih ili uklanjanje postojećih sheet-ova!</t>
  </si>
  <si>
    <t>Prije popunjavanja</t>
  </si>
  <si>
    <t>Provjerite jeste li instalirali font za ispisivanje barkodova</t>
  </si>
  <si>
    <t>(link)</t>
  </si>
  <si>
    <t>Omogućiti automatsku kalkulaciju formula:</t>
  </si>
  <si>
    <r>
      <t xml:space="preserve">Microsoft Excel: </t>
    </r>
    <r>
      <rPr>
        <sz val="11"/>
        <color rgb="FF000000"/>
        <rFont val="Source Sans Pro"/>
        <family val="2"/>
      </rPr>
      <t>File -&gt; Options -&gt; Formulas -&gt; Workbook Calculation -&gt; Automatic</t>
    </r>
  </si>
  <si>
    <r>
      <t xml:space="preserve">LibreOffice Calc: </t>
    </r>
    <r>
      <rPr>
        <sz val="11"/>
        <color rgb="FF000000"/>
        <rFont val="Source Sans Pro"/>
        <family val="2"/>
      </rPr>
      <t>Data -&gt; Calculate -&gt; AutoCalculate</t>
    </r>
  </si>
  <si>
    <t>Osnovni podaci (OsnPodaci)</t>
  </si>
  <si>
    <t>Ovaj list se mora popuniti, odštampati i predati zajedno s drugim neophodnim obrascima iz seta, bez obzira na tip izvještaja.</t>
  </si>
  <si>
    <t>Subjekt predaje finansijskog izvještaja ne ovjerava i ne potpisuje ovaj list.</t>
  </si>
  <si>
    <r>
      <t>Rubriku u gornjem desnom uglu ("</t>
    </r>
    <r>
      <rPr>
        <b/>
        <sz val="11"/>
        <color rgb="FF000000"/>
        <rFont val="Calibri"/>
        <family val="2"/>
      </rPr>
      <t>Ovjerava FIA</t>
    </r>
    <r>
      <rPr>
        <sz val="11"/>
        <color theme="1"/>
        <rFont val="Calibri"/>
        <family val="2"/>
        <scheme val="minor"/>
      </rPr>
      <t xml:space="preserve">") ovjerava referent FIA-e. </t>
    </r>
  </si>
  <si>
    <t>Preporučujemo da se podaci preneseni s weba u Excel pregledaju, kontrolišu i po potrebi isprave i dopune.</t>
  </si>
  <si>
    <t xml:space="preserve">U narandžaste rubrike unijeti pripadajući tekst ili cifre. </t>
  </si>
  <si>
    <t>U plavim rubrikama izabrati jedno od ponuđenog s liste.</t>
  </si>
  <si>
    <t>Kako biste spriječili probleme kod popunjavanja podataka o datumu, preporuka je da regionalne postavke na računaru budu podešene za Bosnu i Hercegovinu, format datuma: dd.mm.gggg (dd.mm.yyyy)</t>
  </si>
  <si>
    <r>
      <rPr>
        <b/>
        <sz val="11"/>
        <color rgb="FF000000"/>
        <rFont val="Calibri"/>
        <family val="2"/>
      </rPr>
      <t>Datume</t>
    </r>
    <r>
      <rPr>
        <sz val="11"/>
        <color rgb="FF000000"/>
        <rFont val="Calibri"/>
        <family val="2"/>
        <charset val="1"/>
      </rPr>
      <t xml:space="preserve"> unositi u formatu "dd.mm.yyyy", bez tačke na kraju godine, npr. "17.11.2022" (za 17. novembar 2022.).</t>
    </r>
  </si>
  <si>
    <r>
      <t xml:space="preserve">Rubrike </t>
    </r>
    <r>
      <rPr>
        <b/>
        <sz val="11"/>
        <color rgb="FF000000"/>
        <rFont val="Calibri"/>
        <family val="2"/>
      </rPr>
      <t>"Od"</t>
    </r>
    <r>
      <rPr>
        <sz val="11"/>
        <color rgb="FF000000"/>
        <rFont val="Calibri"/>
        <family val="2"/>
        <charset val="1"/>
      </rPr>
      <t xml:space="preserve"> i </t>
    </r>
    <r>
      <rPr>
        <b/>
        <sz val="11"/>
        <color rgb="FF000000"/>
        <rFont val="Calibri"/>
        <family val="2"/>
      </rPr>
      <t>"Do"</t>
    </r>
    <r>
      <rPr>
        <sz val="11"/>
        <color rgb="FF000000"/>
        <rFont val="Calibri"/>
        <family val="2"/>
        <charset val="1"/>
      </rPr>
      <t xml:space="preserve"> odnose se na interval izvještavanja (npr. od 1.1.2022 do 31.12.2022).</t>
    </r>
  </si>
  <si>
    <r>
      <rPr>
        <b/>
        <sz val="11"/>
        <color rgb="FF000000"/>
        <rFont val="Calibri"/>
        <family val="2"/>
      </rPr>
      <t>Brojevi telefona</t>
    </r>
    <r>
      <rPr>
        <sz val="11"/>
        <color rgb="FF000000"/>
        <rFont val="Calibri"/>
        <family val="2"/>
        <charset val="1"/>
      </rPr>
      <t xml:space="preserve">: unijeti samo cifre, bez razmaka i specijalnih karaktera. </t>
    </r>
  </si>
  <si>
    <r>
      <rPr>
        <b/>
        <sz val="11"/>
        <color rgb="FF000000"/>
        <rFont val="Calibri"/>
        <family val="2"/>
      </rPr>
      <t>E-mail adrese</t>
    </r>
    <r>
      <rPr>
        <sz val="11"/>
        <color theme="1"/>
        <rFont val="Calibri"/>
        <family val="2"/>
        <scheme val="minor"/>
      </rPr>
      <t xml:space="preserve"> moraju uključivati simbol "@" i domen, inače neće biti prihvaćene. </t>
    </r>
  </si>
  <si>
    <t>Ponuđena vrijednost PDV broja se može naknadno izmijeniti ako ponuđena vrijednost nije ispravna.</t>
  </si>
  <si>
    <t>Sljedeća polja se učitavaju automatski nakon unosa ili odabira u drugim rubrikama:</t>
  </si>
  <si>
    <r>
      <t xml:space="preserve">naziv pravnog lica u obojenom pojasu na vrhu, </t>
    </r>
    <r>
      <rPr>
        <sz val="11"/>
        <color theme="1"/>
        <rFont val="Calibri"/>
        <family val="2"/>
        <scheme val="minor"/>
      </rPr>
      <t>po unosu naziva pravnog lica</t>
    </r>
  </si>
  <si>
    <r>
      <t>šifra opštine,</t>
    </r>
    <r>
      <rPr>
        <sz val="11"/>
        <color theme="1"/>
        <rFont val="Calibri"/>
        <family val="2"/>
        <scheme val="minor"/>
      </rPr>
      <t xml:space="preserve"> po odabiru sjedišta</t>
    </r>
  </si>
  <si>
    <r>
      <t xml:space="preserve">opis djelatnosti, </t>
    </r>
    <r>
      <rPr>
        <sz val="11"/>
        <color theme="1"/>
        <rFont val="Calibri"/>
        <family val="2"/>
        <scheme val="minor"/>
      </rPr>
      <t>po unesenoj šifri djelatnosti</t>
    </r>
  </si>
  <si>
    <r>
      <t xml:space="preserve">naziv banke, </t>
    </r>
    <r>
      <rPr>
        <sz val="11"/>
        <color theme="1"/>
        <rFont val="Calibri"/>
        <family val="2"/>
        <scheme val="minor"/>
      </rPr>
      <t>po unosu broja transakcionog računa</t>
    </r>
  </si>
  <si>
    <r>
      <t xml:space="preserve">PDV broj, </t>
    </r>
    <r>
      <rPr>
        <sz val="11"/>
        <color theme="1"/>
        <rFont val="Calibri"/>
        <family val="2"/>
        <scheme val="minor"/>
      </rPr>
      <t>po odabiru u rubrici "PDV obveznik"</t>
    </r>
  </si>
  <si>
    <r>
      <t xml:space="preserve">JIB+ </t>
    </r>
    <r>
      <rPr>
        <sz val="11"/>
        <color theme="1"/>
        <rFont val="Calibri"/>
        <family val="2"/>
        <scheme val="minor"/>
      </rPr>
      <t>nakon unosa JIB-a, tipa izvještaja, izvještajne godine i datuma sastavljanja</t>
    </r>
  </si>
  <si>
    <t>JIB+ je jedinstveni identifikacioni broj finansijskog izvještaja u Registru.</t>
  </si>
  <si>
    <t>Podaci u zaglavlju i podnožju obrazaca (BS, BU...) se povlače s lista OsnPodaci i popunjavaju automatski. Njihova direktna izmjena na pojedinačnim obrascima u pravilu nije dopuštena.</t>
  </si>
  <si>
    <t>Prvobitno uneseni datum sastavljanja izvještaja se ne mijenja, sve do zaključenja izvještaja.</t>
  </si>
  <si>
    <t>Strogo je zabranjeno naknadno mijenjanje podataka u rubrici koja sadrži ime i prezime računovođe, odnosno naziv revizorskog društva.</t>
  </si>
  <si>
    <t>Provjeriti da li se osnovni podaci ispravno prenose na zaglavlje i u podnožje obrazaca.</t>
  </si>
  <si>
    <t>Obrasci finansijskog izvještaja</t>
  </si>
  <si>
    <t>U obrasce se unose iznosi pojedinačnih AOP oznaka. Sumarne AOP oznake su zaštićene, u njih nije moguć unos, a računaju se automatski na osnovu upisanih pojedinačnih iznosa.</t>
  </si>
  <si>
    <t xml:space="preserve">Svi iznosi upisuju se kao cijeli brojevi. </t>
  </si>
  <si>
    <t>Većina obrazaca sadrži kontrolni broj, koji se generiše autonomno, na osnovu unesenih računovodstvenih podataka u obrascu.</t>
  </si>
  <si>
    <t>Osigurava istovjetnost elektronske i štampane verzije obrasca.</t>
  </si>
  <si>
    <t>Prazan obrazac u koji nije upisana nijedna cifra (računajući i nulu) ima specijalnu vrijednost kontrolnog broja. Prazan obrazac je u smislu predaje isti kao obrazac koji nije dostavljen.</t>
  </si>
  <si>
    <t>Polja koja sadrže kontrolne brojeve se ne smiju mijenjati ni brisati!</t>
  </si>
  <si>
    <t>Popunjavanje obrazaca</t>
  </si>
  <si>
    <t>Kod popunjavanja predloška, nepotrebni obrasci se preskaču (ne uklanjaju se iz Excela, niti im se mijenjaju nazivi).</t>
  </si>
  <si>
    <r>
      <rPr>
        <b/>
        <sz val="11"/>
        <rFont val="Calibri"/>
        <family val="2"/>
      </rPr>
      <t>Redovni, vanredni, konsolidovani, stečaj, likvidacioni, statusne promjene</t>
    </r>
    <r>
      <rPr>
        <sz val="11"/>
        <rFont val="Calibri"/>
        <family val="2"/>
      </rPr>
      <t xml:space="preserve"> – i njihove izmijenjene verzije: popuniti sve obavezne obrasce.</t>
    </r>
  </si>
  <si>
    <r>
      <rPr>
        <b/>
        <sz val="11"/>
        <color rgb="FF000000"/>
        <rFont val="Calibri"/>
        <family val="2"/>
      </rPr>
      <t>Izjava o neaktivnosti</t>
    </r>
    <r>
      <rPr>
        <sz val="11"/>
        <color rgb="FF000000"/>
        <rFont val="Calibri"/>
        <family val="2"/>
        <charset val="1"/>
      </rPr>
      <t>: popuniti osnovne podatke (Izjava o neaktivnosti se popunjava sama).</t>
    </r>
  </si>
  <si>
    <r>
      <rPr>
        <b/>
        <sz val="11"/>
        <color rgb="FF000000"/>
        <rFont val="Calibri"/>
        <family val="2"/>
      </rPr>
      <t>Revizorski izvještaji</t>
    </r>
    <r>
      <rPr>
        <sz val="11"/>
        <color rgb="FF000000"/>
        <rFont val="Calibri"/>
        <family val="2"/>
        <charset val="1"/>
      </rPr>
      <t>: popuniti samo osnovne podatke.</t>
    </r>
  </si>
  <si>
    <r>
      <t>Imenovanje dokumenta:</t>
    </r>
    <r>
      <rPr>
        <b/>
        <sz val="11"/>
        <color rgb="FFFF0000"/>
        <rFont val="Calibri"/>
        <family val="2"/>
      </rPr>
      <t xml:space="preserve"> &lt;JIB&gt; &lt;tip izvještaja&gt; &lt;izvještajna godina&gt;.xlsx</t>
    </r>
    <r>
      <rPr>
        <sz val="11"/>
        <color rgb="FF000000"/>
        <rFont val="Calibri"/>
        <family val="2"/>
        <charset val="1"/>
      </rPr>
      <t xml:space="preserve">, npr. </t>
    </r>
    <r>
      <rPr>
        <b/>
        <sz val="11"/>
        <color rgb="FF000000"/>
        <rFont val="Calibri"/>
        <family val="2"/>
      </rPr>
      <t>4200000000111 Redovni 2022.xlsx.</t>
    </r>
  </si>
  <si>
    <t>Kontrola izvještaja</t>
  </si>
  <si>
    <t>Otvoriti</t>
  </si>
  <si>
    <t>https://fia.ba/bs/kontrola-finansijskih-izvjestaja-2022</t>
  </si>
  <si>
    <t xml:space="preserve">Omogućena formalno-pravna, matematska i logička kontrola izvještaja. </t>
  </si>
  <si>
    <t>Lančana kontrola se provodi isključivo na šalterima FIA-e.</t>
  </si>
  <si>
    <t>Kontrola se ne provodi nad obrascima pripremljenim u Wordovim predlošcima, niti nad obrascima OVN, ONŠ, TZ, ZS, Izjava o neaktivnosti, Izjava o primijenjenom standardu, Obavijest o razvrstavanju.</t>
  </si>
  <si>
    <t>Snimanje na elektronski medij</t>
  </si>
  <si>
    <t>Elektronska verzija finansijskog izvještaja se predaje online ili se snima na CD, DVD ili USB medij, i predaje zajedno sa štampanom verzijom.</t>
  </si>
  <si>
    <r>
      <t>Na medij se snimaju popunjen Excelov predložak (</t>
    </r>
    <r>
      <rPr>
        <b/>
        <sz val="11"/>
        <color rgb="FFFF0000"/>
        <rFont val="Calibri"/>
        <family val="2"/>
      </rPr>
      <t>isključivo format XLSX</t>
    </r>
    <r>
      <rPr>
        <sz val="11"/>
        <color rgb="FF000000"/>
        <rFont val="Calibri"/>
        <family val="2"/>
        <charset val="1"/>
      </rPr>
      <t>) i samo obavezni dodatni obrasci u Wordu (format DOC, DOCX ili PDF).</t>
    </r>
  </si>
  <si>
    <t>Štampanje obrazaca</t>
  </si>
  <si>
    <t>Nakon provedene kontrole i elektronske predaje, štampati priređene obrasce.</t>
  </si>
  <si>
    <r>
      <rPr>
        <b/>
        <sz val="11"/>
        <rFont val="Calibri"/>
        <family val="2"/>
      </rPr>
      <t>Redovni, vanredni, konsolidovani, stečaj, likvidacioni, statusne promjene</t>
    </r>
    <r>
      <rPr>
        <sz val="11"/>
        <rFont val="Calibri"/>
        <family val="2"/>
      </rPr>
      <t xml:space="preserve"> – i njihove izmijenjene verzije: štampati sve obavezne obrasce.</t>
    </r>
  </si>
  <si>
    <r>
      <rPr>
        <b/>
        <sz val="11"/>
        <color rgb="FF000000"/>
        <rFont val="Calibri"/>
        <family val="2"/>
      </rPr>
      <t>Izjava o neaktivnosti</t>
    </r>
    <r>
      <rPr>
        <sz val="11"/>
        <color rgb="FF000000"/>
        <rFont val="Calibri"/>
        <family val="2"/>
        <charset val="1"/>
      </rPr>
      <t>: štampati listove OsnPodaci i IzjNeakt.</t>
    </r>
  </si>
  <si>
    <r>
      <rPr>
        <b/>
        <sz val="11"/>
        <color rgb="FF000000"/>
        <rFont val="Calibri"/>
        <family val="2"/>
      </rPr>
      <t>Revizorski izvještaji</t>
    </r>
    <r>
      <rPr>
        <sz val="11"/>
        <color rgb="FF000000"/>
        <rFont val="Calibri"/>
        <family val="2"/>
        <charset val="1"/>
      </rPr>
      <t>: štampati samo osnovne podatke.</t>
    </r>
  </si>
  <si>
    <t>PRIVREDNA DRUŠTVA</t>
  </si>
  <si>
    <t>4209197100002</t>
  </si>
  <si>
    <t>OVJERAVA FIA</t>
  </si>
  <si>
    <t>Datum          Potpis referenta            Pečat</t>
  </si>
  <si>
    <t>PDV obveznik</t>
  </si>
  <si>
    <t>NE</t>
  </si>
  <si>
    <t>Broj transakcionog računa</t>
  </si>
  <si>
    <t>E-mail adresa pravnog lica</t>
  </si>
  <si>
    <t>Telefon pravnog lica</t>
  </si>
  <si>
    <t>info@gipstk.com</t>
  </si>
  <si>
    <t>ODGOVORNO LICE U PRAVNOM LICU</t>
  </si>
  <si>
    <t>Ime</t>
  </si>
  <si>
    <t>Prezime</t>
  </si>
  <si>
    <t>Pozicija</t>
  </si>
  <si>
    <t>Pol</t>
  </si>
  <si>
    <t>VLASNIČKA STRUKTURA</t>
  </si>
  <si>
    <t>Naziv suvlasnika</t>
  </si>
  <si>
    <t>Procenat vlasništva</t>
  </si>
  <si>
    <t>1. Bosna i Hercegovina</t>
  </si>
  <si>
    <t>2. Federacija BiH</t>
  </si>
  <si>
    <t>3. Kanton</t>
  </si>
  <si>
    <t>4. Grad</t>
  </si>
  <si>
    <t>5. Opština 1</t>
  </si>
  <si>
    <t>6. Opština 2</t>
  </si>
  <si>
    <t>7. Opština 3</t>
  </si>
  <si>
    <t>8. Drugo pravno lice u državnom vlasništvu</t>
  </si>
  <si>
    <t>9. Privatno vlasništvo</t>
  </si>
  <si>
    <t>Ukupno</t>
  </si>
  <si>
    <t>PODACI O FINANSIJSKOM IZVJEŠTAJU</t>
  </si>
  <si>
    <t>Interval izvještavanja - Datum od</t>
  </si>
  <si>
    <t>Interval izvještavanja - Datum do</t>
  </si>
  <si>
    <t>Datum sastavljanja izvještaja</t>
  </si>
  <si>
    <t>Izvještaj priprema</t>
  </si>
  <si>
    <t>GAZIBEGOVIĆ (SATKO) SANJIN; licenca br. CR-7583/5</t>
  </si>
  <si>
    <t>E-mail adresa</t>
  </si>
  <si>
    <t>Kontakt-telefon</t>
  </si>
  <si>
    <t xml:space="preserve"> Ovaj obrazac se obavezno popunjava i štampa kod pripreme svih tipova finansijskih izvještaja, kao i izjave o neaktivnosti. Ovjera nije potrebna. </t>
  </si>
  <si>
    <t>Identifikacioni broj za direktne poreze</t>
  </si>
  <si>
    <t>Sjedište i adresa pravnog lica</t>
  </si>
  <si>
    <t>Identifikacioni broj za indirektne poreze</t>
  </si>
  <si>
    <t>IZVJEŠTAJ O FINANSIJSKOM POLOŽAJU NA KRAJU PERIODA</t>
  </si>
  <si>
    <t>(BILANS STANJA)</t>
  </si>
  <si>
    <t xml:space="preserve"> - u KM -</t>
  </si>
  <si>
    <t>Redni broj</t>
  </si>
  <si>
    <t>Bilješka</t>
  </si>
  <si>
    <t>Oznaka za AOP</t>
  </si>
  <si>
    <t>IMOVINA</t>
  </si>
  <si>
    <t>A.</t>
  </si>
  <si>
    <r>
      <t>Dugoročna imovina</t>
    </r>
    <r>
      <rPr>
        <sz val="10"/>
        <rFont val="Cambria"/>
        <family val="1"/>
      </rPr>
      <t xml:space="preserve"> (002+009+014+015+020+021+022+023+024+025+028+033+034)</t>
    </r>
  </si>
  <si>
    <t>1.</t>
  </si>
  <si>
    <t>Nekretnine, postrojenja i oprema (003 do 008)</t>
  </si>
  <si>
    <t>002</t>
  </si>
  <si>
    <t>1.1.</t>
  </si>
  <si>
    <t>Zemljište</t>
  </si>
  <si>
    <t>1.2.</t>
  </si>
  <si>
    <t>Građevinski objekti</t>
  </si>
  <si>
    <t>004</t>
  </si>
  <si>
    <t>1.3.</t>
  </si>
  <si>
    <t>Postrojenja, oprema i namještaj</t>
  </si>
  <si>
    <t>005</t>
  </si>
  <si>
    <t>1.4.</t>
  </si>
  <si>
    <t>Transportna sredstva</t>
  </si>
  <si>
    <t>006</t>
  </si>
  <si>
    <t>1.5.</t>
  </si>
  <si>
    <t>Ostala dugoročna materijalna imovina</t>
  </si>
  <si>
    <t>007</t>
  </si>
  <si>
    <t>1.6.</t>
  </si>
  <si>
    <t>Nekretnine, postrojenja i oprema u pripremi</t>
  </si>
  <si>
    <t>2.</t>
  </si>
  <si>
    <t>Imovina s pravom korištenja (010 do 013)</t>
  </si>
  <si>
    <t>009</t>
  </si>
  <si>
    <t>2.1.</t>
  </si>
  <si>
    <t>010</t>
  </si>
  <si>
    <t>2.2.</t>
  </si>
  <si>
    <t>2.3.</t>
  </si>
  <si>
    <t>Postrojenja i oprema</t>
  </si>
  <si>
    <t>2.4.</t>
  </si>
  <si>
    <t>Nematerijalna imovina</t>
  </si>
  <si>
    <t>3.</t>
  </si>
  <si>
    <t>Ulaganja u investicijske nekretnine</t>
  </si>
  <si>
    <t>014</t>
  </si>
  <si>
    <t>4.</t>
  </si>
  <si>
    <t>Nematerijalna imovina (016 do 019)</t>
  </si>
  <si>
    <t>015</t>
  </si>
  <si>
    <t>4.1.</t>
  </si>
  <si>
    <t>Kapitalizirana ulaganja u razvoj</t>
  </si>
  <si>
    <t>4.2.</t>
  </si>
  <si>
    <t>Koncesije, patenti, licence i druga prava</t>
  </si>
  <si>
    <t>4.3.</t>
  </si>
  <si>
    <t>Ostala nematerijalna imovina</t>
  </si>
  <si>
    <t>4.4.</t>
  </si>
  <si>
    <t>Nematerijalna imovina u pripremi</t>
  </si>
  <si>
    <t>str. 1 od 4</t>
  </si>
  <si>
    <t>5.</t>
  </si>
  <si>
    <t xml:space="preserve">Biološka imovina </t>
  </si>
  <si>
    <t>020</t>
  </si>
  <si>
    <t>6.</t>
  </si>
  <si>
    <t>Ulaganja u zavisne subjekte</t>
  </si>
  <si>
    <t>7.</t>
  </si>
  <si>
    <t>Ulaganja u pridružene subjekte</t>
  </si>
  <si>
    <t>022</t>
  </si>
  <si>
    <t>8.</t>
  </si>
  <si>
    <t>Ulaganja u zajedničke poduhvate</t>
  </si>
  <si>
    <t>9.</t>
  </si>
  <si>
    <t>Goodwill</t>
  </si>
  <si>
    <t>024</t>
  </si>
  <si>
    <t>10.</t>
  </si>
  <si>
    <t>Finansijska imovina po fer vrijednosti kroz ostali ukupni rezultat (026+027)</t>
  </si>
  <si>
    <t>10.1.</t>
  </si>
  <si>
    <t>Ulaganja u instrumente kapitala</t>
  </si>
  <si>
    <t>10.2.</t>
  </si>
  <si>
    <t>Obveznice, dati krediti i ostali dužnički instrumenti</t>
  </si>
  <si>
    <t>11.</t>
  </si>
  <si>
    <t>Finansijska imovina po amortizovanom trošku (029 do 032)</t>
  </si>
  <si>
    <t>11.1</t>
  </si>
  <si>
    <t>Depoziti kod banaka</t>
  </si>
  <si>
    <t>029</t>
  </si>
  <si>
    <t>11.2.</t>
  </si>
  <si>
    <t xml:space="preserve">Dati krediti </t>
  </si>
  <si>
    <t>11.3.</t>
  </si>
  <si>
    <t>Obveznice</t>
  </si>
  <si>
    <t>031</t>
  </si>
  <si>
    <t>11.4.</t>
  </si>
  <si>
    <t>Ostala finansijska imovina po amortizovanom trošku</t>
  </si>
  <si>
    <t>12.</t>
  </si>
  <si>
    <t>Potraživanja po finansijskim najmovima</t>
  </si>
  <si>
    <t>13.</t>
  </si>
  <si>
    <t>Ostala imovina i potraživanja</t>
  </si>
  <si>
    <t>B.</t>
  </si>
  <si>
    <t>Odgođena porezna imovina</t>
  </si>
  <si>
    <t>C.</t>
  </si>
  <si>
    <r>
      <rPr>
        <b/>
        <sz val="10"/>
        <color theme="1"/>
        <rFont val="Cambria"/>
        <family val="1"/>
      </rPr>
      <t xml:space="preserve">Kratkoročna imovina </t>
    </r>
    <r>
      <rPr>
        <sz val="10"/>
        <color theme="1"/>
        <rFont val="Cambria"/>
        <family val="1"/>
      </rPr>
      <t>(037+043+044+045+049+054+055+056+057+058+059)</t>
    </r>
  </si>
  <si>
    <t>Zalihe (038 do 042)</t>
  </si>
  <si>
    <t>Sirovine, materijal, rezervni dijelovi i sitan inventar</t>
  </si>
  <si>
    <t>Proizvodnja u toku, poluproizvodi i nedovršene usluge</t>
  </si>
  <si>
    <t>039</t>
  </si>
  <si>
    <t>Gotovi proizvodi</t>
  </si>
  <si>
    <t>Roba</t>
  </si>
  <si>
    <t>Dati avansi</t>
  </si>
  <si>
    <t>Dugoročna imovina namijenjena prodaji i imovina poslovanja koje se obustavlja</t>
  </si>
  <si>
    <t>Ugovorna imovina</t>
  </si>
  <si>
    <t>Potraživanja od kupaca (046 do 048)</t>
  </si>
  <si>
    <t>045</t>
  </si>
  <si>
    <t>Kupci - povezane strane</t>
  </si>
  <si>
    <t>Kupci u zemlji</t>
  </si>
  <si>
    <t>Kupci u inostranstvu</t>
  </si>
  <si>
    <t>Ostala finansijska imovina po amortizovanom trošku (050 do 053)</t>
  </si>
  <si>
    <t>5.1.</t>
  </si>
  <si>
    <t>5.2.</t>
  </si>
  <si>
    <t>5.3.</t>
  </si>
  <si>
    <t>5.4.</t>
  </si>
  <si>
    <t>053</t>
  </si>
  <si>
    <t>Finansijska imovina po fer vrijednosti kroz izvještaj o dobiti ili gubitku</t>
  </si>
  <si>
    <t>str. 2 od 4</t>
  </si>
  <si>
    <t>Derivatni finansijski instrumenti</t>
  </si>
  <si>
    <t>Novac i novčani ekvivalenti (isključujući prekoračenja po bankovnim računima)</t>
  </si>
  <si>
    <t>Akontacije poreza na dobit</t>
  </si>
  <si>
    <t>058</t>
  </si>
  <si>
    <t>Ostala imovina i potraživanja, uključujući i razgraničenja</t>
  </si>
  <si>
    <t>D.</t>
  </si>
  <si>
    <r>
      <rPr>
        <b/>
        <sz val="10"/>
        <color theme="1"/>
        <rFont val="Cambria"/>
        <family val="1"/>
      </rPr>
      <t>UKUPNO IMOVINA</t>
    </r>
    <r>
      <rPr>
        <sz val="10"/>
        <color theme="1"/>
        <rFont val="Cambria"/>
        <family val="1"/>
      </rPr>
      <t xml:space="preserve"> (001+035+036)</t>
    </r>
  </si>
  <si>
    <t>E.</t>
  </si>
  <si>
    <t>VANBILANSNA EVIDENCIJA</t>
  </si>
  <si>
    <t>061</t>
  </si>
  <si>
    <t>F.</t>
  </si>
  <si>
    <r>
      <rPr>
        <b/>
        <sz val="10"/>
        <color theme="1"/>
        <rFont val="Cambria"/>
        <family val="1"/>
      </rPr>
      <t>UKUPNO IMOVINA I VANBILANSNA EVIDENCIJA</t>
    </r>
    <r>
      <rPr>
        <sz val="10"/>
        <color theme="1"/>
        <rFont val="Cambria"/>
        <family val="1"/>
      </rPr>
      <t xml:space="preserve"> (060+061)</t>
    </r>
  </si>
  <si>
    <t>062</t>
  </si>
  <si>
    <t>KAPITAL</t>
  </si>
  <si>
    <t>Vlasnički kapital (102-103+104+105+106)</t>
  </si>
  <si>
    <t>Dionički kapital</t>
  </si>
  <si>
    <t>Otkupljene vlastite dionice</t>
  </si>
  <si>
    <t>Udjeli članova društva sa ograničenom odgovornošću</t>
  </si>
  <si>
    <t>Državni kapital</t>
  </si>
  <si>
    <t>Ostali oblici vlasničkog kapitala</t>
  </si>
  <si>
    <t>Dionička premija</t>
  </si>
  <si>
    <t>Rezerve (109+110)</t>
  </si>
  <si>
    <t>3.1.</t>
  </si>
  <si>
    <t xml:space="preserve">Statutarne rezerve </t>
  </si>
  <si>
    <t>3.2.</t>
  </si>
  <si>
    <t>Ostale rezerve</t>
  </si>
  <si>
    <t>Revalorizacione rezerve (112+113+114)</t>
  </si>
  <si>
    <t>Revalorizacione rezerve za nekretnine, postrojenja i opremu</t>
  </si>
  <si>
    <t>Revalorizacione rezerve za finansijsku imovinu mjerenu po fer vrijednosti kroz ostali ukupni rezultat</t>
  </si>
  <si>
    <t>Ostale revalorizacione rezerve</t>
  </si>
  <si>
    <t>Dobit (116+117)</t>
  </si>
  <si>
    <t>Akumulirana, neraspoređena dobit iz prethodnih perioda</t>
  </si>
  <si>
    <t>Dobit tekućeg perioda</t>
  </si>
  <si>
    <t>Gubitak (119+120)</t>
  </si>
  <si>
    <t>6.1.</t>
  </si>
  <si>
    <t>Akumulirani, nepokriveni gubici iz prethodnih perioda</t>
  </si>
  <si>
    <t>6.2.</t>
  </si>
  <si>
    <t>Gubitak tekućeg perioda</t>
  </si>
  <si>
    <t>Kapital koji pripada vlasnicima matičnog društva (101+107+108+111+115-118)</t>
  </si>
  <si>
    <t>Kapital koji pripada vlasnicima manjinskih interesa</t>
  </si>
  <si>
    <r>
      <t xml:space="preserve">UKUPNO KAPITAL </t>
    </r>
    <r>
      <rPr>
        <sz val="10"/>
        <color theme="1"/>
        <rFont val="Cambria"/>
        <family val="1"/>
      </rPr>
      <t>(121+122)</t>
    </r>
  </si>
  <si>
    <t>OBAVEZE</t>
  </si>
  <si>
    <r>
      <rPr>
        <b/>
        <sz val="10"/>
        <color theme="1"/>
        <rFont val="Cambria"/>
        <family val="1"/>
      </rPr>
      <t>Dugoročne obaveze</t>
    </r>
    <r>
      <rPr>
        <sz val="10"/>
        <color theme="1"/>
        <rFont val="Cambria"/>
        <family val="1"/>
      </rPr>
      <t xml:space="preserve"> (125+130+131+132)</t>
    </r>
  </si>
  <si>
    <t>Finansijske obaveze po amortizovanom trošku (126+127+128+129)</t>
  </si>
  <si>
    <t>Obaveze po uzetim kreditima</t>
  </si>
  <si>
    <t>str. 3 od 4</t>
  </si>
  <si>
    <t>Obaveze po osnovu najmova</t>
  </si>
  <si>
    <t>Obaveze po izdatim dužničkim instrumentima</t>
  </si>
  <si>
    <t>Ostale finansijske obaveze po amortizovanom trošku</t>
  </si>
  <si>
    <t>Odgođeni prihod</t>
  </si>
  <si>
    <t>Rezervisanja</t>
  </si>
  <si>
    <t>Ostale obaveze, uključujući i razgraničenja</t>
  </si>
  <si>
    <t>Odgođene porezne obaveze</t>
  </si>
  <si>
    <r>
      <rPr>
        <b/>
        <sz val="10"/>
        <color theme="1"/>
        <rFont val="Cambria"/>
        <family val="1"/>
      </rPr>
      <t xml:space="preserve">Kratkoročne obaveze </t>
    </r>
    <r>
      <rPr>
        <sz val="10"/>
        <color theme="1"/>
        <rFont val="Cambria"/>
        <family val="1"/>
      </rPr>
      <t>(135+142+143+144+145+146+147)</t>
    </r>
  </si>
  <si>
    <t>Finansijske obaveze po amortizovanom trošku (136+137+138+139+140+141)</t>
  </si>
  <si>
    <t>Obaveze prema dobavljačima</t>
  </si>
  <si>
    <t xml:space="preserve">Ugovorne obaveze </t>
  </si>
  <si>
    <t>Finansijske obaveze po fer vrijednosti kroz bilans uspjeha</t>
  </si>
  <si>
    <t>Obaveze za porez na dobit</t>
  </si>
  <si>
    <r>
      <rPr>
        <b/>
        <sz val="10"/>
        <color theme="1"/>
        <rFont val="Cambria"/>
        <family val="1"/>
      </rPr>
      <t xml:space="preserve">UKUPNO OBAVEZE </t>
    </r>
    <r>
      <rPr>
        <sz val="10"/>
        <color theme="1"/>
        <rFont val="Cambria"/>
        <family val="1"/>
      </rPr>
      <t>(124+133+134)</t>
    </r>
  </si>
  <si>
    <r>
      <rPr>
        <b/>
        <sz val="10"/>
        <color theme="1"/>
        <rFont val="Cambria"/>
        <family val="1"/>
      </rPr>
      <t xml:space="preserve">UKUPNO KAPITAL I OBAVEZE </t>
    </r>
    <r>
      <rPr>
        <sz val="10"/>
        <color theme="1"/>
        <rFont val="Cambria"/>
        <family val="1"/>
      </rPr>
      <t>(123+148)</t>
    </r>
  </si>
  <si>
    <t>G.</t>
  </si>
  <si>
    <t>H.</t>
  </si>
  <si>
    <r>
      <rPr>
        <b/>
        <sz val="10"/>
        <color theme="1"/>
        <rFont val="Cambria"/>
        <family val="1"/>
      </rPr>
      <t>UKUPNO KAPITAL, OBAVEZE I VANBILANSNA EVIDENCIJA</t>
    </r>
    <r>
      <rPr>
        <sz val="10"/>
        <color theme="1"/>
        <rFont val="Cambria"/>
        <family val="1"/>
      </rPr>
      <t xml:space="preserve"> (149+150)</t>
    </r>
  </si>
  <si>
    <t>Mjesto i datum</t>
  </si>
  <si>
    <t>Certificirani računovođa</t>
  </si>
  <si>
    <t>Direktor</t>
  </si>
  <si>
    <t>M.P.</t>
  </si>
  <si>
    <t>Broj licence</t>
  </si>
  <si>
    <t>str. 4 od 4</t>
  </si>
  <si>
    <t>IZVJEŠTAJ O UKUPNOM REZULTATU ZA PERIOD</t>
  </si>
  <si>
    <t>(BILANS USPJEHA)</t>
  </si>
  <si>
    <t>BILANS USPJEHA</t>
  </si>
  <si>
    <t>Prihodi iz ugovora s kupcima (202+206+210)</t>
  </si>
  <si>
    <t>Prihodi iz ugovora sa povezanim stranama (203 do 205)</t>
  </si>
  <si>
    <t xml:space="preserve">Prihodi od prodaje robe </t>
  </si>
  <si>
    <t>Prihodi od prodaje gotovih proizvoda</t>
  </si>
  <si>
    <t>Prihodi od pruženih usluga</t>
  </si>
  <si>
    <t>Prihodi iz ugovora sa nepovezanim stranama na domaćem tržištu (207 do 209)</t>
  </si>
  <si>
    <t>Prihodi iz ugovora sa nepovezanim stranama na inostranom tržištu (211 do 213)</t>
  </si>
  <si>
    <t>3.3.</t>
  </si>
  <si>
    <r>
      <rPr>
        <b/>
        <sz val="10"/>
        <color theme="1"/>
        <rFont val="Cambria"/>
        <family val="1"/>
      </rPr>
      <t>Ostali prihodi i dobici</t>
    </r>
    <r>
      <rPr>
        <sz val="10"/>
        <color theme="1"/>
        <rFont val="Cambria"/>
        <family val="1"/>
      </rPr>
      <t xml:space="preserve"> (215+230+241+242+243+244+245+246+247+251)</t>
    </r>
  </si>
  <si>
    <t>Dobici od dugoročne nefinansijske imovine (216 do 229)</t>
  </si>
  <si>
    <t>Neto dobici od otuđenja nekretnina, postrojenja i opreme</t>
  </si>
  <si>
    <t>str. 1 od 5</t>
  </si>
  <si>
    <t>Neto dobici od otpuštanja ranije priznatih gubitaka od umanjenja vrijednosti nekretnina, postrojenja i opreme</t>
  </si>
  <si>
    <t>Neto dobici od otpuštanja ranije priznatih gubitaka od promjene revalorizovane vrijednosti nekretnina, postrojenja i opreme za koje nije bilo postojećih revalorizacionih rezervi</t>
  </si>
  <si>
    <t>Neto dobici od otuđenja ulaganja u investicijske nekretnine</t>
  </si>
  <si>
    <t xml:space="preserve">Neto povećanja vrijednosti ulaganja u investicijske nekretnine koja se vode po fer vrijednosti </t>
  </si>
  <si>
    <t>Neto dobici od otpuštanja ranije priznatih gubitaka od umanjenja vrijednosti investicijskih nekretnina</t>
  </si>
  <si>
    <t>1.7.</t>
  </si>
  <si>
    <t>Neto dobici od otuđenja nematerijalne imovine</t>
  </si>
  <si>
    <t>1.8.</t>
  </si>
  <si>
    <t>Neto dobici od otpuštanja ranije priznatih gubitaka od umanjenja vrijednosti nematerijalne imovine</t>
  </si>
  <si>
    <t>1.9.</t>
  </si>
  <si>
    <t>Neto dobici od prestanka priznavanja imovine s pravom korištenja</t>
  </si>
  <si>
    <t>1.10.</t>
  </si>
  <si>
    <t>Neto dobici od otuđenja biološke imovine</t>
  </si>
  <si>
    <t>1.11.</t>
  </si>
  <si>
    <t xml:space="preserve">Neto povećanja vrijednosti biološke imovine koja se vodi po fer vrijednosti </t>
  </si>
  <si>
    <t>1.12.</t>
  </si>
  <si>
    <t>Neto dobici od otpuštanja ranije priznatih gubitaka od umanjenja vrijednosti biološke imovine</t>
  </si>
  <si>
    <t>1.13.</t>
  </si>
  <si>
    <t>Neto dobici od dugoročne imovine namijenjene prodaji</t>
  </si>
  <si>
    <t>1.14.</t>
  </si>
  <si>
    <t>Ostali neto dobici od otpuštanja ranije priznatih gubitaka od umanjenja vrijednosti dugoročne nefinansijske imovine</t>
  </si>
  <si>
    <t>Dobici od finansijske imovine (231 do 240)</t>
  </si>
  <si>
    <t>Neto otpuštanja ranije priznatih kreditnih gubitaka od finansijske imovine po amortizovanom trošku</t>
  </si>
  <si>
    <t>Neto otpuštanja ranije priznatih kreditnih gubitaka od finansijske imovine po fer vrijednosti kroz ostali ukupni rezultat</t>
  </si>
  <si>
    <t>Neto dobici od prestanka priznavanja finansijske imovine po amortizovanom trošku</t>
  </si>
  <si>
    <t>Neto dobici od modifikacija finansijske imovine po amortizovanom trošku koje nisu rezultirale prestankom priznavanja</t>
  </si>
  <si>
    <t>2.5.</t>
  </si>
  <si>
    <t xml:space="preserve">Neto dobici od otuđenja finansijske imovine po amortizovanom trošku </t>
  </si>
  <si>
    <t>2.6.</t>
  </si>
  <si>
    <t>Neto povećanja vrijednosti finansijske imovine po fer vrijednosti kroz bilans uspjeha</t>
  </si>
  <si>
    <t>2.7.</t>
  </si>
  <si>
    <t>Neto dobici od otuđenja finansijske imovine po fer vrijednosti kroz bilans uspjeha</t>
  </si>
  <si>
    <t>2.8.</t>
  </si>
  <si>
    <t>Neto dobici od otuđenja finansijske imovine po fer vrijednosti kroz ostali ukupni rezultat</t>
  </si>
  <si>
    <t>2.9.</t>
  </si>
  <si>
    <t>Neto dobici od reklasifikacija finansijske imovine između poslovnih modela</t>
  </si>
  <si>
    <t>2.10</t>
  </si>
  <si>
    <t>Ostali neto dobici od finansijske imovine</t>
  </si>
  <si>
    <t xml:space="preserve">Neto otpuštanja rezervisanja </t>
  </si>
  <si>
    <t>Neto dobici od trgovanja derivatima</t>
  </si>
  <si>
    <t>Prihodi od prodaje materijala, neto</t>
  </si>
  <si>
    <t>Viškovi i ostala pozitivna usklađenja zaliha</t>
  </si>
  <si>
    <t>Prihodi od dividendi</t>
  </si>
  <si>
    <t>str. 2 od 5</t>
  </si>
  <si>
    <t>Udio u dobiti pridruženog društva i zajedničkog poduhvata primjenom metode udjela</t>
  </si>
  <si>
    <t>Finansijski prihodi (248+249+250)</t>
  </si>
  <si>
    <t>9.1.</t>
  </si>
  <si>
    <t>Prihodi od kamata</t>
  </si>
  <si>
    <t>9.2.</t>
  </si>
  <si>
    <t>Neto pozitivne kursne razlike</t>
  </si>
  <si>
    <t>9.3.</t>
  </si>
  <si>
    <t>Ostali finansijski prihodi</t>
  </si>
  <si>
    <t>Ostali prihodi i dobici</t>
  </si>
  <si>
    <r>
      <rPr>
        <b/>
        <sz val="10"/>
        <color theme="1"/>
        <rFont val="Cambria"/>
        <family val="1"/>
      </rPr>
      <t xml:space="preserve">Ukupno prihodi </t>
    </r>
    <r>
      <rPr>
        <sz val="10"/>
        <color theme="1"/>
        <rFont val="Cambria"/>
        <family val="1"/>
      </rPr>
      <t>(201+214)</t>
    </r>
  </si>
  <si>
    <t xml:space="preserve"> D.</t>
  </si>
  <si>
    <r>
      <rPr>
        <b/>
        <sz val="10"/>
        <color theme="1"/>
        <rFont val="Cambria"/>
        <family val="1"/>
      </rPr>
      <t>Poslovni rashodi</t>
    </r>
    <r>
      <rPr>
        <sz val="10"/>
        <color theme="1"/>
        <rFont val="Cambria"/>
        <family val="1"/>
      </rPr>
      <t xml:space="preserve"> (254+255+256+257+258+262+269+270)</t>
    </r>
  </si>
  <si>
    <t>Nabavna vrijednost prodate robe</t>
  </si>
  <si>
    <t>Promjene u zalihama gotovih proizvoda, poluproizvoda i proizvodnje u toku, neto (+) / (-)</t>
  </si>
  <si>
    <t>Troškovi sirovina i materijala</t>
  </si>
  <si>
    <t>Troškovi energije i goriva</t>
  </si>
  <si>
    <t>Troškovi plaća i ostalih ličnih primanja (259 do 261)</t>
  </si>
  <si>
    <t>Bruto plaće zaposlenih</t>
  </si>
  <si>
    <t>Ostale naknade zaposlenih</t>
  </si>
  <si>
    <t>Troškovi ostalih angažovanih fizičkih lica, uključujući članove odbora</t>
  </si>
  <si>
    <t>Amortizacija (263 do 268)</t>
  </si>
  <si>
    <t>Nekretnine, postrojenja i oprema</t>
  </si>
  <si>
    <t>Investicijske nekretnine</t>
  </si>
  <si>
    <t>6.3.</t>
  </si>
  <si>
    <t>Imovina s pravom korištenja</t>
  </si>
  <si>
    <t>6.4.</t>
  </si>
  <si>
    <t>6.5.</t>
  </si>
  <si>
    <t>Biološka imovina</t>
  </si>
  <si>
    <t>6.6.</t>
  </si>
  <si>
    <t>Ostala dugoročna imovina po osnovu ugovora sa kupcima</t>
  </si>
  <si>
    <t>Troškovi primljenih usluga</t>
  </si>
  <si>
    <t>Ostali poslovni rashodi i troškovi</t>
  </si>
  <si>
    <r>
      <rPr>
        <b/>
        <sz val="10"/>
        <color theme="1"/>
        <rFont val="Cambria"/>
        <family val="1"/>
      </rPr>
      <t xml:space="preserve">Ostali rashodi i gubici </t>
    </r>
    <r>
      <rPr>
        <sz val="10"/>
        <color theme="1"/>
        <rFont val="Cambria"/>
        <family val="1"/>
      </rPr>
      <t>(272+287+298+299+300+301+302+303+304+308)</t>
    </r>
  </si>
  <si>
    <t>Gubici od dugoročne nefinansijske imovine (273 do 286)</t>
  </si>
  <si>
    <t>Neto gubici od otuđenja nekretnina, postrojenja i opreme</t>
  </si>
  <si>
    <t>Neto gubici od umanjenja vrijednosti nekretnina, postrojenja i opreme</t>
  </si>
  <si>
    <t>Neto gubici od promjene revalorizovane vrijednosti nekretnina, postrojenja i opreme za koje nema postojećih revalorizacionih rezervi</t>
  </si>
  <si>
    <t>Neto gubici od otuđenja ulaganja u investicijske nekretnine</t>
  </si>
  <si>
    <t xml:space="preserve">Neto smanjenja vrijednosti ulaganja u investicijske nekretnine koja se vode po fer vrijednosti </t>
  </si>
  <si>
    <t>Neto gubici od umanjenja vrijednosti investicijskih nekretnina</t>
  </si>
  <si>
    <t>Neto gubici od otuđenja nematerijalne imovine</t>
  </si>
  <si>
    <t>Neto gubici od umanjenja vrijednosti nematerijalne imovine</t>
  </si>
  <si>
    <t>str. 3 od 5</t>
  </si>
  <si>
    <t>Neto gubici od prestanka priznavanja imovine s pravom korištenja</t>
  </si>
  <si>
    <t>Neto gubici od otuđenja biološke imovine</t>
  </si>
  <si>
    <t xml:space="preserve">Neto smanjenja vrijednosti biološke imovine koja se vodi po fer vrijednosti </t>
  </si>
  <si>
    <t>Neto gubici od umanjenja vrijednosti biološke imovine</t>
  </si>
  <si>
    <t>Neto gubici od dugoročne imovine namijenjene prodaji</t>
  </si>
  <si>
    <t>Ostali neto gubici od umanjenja vrijednosti dugoročne nefinansijske imovine</t>
  </si>
  <si>
    <t>Gubici od finansijske imovine (288 do 297)</t>
  </si>
  <si>
    <t>Neto kreditni gubici od finansijske imovine po amortizovanom trošku</t>
  </si>
  <si>
    <t>Neto kreditni gubici od finansijske imovine po fer vrijednosti kroz ostali ukupni rezultat</t>
  </si>
  <si>
    <t>Neto gubici od prestanka priznavanja finansijske imovine po amortizovanom trošku</t>
  </si>
  <si>
    <t>Neto gubici od modifikacija finansijske imovine po amortizovanom trošku koje nisu rezultirale prestankom priznavanja</t>
  </si>
  <si>
    <t xml:space="preserve">Neto gubici od otuđenja finansijske imovine po amortizovanom trošku </t>
  </si>
  <si>
    <t>Neto smanjenja vrijednosti finansijske imovine po fer vrijednosti kroz bilans uspjeha</t>
  </si>
  <si>
    <t>Neto gubici od otuđenja finansijske imovine po fer vrijednosti kroz bilans uspjeha</t>
  </si>
  <si>
    <t>Neto gubici od otuđenja finansijske imovine po fer vrijednosti kroz ostali ukupni rezultat</t>
  </si>
  <si>
    <t>Neto gubici od reklasifikacija finansijske imovine između poslovnih modela</t>
  </si>
  <si>
    <t>Ostali neto gubici od finansijske imovine</t>
  </si>
  <si>
    <t>Troškovi rezervisanja, neto</t>
  </si>
  <si>
    <t>Neto gubici od trgovanja derivatima</t>
  </si>
  <si>
    <t>Rashodi od prodaje materijala, neto</t>
  </si>
  <si>
    <t>Manjkovi i ostala negativna usklađenja zaliha</t>
  </si>
  <si>
    <t>Udio u gubitku pridruženog društva i zajedničkog poduhvata primjenom metode udjela</t>
  </si>
  <si>
    <t>Umanjenje vrijednosti goodwill-a</t>
  </si>
  <si>
    <t>Finansijski rashodi (305 do 307)</t>
  </si>
  <si>
    <t>Rashodi od kamata</t>
  </si>
  <si>
    <t>Neto negativne kursne razlike</t>
  </si>
  <si>
    <t>Ostali finansijski rashodi</t>
  </si>
  <si>
    <t>Ostali rashodi i gubici</t>
  </si>
  <si>
    <r>
      <rPr>
        <b/>
        <sz val="10"/>
        <color theme="1"/>
        <rFont val="Cambria"/>
        <family val="1"/>
      </rPr>
      <t xml:space="preserve">Ukupno rashodi </t>
    </r>
    <r>
      <rPr>
        <sz val="10"/>
        <color theme="1"/>
        <rFont val="Cambria"/>
        <family val="1"/>
      </rPr>
      <t>(253+271)</t>
    </r>
  </si>
  <si>
    <r>
      <rPr>
        <b/>
        <sz val="10"/>
        <color theme="1"/>
        <rFont val="Cambria"/>
        <family val="1"/>
      </rPr>
      <t xml:space="preserve">Dobit iz redovnog poslovanja prije oporezivanja </t>
    </r>
    <r>
      <rPr>
        <sz val="10"/>
        <color theme="1"/>
        <rFont val="Cambria"/>
        <family val="1"/>
      </rPr>
      <t>(252-309)</t>
    </r>
  </si>
  <si>
    <r>
      <rPr>
        <b/>
        <sz val="10"/>
        <color theme="1"/>
        <rFont val="Cambria"/>
        <family val="1"/>
      </rPr>
      <t>Gubitak iz redovnog poslovanja prije oporezivanja</t>
    </r>
    <r>
      <rPr>
        <sz val="10"/>
        <color theme="1"/>
        <rFont val="Cambria"/>
        <family val="1"/>
      </rPr>
      <t xml:space="preserve"> (309-252)</t>
    </r>
  </si>
  <si>
    <t>I.</t>
  </si>
  <si>
    <r>
      <rPr>
        <b/>
        <sz val="10"/>
        <color theme="1"/>
        <rFont val="Cambria"/>
        <family val="1"/>
      </rPr>
      <t xml:space="preserve">Porez na dobit </t>
    </r>
    <r>
      <rPr>
        <sz val="10"/>
        <color theme="1"/>
        <rFont val="Cambria"/>
        <family val="1"/>
      </rPr>
      <t>(313+314)</t>
    </r>
  </si>
  <si>
    <t>Tekući porez na dobit</t>
  </si>
  <si>
    <t>Odgođeni porez na dobit (315-316+317-318)</t>
  </si>
  <si>
    <t>Efekat smanjenja odgođene porezne imovine</t>
  </si>
  <si>
    <t>str. 4 od 5</t>
  </si>
  <si>
    <t>Efekat povećanja odgođene porezne imovine</t>
  </si>
  <si>
    <t>Efekat povećanja odgođenih poreznih obaveza</t>
  </si>
  <si>
    <t>Efekat smanjenja odgođenih poreznih obaveza</t>
  </si>
  <si>
    <t>J.</t>
  </si>
  <si>
    <r>
      <rPr>
        <b/>
        <sz val="10"/>
        <color theme="1"/>
        <rFont val="Cambria"/>
        <family val="1"/>
      </rPr>
      <t>Dobit iz redovnog poslovanja</t>
    </r>
    <r>
      <rPr>
        <sz val="10"/>
        <color theme="1"/>
        <rFont val="Cambria"/>
        <family val="1"/>
      </rPr>
      <t xml:space="preserve"> (310-312)</t>
    </r>
  </si>
  <si>
    <t>K.</t>
  </si>
  <si>
    <r>
      <rPr>
        <b/>
        <sz val="10"/>
        <color theme="1"/>
        <rFont val="Cambria"/>
        <family val="1"/>
      </rPr>
      <t>Gubitak iz redovnog poslovanja</t>
    </r>
    <r>
      <rPr>
        <sz val="10"/>
        <color theme="1"/>
        <rFont val="Cambria"/>
        <family val="1"/>
      </rPr>
      <t xml:space="preserve"> (311+312)</t>
    </r>
  </si>
  <si>
    <t>L.</t>
  </si>
  <si>
    <t>Dobit ili gubitak od obustavljenog poslovanja</t>
  </si>
  <si>
    <t>M.</t>
  </si>
  <si>
    <r>
      <rPr>
        <b/>
        <sz val="10"/>
        <color theme="1"/>
        <rFont val="Cambria"/>
        <family val="1"/>
      </rPr>
      <t>Dobit</t>
    </r>
    <r>
      <rPr>
        <sz val="10"/>
        <color theme="1"/>
        <rFont val="Cambria"/>
        <family val="1"/>
      </rPr>
      <t xml:space="preserve"> (319+321)</t>
    </r>
  </si>
  <si>
    <t>N.</t>
  </si>
  <si>
    <r>
      <rPr>
        <b/>
        <sz val="10"/>
        <color theme="1"/>
        <rFont val="Cambria"/>
        <family val="1"/>
      </rPr>
      <t xml:space="preserve">Gubitak </t>
    </r>
    <r>
      <rPr>
        <sz val="10"/>
        <color theme="1"/>
        <rFont val="Cambria"/>
        <family val="1"/>
      </rPr>
      <t>(320-321)</t>
    </r>
  </si>
  <si>
    <t>IZVJEŠTAJ O OSTALOM UKUPNOM REZULTATU</t>
  </si>
  <si>
    <t>O.</t>
  </si>
  <si>
    <r>
      <rPr>
        <b/>
        <sz val="10"/>
        <color theme="1"/>
        <rFont val="Cambria"/>
        <family val="1"/>
      </rPr>
      <t>Ostali ukupni rezultat</t>
    </r>
    <r>
      <rPr>
        <sz val="10"/>
        <color theme="1"/>
        <rFont val="Cambria"/>
        <family val="1"/>
      </rPr>
      <t xml:space="preserve"> (325+331) </t>
    </r>
  </si>
  <si>
    <t>Stavke koje mogu biti reklasifikovane u bilans uspjeha (326+327+328+329-330)</t>
  </si>
  <si>
    <t>Povećanje/(smanjenje) fer vrijednosti dužničkih instrumenata po fer vrijednosti kroz ostali ukupni rezultat</t>
  </si>
  <si>
    <t>Efekti proistekli iz transakcija zaštite ("hedging")</t>
  </si>
  <si>
    <t>Udio u ostalom ukupnom rezultatu pridruženog društva i zajedničkog poduhvata primjenom metode udjela</t>
  </si>
  <si>
    <t>Ostale stavke koje mogu biti reklasifikovane u bilans uspjeha</t>
  </si>
  <si>
    <t>Porez na dobit koji se odnosi na ove stavke</t>
  </si>
  <si>
    <t>Stavke koje neće biti reklasifikovane u bilans uspjeha (332+333+334+335+336+337-338)</t>
  </si>
  <si>
    <t>Revalorizacija zemljišta i građevina</t>
  </si>
  <si>
    <t>Povećanje/(smanjenje) fer vrijednosti instrumenata kapitala po fer vrijednosti kroz ostali ukupni rezultat</t>
  </si>
  <si>
    <t>Aktuarski dobici/(gubici) od planova definiranih primanja</t>
  </si>
  <si>
    <t xml:space="preserve">Dobici ili gubici po osnovu preračunavanja finansijskih izvještaja inostranog poslovanja </t>
  </si>
  <si>
    <t>Ostale stavke koje neće biti reklasifikovane u bilans uspjeha</t>
  </si>
  <si>
    <t>P.</t>
  </si>
  <si>
    <r>
      <rPr>
        <b/>
        <sz val="10"/>
        <color theme="1"/>
        <rFont val="Cambria"/>
        <family val="1"/>
      </rPr>
      <t>UKUPNI REZULTAT</t>
    </r>
    <r>
      <rPr>
        <sz val="10"/>
        <color theme="1"/>
        <rFont val="Cambria"/>
        <family val="1"/>
      </rPr>
      <t xml:space="preserve"> (322-323+324)</t>
    </r>
  </si>
  <si>
    <t>Zarada po dionici</t>
  </si>
  <si>
    <t>a) Osnovna zarada po dionici</t>
  </si>
  <si>
    <t>b) Razrijeđena zarada po dionici</t>
  </si>
  <si>
    <t>Dobit/(gubitak) koja pripada:</t>
  </si>
  <si>
    <t>a) Vlasnicima matičnog društva</t>
  </si>
  <si>
    <t>b) Vlasnicima manjinskih interesa</t>
  </si>
  <si>
    <t>Ukupni rezultat koji pripada:</t>
  </si>
  <si>
    <t>str. 5 od 5</t>
  </si>
  <si>
    <t>Šifra djelatnosti po KD BiH 2010</t>
  </si>
  <si>
    <t>Za pravna lica koja vode knjigovodstvo u skladu sa kontnim okvirom za privredna društva</t>
  </si>
  <si>
    <t>POSEBNI PODACI O PLAĆAMA I BROJU ZAPOSLENIH</t>
  </si>
  <si>
    <t>uz godišnji obračun</t>
  </si>
  <si>
    <t>Redni          broj</t>
  </si>
  <si>
    <t>POZICIJA</t>
  </si>
  <si>
    <t>AOP</t>
  </si>
  <si>
    <t>I Z N O S</t>
  </si>
  <si>
    <t>U istom obračunskom periodu prethodne godine</t>
  </si>
  <si>
    <t>U obračunskom periodu tekuće godine</t>
  </si>
  <si>
    <t>Neto plaće</t>
  </si>
  <si>
    <t>Neto naknade plaća</t>
  </si>
  <si>
    <t>Svega plaće i naknade (1+2)</t>
  </si>
  <si>
    <t>Porez na plaće i naknade plaća</t>
  </si>
  <si>
    <t>Doprinosi iz plaća i naknada plaća</t>
  </si>
  <si>
    <t>Doprinosi na plaće i naknade plaća</t>
  </si>
  <si>
    <t>Svega doprinosi (5+6)</t>
  </si>
  <si>
    <t>Svega (3+4+7)</t>
  </si>
  <si>
    <t>Neto učešća zaposlenih u dobiti</t>
  </si>
  <si>
    <t xml:space="preserve">Porezi na učešće zaposlenih u dobiti </t>
  </si>
  <si>
    <t>Doprinosi iz učešća zaposlenih u dobiti</t>
  </si>
  <si>
    <t>Doprinosi na učešće zaposlenih u dobiti</t>
  </si>
  <si>
    <t>Svega (9 do 12)</t>
  </si>
  <si>
    <t>14.</t>
  </si>
  <si>
    <t>Svega neto plaće, naknade plaća i učešća u dobiti (3+9)</t>
  </si>
  <si>
    <t>15.</t>
  </si>
  <si>
    <t>Prosječan broj zaposlenih na osnovu sati rada (cijeli broj)</t>
  </si>
  <si>
    <t>Mjesto</t>
  </si>
  <si>
    <t>Certifikovani računovođa</t>
  </si>
  <si>
    <t>Broj dozvole</t>
  </si>
  <si>
    <t>Datum</t>
  </si>
  <si>
    <t>Kontakt</t>
  </si>
  <si>
    <t>str. 1 od 1</t>
  </si>
  <si>
    <t>ANEKS - DODATNI RAČUNOVODSTVENI IZVJEŠTAJ ZA PRIVREDNA DRUŠTVA</t>
  </si>
  <si>
    <t>Grupa konta, konto</t>
  </si>
  <si>
    <t>IZNOS</t>
  </si>
  <si>
    <t>Tekuća godina</t>
  </si>
  <si>
    <t>Prethodna godina</t>
  </si>
  <si>
    <t>OSTALI PRIHODI I DOBICI (2+5+6+7+8+9+10+11+12)</t>
  </si>
  <si>
    <t>Prihodi od premija, subvencija, poticaja i sl., od toga:</t>
  </si>
  <si>
    <r>
      <t xml:space="preserve"> - Prihodi iz budžeta po osnovu subvencija na proizvode </t>
    </r>
    <r>
      <rPr>
        <vertAlign val="superscript"/>
        <sz val="16"/>
        <rFont val="Cambria"/>
        <family val="1"/>
      </rPr>
      <t>1)</t>
    </r>
  </si>
  <si>
    <t>650 (dio)</t>
  </si>
  <si>
    <r>
      <t xml:space="preserve"> - Prihodi iz budžeta po osnovu subvencija za ostale namjene </t>
    </r>
    <r>
      <rPr>
        <vertAlign val="superscript"/>
        <sz val="16"/>
        <rFont val="Cambria"/>
        <family val="1"/>
      </rPr>
      <t>2)</t>
    </r>
  </si>
  <si>
    <t>Prihodi od najma (operativni najam)</t>
  </si>
  <si>
    <t>Prihodi od donacija</t>
  </si>
  <si>
    <t>Prihodi od članarina</t>
  </si>
  <si>
    <t>Prihodi od tantijema i licencnih prava</t>
  </si>
  <si>
    <t>Prihodi iz namjenskih izvora finansiranja</t>
  </si>
  <si>
    <t>Ostali prihodi po drugim osnovama</t>
  </si>
  <si>
    <t xml:space="preserve">Dobici od prodaje materijala </t>
  </si>
  <si>
    <t>Dobici od usklađivanja vrijednosti zaliha</t>
  </si>
  <si>
    <t>TROŠKOVI PLAĆA I OSTALIH PRIMANJA ZAPOSLENIH I DRUGIH FIZIČKIH LICA (14+15+16+17+18+20+21+22)</t>
  </si>
  <si>
    <r>
      <t xml:space="preserve">Plaće i naknade plaća (neto za isplatu zaposlenima) </t>
    </r>
    <r>
      <rPr>
        <vertAlign val="superscript"/>
        <sz val="16"/>
        <rFont val="Cambria"/>
        <family val="1"/>
      </rPr>
      <t>3)</t>
    </r>
  </si>
  <si>
    <t>520 (dio), 521 (dio)</t>
  </si>
  <si>
    <t>Porez na dohodak</t>
  </si>
  <si>
    <t>16.</t>
  </si>
  <si>
    <t>17.</t>
  </si>
  <si>
    <t>18.</t>
  </si>
  <si>
    <t>Troškovi službenih putovanja zaposlenih, od toga:</t>
  </si>
  <si>
    <t>19.</t>
  </si>
  <si>
    <t xml:space="preserve"> - Dnevnice za službena putovanja u zemlji i inostranstvu</t>
  </si>
  <si>
    <t>523 (dio)</t>
  </si>
  <si>
    <t>20.</t>
  </si>
  <si>
    <t>Troškovi ostalih primanja, naknada i materijalnih prava zaposlenih</t>
  </si>
  <si>
    <t>21.</t>
  </si>
  <si>
    <t>Troškovi naknada članovima odbora, komisija i sl.</t>
  </si>
  <si>
    <t>22.</t>
  </si>
  <si>
    <t>Troškovi naknada ostalim fizičkim licima</t>
  </si>
  <si>
    <t>23.</t>
  </si>
  <si>
    <t>TROŠKOVI PROIZVODNIH USLUGA (24 do 32)</t>
  </si>
  <si>
    <t>24.</t>
  </si>
  <si>
    <t>Troškovi usluga izrade i dorade proizvoda</t>
  </si>
  <si>
    <t>25.</t>
  </si>
  <si>
    <t>Troškovi transportnih usluga</t>
  </si>
  <si>
    <t>26.</t>
  </si>
  <si>
    <t xml:space="preserve">Troškovi usluga održavanja </t>
  </si>
  <si>
    <t>27.</t>
  </si>
  <si>
    <t>Troškovi najma</t>
  </si>
  <si>
    <t>28.</t>
  </si>
  <si>
    <t>Troškovi sajmova</t>
  </si>
  <si>
    <t>29.</t>
  </si>
  <si>
    <t>Troškovi reklame i sponzorstava</t>
  </si>
  <si>
    <t>30.</t>
  </si>
  <si>
    <t xml:space="preserve">Troškovi istraživanja </t>
  </si>
  <si>
    <t>31.</t>
  </si>
  <si>
    <t>Troškovi razvoja koji se ne kapitalizuju</t>
  </si>
  <si>
    <t>32.</t>
  </si>
  <si>
    <t>Troškovi ostalih usluga</t>
  </si>
  <si>
    <t>33.</t>
  </si>
  <si>
    <t>NEMATERIJALNI TROŠKOVI  (34 do 41)</t>
  </si>
  <si>
    <t>34.</t>
  </si>
  <si>
    <t>35.</t>
  </si>
  <si>
    <t>Troškovi reprezentacije</t>
  </si>
  <si>
    <t>36.</t>
  </si>
  <si>
    <t>Troškovi premija osiguranja</t>
  </si>
  <si>
    <t>37.</t>
  </si>
  <si>
    <t>Troškovi platnog prometa</t>
  </si>
  <si>
    <t>38.</t>
  </si>
  <si>
    <t>Troškovi poštanskih i telekomunikacionih usluga</t>
  </si>
  <si>
    <t>39.</t>
  </si>
  <si>
    <t>Troškovi poreza, naknada, taksi i drugih dažbina na teret pravnog lica</t>
  </si>
  <si>
    <t>40.</t>
  </si>
  <si>
    <t>Troškovi članskih doprinosa i sličnih obaveza</t>
  </si>
  <si>
    <t>41.</t>
  </si>
  <si>
    <t xml:space="preserve">Ostali nematerijalni troškovi                                        </t>
  </si>
  <si>
    <r>
      <rPr>
        <vertAlign val="superscript"/>
        <sz val="16"/>
        <rFont val="Cambria"/>
        <family val="1"/>
      </rPr>
      <t>1)</t>
    </r>
    <r>
      <rPr>
        <sz val="16"/>
        <rFont val="Cambria"/>
        <family val="1"/>
      </rPr>
      <t xml:space="preserve"> Prikazati subvencije koje se mogu iskazati po jedinici proizvoda ili usluge, subvencije za izvoz ili određivanje nivoa prodajne cijene.</t>
    </r>
  </si>
  <si>
    <r>
      <rPr>
        <vertAlign val="superscript"/>
        <sz val="16"/>
        <rFont val="Cambria"/>
        <family val="1"/>
      </rPr>
      <t>2)</t>
    </r>
    <r>
      <rPr>
        <sz val="16"/>
        <rFont val="Cambria"/>
        <family val="1"/>
      </rPr>
      <t xml:space="preserve"> Prikazati subvencije koje se ne mogu iskazati po jedinici proizvoda ili usluge, kao što su subvencije za plaće i naknade, kamatne stope, smanjenje zagađenosti okoline i sl.</t>
    </r>
  </si>
  <si>
    <r>
      <rPr>
        <vertAlign val="superscript"/>
        <sz val="16"/>
        <rFont val="Cambria"/>
        <family val="1"/>
      </rPr>
      <t>3)</t>
    </r>
    <r>
      <rPr>
        <sz val="16"/>
        <rFont val="Cambria"/>
        <family val="1"/>
      </rPr>
      <t xml:space="preserve"> Prikazati iznos koji je isplaćen zaposlenima nakon odbitka poreza na dohodak. </t>
    </r>
  </si>
  <si>
    <t>str. 1 od 2</t>
  </si>
  <si>
    <t>42.</t>
  </si>
  <si>
    <t>TROŠKOVI OPERATIVNOG NAJMA/LIZINGA PO MSFI 16</t>
  </si>
  <si>
    <t>43.</t>
  </si>
  <si>
    <r>
      <t xml:space="preserve">Troškovi amortizacije obračunati za imovinu s pravom korištenja - </t>
    </r>
    <r>
      <rPr>
        <b/>
        <sz val="16"/>
        <rFont val="Cambria"/>
        <family val="1"/>
      </rPr>
      <t xml:space="preserve">operativni najam/lizing </t>
    </r>
    <r>
      <rPr>
        <vertAlign val="superscript"/>
        <sz val="16"/>
        <rFont val="Cambria"/>
        <family val="1"/>
      </rPr>
      <t>4)</t>
    </r>
  </si>
  <si>
    <t>540 (dio), 541 (dio), 542 (dio)</t>
  </si>
  <si>
    <t>44.</t>
  </si>
  <si>
    <r>
      <t xml:space="preserve">Rashodi od kamata za imovinu s pravom korištenja - </t>
    </r>
    <r>
      <rPr>
        <b/>
        <sz val="16"/>
        <rFont val="Cambria"/>
        <family val="1"/>
      </rPr>
      <t xml:space="preserve">operativni najam/lizing </t>
    </r>
    <r>
      <rPr>
        <vertAlign val="superscript"/>
        <sz val="16"/>
        <rFont val="Cambria"/>
        <family val="1"/>
      </rPr>
      <t>5)</t>
    </r>
  </si>
  <si>
    <t>560 (dio),
 561 (dio)</t>
  </si>
  <si>
    <t>OSTALI RASHODI I GUBICI (46+47+48)</t>
  </si>
  <si>
    <t>46.</t>
  </si>
  <si>
    <t>Gubici od prodaje materijala</t>
  </si>
  <si>
    <t>47.</t>
  </si>
  <si>
    <t>Kalo, rastur, kvar i lom zaliha materijala i robe</t>
  </si>
  <si>
    <t>579 (dio)</t>
  </si>
  <si>
    <t>48.</t>
  </si>
  <si>
    <t>Gubici od usklađivanja vrijednosti zaliha</t>
  </si>
  <si>
    <t>49.</t>
  </si>
  <si>
    <t xml:space="preserve">ULAZNI/IZLAZNI PDV I AKCIZE </t>
  </si>
  <si>
    <t>50.</t>
  </si>
  <si>
    <r>
      <t xml:space="preserve">Potraživanja za PDV (dugovni promet grupe 27) </t>
    </r>
    <r>
      <rPr>
        <vertAlign val="superscript"/>
        <sz val="16"/>
        <rFont val="Cambria"/>
        <family val="1"/>
      </rPr>
      <t>6)</t>
    </r>
  </si>
  <si>
    <t>27 osim 279</t>
  </si>
  <si>
    <t>51.</t>
  </si>
  <si>
    <r>
      <t xml:space="preserve">Obaveze za PDV (potražni promet grupe 47) </t>
    </r>
    <r>
      <rPr>
        <vertAlign val="superscript"/>
        <sz val="16"/>
        <rFont val="Cambria"/>
        <family val="1"/>
      </rPr>
      <t>7)</t>
    </r>
  </si>
  <si>
    <t>47 osim 479</t>
  </si>
  <si>
    <t>52.</t>
  </si>
  <si>
    <t>Obaveze za akcize</t>
  </si>
  <si>
    <t>53.</t>
  </si>
  <si>
    <t>BROJ ZAPOSLENIH</t>
  </si>
  <si>
    <t>54.</t>
  </si>
  <si>
    <r>
      <t xml:space="preserve"> Prosječan broj zaposlenih na bazi sati rada </t>
    </r>
    <r>
      <rPr>
        <vertAlign val="superscript"/>
        <sz val="16"/>
        <rFont val="Cambria"/>
        <family val="1"/>
      </rPr>
      <t>8)</t>
    </r>
  </si>
  <si>
    <t>55.</t>
  </si>
  <si>
    <r>
      <t xml:space="preserve"> Prosječan broj zaposlenih na bazi stanja krajem svakog mjeseca </t>
    </r>
    <r>
      <rPr>
        <vertAlign val="superscript"/>
        <sz val="16"/>
        <rFont val="Cambria"/>
        <family val="1"/>
      </rPr>
      <t>9)</t>
    </r>
  </si>
  <si>
    <t>56.</t>
  </si>
  <si>
    <r>
      <t xml:space="preserve">Kapitalizovana proizvodnja za vlastite potrebe </t>
    </r>
    <r>
      <rPr>
        <vertAlign val="superscript"/>
        <sz val="16"/>
        <rFont val="Cambria"/>
        <family val="1"/>
      </rPr>
      <t>10)</t>
    </r>
  </si>
  <si>
    <t>Navesti na koji način je knjižena kapitalizovana proizvodnja za vlastite potrebe u tekućoj godini:</t>
  </si>
  <si>
    <r>
      <rPr>
        <b/>
        <vertAlign val="superscript"/>
        <sz val="16"/>
        <rFont val="Cambria"/>
        <family val="1"/>
      </rPr>
      <t>4)</t>
    </r>
    <r>
      <rPr>
        <b/>
        <sz val="16"/>
        <rFont val="Cambria"/>
        <family val="1"/>
      </rPr>
      <t xml:space="preserve"> </t>
    </r>
    <r>
      <rPr>
        <sz val="16"/>
        <rFont val="Cambria"/>
        <family val="1"/>
      </rPr>
      <t>Prikazati troškove amortizacije koji se odnose na imovinu s pravom korištenja u skladu sa MSFI 16 - Najmovi.   Troškovi amortizacije se odnose samo na operativni najam/lizing (kao što su troškovi najamnine nekretnina, opreme, prevoznih sredstava i sl.) isključujući finansijski najam/lizing.</t>
    </r>
  </si>
  <si>
    <r>
      <rPr>
        <b/>
        <vertAlign val="superscript"/>
        <sz val="16"/>
        <rFont val="Cambria"/>
        <family val="1"/>
      </rPr>
      <t xml:space="preserve">5) </t>
    </r>
    <r>
      <rPr>
        <sz val="16"/>
        <rFont val="Cambria"/>
        <family val="1"/>
      </rPr>
      <t>Prikazati rashode od kamata koji se odnose na imovinu s pravom korištenja u skladu sa MSFI 16 - Najmovi. Rashodi od kamata se odnose samo na  operativni najam/lizing (kao što su troškovi najamnine nekretnina, opreme, prevoznih sredstava i sl.) isključujući finansijski najam/lizing.</t>
    </r>
  </si>
  <si>
    <r>
      <t xml:space="preserve">6) </t>
    </r>
    <r>
      <rPr>
        <sz val="16"/>
        <rFont val="Cambria"/>
        <family val="1"/>
      </rPr>
      <t>Prikazati dugovni promet grupe 27 izuzev konta 279 (obračunati ulazni PDV za obračunski period).</t>
    </r>
  </si>
  <si>
    <r>
      <t xml:space="preserve">7) </t>
    </r>
    <r>
      <rPr>
        <sz val="16"/>
        <rFont val="Cambria"/>
        <family val="1"/>
      </rPr>
      <t>Prikazati potražni promet grupe 47 izuzev konta 479 (obračunati izlazni PDV za obračunski period).</t>
    </r>
  </si>
  <si>
    <r>
      <rPr>
        <b/>
        <vertAlign val="superscript"/>
        <sz val="16"/>
        <rFont val="Cambria"/>
        <family val="1"/>
      </rPr>
      <t xml:space="preserve">8) </t>
    </r>
    <r>
      <rPr>
        <sz val="16"/>
        <rFont val="Cambria"/>
        <family val="1"/>
      </rPr>
      <t>Prosječan broj zaposlenih na bazi sati rada utvrđuje se tako da se ukupan broj ostvarenih sati rada u periodu podijeli brojem mogućih sati rada po jednom zaposlenom u tom periodu.</t>
    </r>
  </si>
  <si>
    <r>
      <rPr>
        <b/>
        <vertAlign val="superscript"/>
        <sz val="16"/>
        <rFont val="Cambria"/>
        <family val="1"/>
      </rPr>
      <t xml:space="preserve">9) </t>
    </r>
    <r>
      <rPr>
        <sz val="16"/>
        <rFont val="Cambria"/>
        <family val="1"/>
      </rPr>
      <t>Prosječan broj zaposlenih na bazi stanja krajem mjeseca, utvrđuje se tako da se uzme broj zaposlenih na kraju svakog mjeseca iz kadrovske evidencije, i dobijeni zbir podijeli sa 12.</t>
    </r>
  </si>
  <si>
    <r>
      <rPr>
        <b/>
        <vertAlign val="superscript"/>
        <sz val="16"/>
        <color theme="1"/>
        <rFont val="Cambria"/>
        <family val="1"/>
      </rPr>
      <t xml:space="preserve">10) </t>
    </r>
    <r>
      <rPr>
        <sz val="16"/>
        <color theme="1"/>
        <rFont val="Cambria"/>
        <family val="1"/>
      </rPr>
      <t>Prikazati iznos upotrijebljenih vlastitih proizvoda, robe i usluga koji se odnosi na obračunatu vrijednost po osnovu upotrebe za investicije u dugotrajnu imovinu.</t>
    </r>
  </si>
  <si>
    <t>str. 2 od 2</t>
  </si>
  <si>
    <t>IZVJEŠTAJ O TOKOVIMA GOTOVINE</t>
  </si>
  <si>
    <t>(IZVJEŠTAJ O GOTOVINSKIM TOKOVIMA)</t>
  </si>
  <si>
    <t>(Direktna metoda)</t>
  </si>
  <si>
    <t>Oznaka (+)/(-)</t>
  </si>
  <si>
    <t>GOTOVINSKI TOKOVI IZ POSLOVNIH AKTIVNOSTI</t>
  </si>
  <si>
    <t>Prilivi od kupaca</t>
  </si>
  <si>
    <t>( + )</t>
  </si>
  <si>
    <t>Odlivi po osnovu plaćanja zaposlenima</t>
  </si>
  <si>
    <t>( - )</t>
  </si>
  <si>
    <t>Odlivi po osnovu plaćanja dobavljačima, po osnovu poslovnih aktivnosti</t>
  </si>
  <si>
    <t>Odlivi po osnovu ostalih troškova, nastalih po osnovu poslovnih aktivnosti</t>
  </si>
  <si>
    <t>Odlivi po osnovu plaćanja poreza na dobit</t>
  </si>
  <si>
    <t>Ostali prilivi iz poslovnih aktivnosti</t>
  </si>
  <si>
    <t>Ostali odlivi iz poslovnih aktivnosti</t>
  </si>
  <si>
    <t>Neto gotovinski tok koji je generisan/(korišten) u poslovnim aktivnostima (401 do 407)</t>
  </si>
  <si>
    <t>( + ) ( - )</t>
  </si>
  <si>
    <t>GOTOVINSKI TOKOVI IZ ULAGAČKIH AKTIVNOSTI</t>
  </si>
  <si>
    <t>Odlivi po osnovu kupovine nekretnina, postrojenja i opreme</t>
  </si>
  <si>
    <t>Prilivi po osnovu prodaje nekretnina, postrojenja i opreme</t>
  </si>
  <si>
    <t>Odlivi po osnovu kupovine investicijskih nekretnina</t>
  </si>
  <si>
    <t>Prilivi po osnovu prodaje investicijskih nekretnina</t>
  </si>
  <si>
    <t>Odlivi po osnovu kupovine nematerijalne imovine</t>
  </si>
  <si>
    <t>Prilivi po osnovu prodaje nematerijalne imovine</t>
  </si>
  <si>
    <t>str. 1 od 3</t>
  </si>
  <si>
    <t>Odlivi po osnovu kupovine biološke imovine</t>
  </si>
  <si>
    <t>Prilivi po osnovu prodaje biološke imovine</t>
  </si>
  <si>
    <t>Prilivi po osnovu prodaje dugoročne imovine namijenjene prodaji</t>
  </si>
  <si>
    <t>2.10.</t>
  </si>
  <si>
    <t>Ulaganja u finansijsku imovinu po fer vrijednosti kroz ostali ukupni rezultat</t>
  </si>
  <si>
    <t>2.11.</t>
  </si>
  <si>
    <t>Prilivi od finansijske imovine po fer vrijednosti kroz ostali ukupni rezultat</t>
  </si>
  <si>
    <t>2.12.</t>
  </si>
  <si>
    <t xml:space="preserve">Ulaganja u finansijsku imovinu po fer vrijednosti kroz bilans uspjeha </t>
  </si>
  <si>
    <t>2.13.</t>
  </si>
  <si>
    <t xml:space="preserve">Prilivi od finansijske imovine po fer vrijednosti kroz bilans uspjeha </t>
  </si>
  <si>
    <t>2.14.</t>
  </si>
  <si>
    <t>Ulaganja u ostalu finansijsku imovinu po amortizovanom trošku</t>
  </si>
  <si>
    <t>2.15.</t>
  </si>
  <si>
    <t>Prilivi od ostale finansijske imovine po amortizovanom trošku</t>
  </si>
  <si>
    <t>2.16.</t>
  </si>
  <si>
    <t>Primljena kamata i prihod od finansijskog najma</t>
  </si>
  <si>
    <t>2.17.</t>
  </si>
  <si>
    <t>Naplaćena potraživanja od finansijskog najma</t>
  </si>
  <si>
    <t>2.18.</t>
  </si>
  <si>
    <t>Naplaćena potraživanja od finansijskog podnajma</t>
  </si>
  <si>
    <t>2.19.</t>
  </si>
  <si>
    <t>Kupovina udjela u zavisnim društvima</t>
  </si>
  <si>
    <t>2.20.</t>
  </si>
  <si>
    <t>Prilivi od otuđenja udjela u zavisnim društvima</t>
  </si>
  <si>
    <t>2.21.</t>
  </si>
  <si>
    <t>Kupovina udjela u pridruženim društvima</t>
  </si>
  <si>
    <t>2.22.</t>
  </si>
  <si>
    <t>Prilivi od otuđenja udjela u pridruženim društvima</t>
  </si>
  <si>
    <t>2.23.</t>
  </si>
  <si>
    <t>Kupovina udjela u zajedničkim poduhvatima</t>
  </si>
  <si>
    <t>2.24.</t>
  </si>
  <si>
    <t>Prilivi od otuđenja udjela u zajedničkim poduhvatima</t>
  </si>
  <si>
    <t>2.25.</t>
  </si>
  <si>
    <t>Primljene dividende</t>
  </si>
  <si>
    <t>2.26.</t>
  </si>
  <si>
    <t>Prilivi po osnovu trgovanja derivatnim finansijskim instrumentima</t>
  </si>
  <si>
    <t>2.27.</t>
  </si>
  <si>
    <t>Odlivi po osnovu trgovanja derivatnim finansijskim instrumentima</t>
  </si>
  <si>
    <t>2.28.</t>
  </si>
  <si>
    <t>Ostali prilivi iz ulagačkih aktivnosti</t>
  </si>
  <si>
    <t>2.29.</t>
  </si>
  <si>
    <t>Ostali odlivi iz ulagačkih aktivnosti</t>
  </si>
  <si>
    <t>Neto gotovinski tok koji je generisan/(korišten) u ulagačkim aktivnostima (409 do 437)</t>
  </si>
  <si>
    <t>GOTOVINSKI TOKOVI IZ FINANSIJSKIH AKTIVNOSTI</t>
  </si>
  <si>
    <t>Prilivi od emisije dionica / uplaćeni vlasnički kapital</t>
  </si>
  <si>
    <t>Sticanje vlastitih dionica</t>
  </si>
  <si>
    <t>Prilivi od prodaje stečenih vlastitih dionica</t>
  </si>
  <si>
    <t>3.4.</t>
  </si>
  <si>
    <t>Isplaćene dividende</t>
  </si>
  <si>
    <t>3.5.</t>
  </si>
  <si>
    <t>Prilivi od uzetih kredita</t>
  </si>
  <si>
    <t>3.6.</t>
  </si>
  <si>
    <t>Otplata glavnice uzetih kredita</t>
  </si>
  <si>
    <t>3.7.</t>
  </si>
  <si>
    <t>Otplata kamate po uzetim kreditima</t>
  </si>
  <si>
    <t>3.8.</t>
  </si>
  <si>
    <t>Otplata glavnice po najmovima</t>
  </si>
  <si>
    <t>3.9.</t>
  </si>
  <si>
    <t>Otplata kamate po najmovima</t>
  </si>
  <si>
    <t>3.10.</t>
  </si>
  <si>
    <t>Prilivi po osnovu izdatih dužničkih instrumenata</t>
  </si>
  <si>
    <t>str. 2 od 3</t>
  </si>
  <si>
    <t>Oznaka (+) / (-)</t>
  </si>
  <si>
    <t>3.11.</t>
  </si>
  <si>
    <t>Odlivi po osnovu otplate izdatih dužničkih instrumenata</t>
  </si>
  <si>
    <t>3.12.</t>
  </si>
  <si>
    <t>Ostali prilivi iz finansijskih aktivnosti</t>
  </si>
  <si>
    <t>3.13.</t>
  </si>
  <si>
    <t>Ostali odlivi iz finansijskih aktivnosti</t>
  </si>
  <si>
    <t>Neto gotovinski tok koji je generisan/(korišten) u finansijskim aktivnostima (439 do 451)</t>
  </si>
  <si>
    <t>NETO POVEĆANJE / (SMANJENJE) GOTOVINE I GOTOVINSKIH EKVIVALENATA (A+B+C)</t>
  </si>
  <si>
    <t>GOTOVINA I GOTOVINSKI EKVIVALENTI NA POČETKU PERIODA</t>
  </si>
  <si>
    <t>EFEKTI PROMJENE DEVIZNIH KURSEVA GOTOVINE I GOTOVINSKIH EKVIVALENATA</t>
  </si>
  <si>
    <t>GOTOVINA I GOTOVINSKI EKVIVALENTI NA KRAJU PERIODA (4+5+6)</t>
  </si>
  <si>
    <t>str. 3 od 3</t>
  </si>
  <si>
    <t>(Indirektna metoda)</t>
  </si>
  <si>
    <t>Dobit/(gubitak) prije oporezivanja</t>
  </si>
  <si>
    <t>( + )( - )</t>
  </si>
  <si>
    <t>Usklađenja:</t>
  </si>
  <si>
    <t>1.2.1.</t>
  </si>
  <si>
    <t>Amortizacija</t>
  </si>
  <si>
    <t>1.2.2.</t>
  </si>
  <si>
    <t>(Dobit)/gubitak od otuđenja nekretnina, postrojenja i opreme, neto</t>
  </si>
  <si>
    <t>1.2.3.</t>
  </si>
  <si>
    <t>(Dobit)/gubitak od otuđenja ulaganja u investicijske nekretnine, neto</t>
  </si>
  <si>
    <t>1.2.4.</t>
  </si>
  <si>
    <t>(Dobit)/gubitak od otuđenja nematerijalne imovine, neto</t>
  </si>
  <si>
    <t>1.2.5.</t>
  </si>
  <si>
    <t>(Dobit)/gubitak od dugoročne imovine namijenjene prodaji, neto</t>
  </si>
  <si>
    <t>1.2.6.</t>
  </si>
  <si>
    <t>Umanjenje vrijednosti nekretnina, postrojenja i opreme</t>
  </si>
  <si>
    <t>1.2.7.</t>
  </si>
  <si>
    <t>Umanjenje vrijednosti investicijskih nekretnina</t>
  </si>
  <si>
    <t>1.2.8.</t>
  </si>
  <si>
    <t>Umanjenje vrijednosti nematerijalne imovine</t>
  </si>
  <si>
    <t>1.2.9.</t>
  </si>
  <si>
    <t>Efekti promjene fer vrijednosti ulaganja u investicijske nekretnine, neto</t>
  </si>
  <si>
    <t>1.2.10.</t>
  </si>
  <si>
    <t>Efekti promjene fer vrijednosti biološke imovine, neto</t>
  </si>
  <si>
    <t>1.2.11.</t>
  </si>
  <si>
    <t>Efekti promjene vrijednosti instrumenata kapitala po fer vrijednosti kroz bilans uspjeha</t>
  </si>
  <si>
    <t>1.2.12.</t>
  </si>
  <si>
    <t>(Dobit)/gubitak od prodaje dužničkih instrumenata po fer vrijednosti kroz ostali ukupni rezultat, neto</t>
  </si>
  <si>
    <t>1.2.13.</t>
  </si>
  <si>
    <t>(Otpuštanje)/Ispravka vrijednosti za gubitke od dužničkih instrumenata po fer vrijednosti kroz ostali ukupni rezultat, neto</t>
  </si>
  <si>
    <t>1.2.14.</t>
  </si>
  <si>
    <t>(Otpuštanje)/Ispravka vrijednosti za gubitke od potraživanja od kupaca, neto</t>
  </si>
  <si>
    <t>1.2.15.</t>
  </si>
  <si>
    <t>(Otpuštanje)/Ispravka vrijednosti za gubitke od ugovorne imovine, neto</t>
  </si>
  <si>
    <t>1.2.16.</t>
  </si>
  <si>
    <t>(Otpuštanje)/Ispravka vrijednosti za gubitke od ostale finansijske imovine po amortizovanom trošku, neto</t>
  </si>
  <si>
    <t>1.2.17.</t>
  </si>
  <si>
    <t>Viškovi, manjkovi, otpisi i prilagođavanje vrijednosti zaliha, neto</t>
  </si>
  <si>
    <t>1.2.18.</t>
  </si>
  <si>
    <t>Otpisane obaveze</t>
  </si>
  <si>
    <t>1.2.19.</t>
  </si>
  <si>
    <t>(Otpuštanje)/dodatno priznata rezervisanja, neto</t>
  </si>
  <si>
    <t>1.2.20.</t>
  </si>
  <si>
    <t>Udio u rezultatu pridruženog društva i zajedničkog poduhvata</t>
  </si>
  <si>
    <t>1.2.21.</t>
  </si>
  <si>
    <t>1.2.22.</t>
  </si>
  <si>
    <t>Prihod od dividendi priznat u bilansu uspjeha</t>
  </si>
  <si>
    <t>1.2.23.</t>
  </si>
  <si>
    <t>Prihodi od kamata i finansijskog najma priznati u bilansu uspjeha</t>
  </si>
  <si>
    <t>1.2.24.</t>
  </si>
  <si>
    <t>Finansijski rashodi priznati u bilansu uspjeha</t>
  </si>
  <si>
    <t>Promjene u obrtnom kapitalu</t>
  </si>
  <si>
    <t>1.3.1.</t>
  </si>
  <si>
    <t>Smanjenje/(povećanje) zaliha</t>
  </si>
  <si>
    <t>1.3.2.</t>
  </si>
  <si>
    <t>Smanjenje/(povećanje) potraživanja od kupaca</t>
  </si>
  <si>
    <t>1.3.3.</t>
  </si>
  <si>
    <t>Smanjenje/(povećanje) ostale imovine i potraživanja</t>
  </si>
  <si>
    <t>1.3.4.</t>
  </si>
  <si>
    <t>Smanjenje/(povećanje) ugovorne imovine</t>
  </si>
  <si>
    <t>1.3.5.</t>
  </si>
  <si>
    <t xml:space="preserve">Povećanje/(smanjenje) obaveza prema dobavljačima </t>
  </si>
  <si>
    <t>1.3.6.</t>
  </si>
  <si>
    <t>Povećanje/(smanjenje) ostalih obaveza</t>
  </si>
  <si>
    <t>1.3.7.</t>
  </si>
  <si>
    <t>Povećanje/(smanjenje) ugovornih obaveza</t>
  </si>
  <si>
    <t>Plaćeni porez na dobit</t>
  </si>
  <si>
    <t>Neto gotovinski tok koji je generisan/(korišten) u poslovnim aktivnostima (501 do 533)</t>
  </si>
  <si>
    <t xml:space="preserve">Odlivi po osnovu kupovine nematerijalne imovine </t>
  </si>
  <si>
    <t>Ulaganja u finansijsku imovinu po fer vrijednosti kroz bilans uspjeha</t>
  </si>
  <si>
    <t>Prilivi od finansijske imovine po fer vrijednosti kroz bilans uspjeha</t>
  </si>
  <si>
    <t>Neto gotovinski tok koji je generisan/(korišten) u ulagačkim aktivnostima (535 do 563)</t>
  </si>
  <si>
    <t>Prilivi od emisije dionica/uplaćeni vlasnički kapital</t>
  </si>
  <si>
    <t>Neto gotovinski tok koji je generisan/(korišten) u finansijskim aktivnostima (565 do 577)</t>
  </si>
  <si>
    <t>NETO POVEĆANJE/(SMANJENJE) GOTOVINE I GOTOVINSKIH EKVIVALENATA (A+B+C)</t>
  </si>
  <si>
    <t>Šifra djelatnosti po KDBIH 2010</t>
  </si>
  <si>
    <t>IZVJEŠTAJ O PROMJENAMA NA KAPITALU</t>
  </si>
  <si>
    <t>VRSTA PROMJENE NA KAPITALU</t>
  </si>
  <si>
    <t>KAPITAL KOJI PRIPADA VLASNICIMA MATIČNOG DRUŠTVA</t>
  </si>
  <si>
    <t>Akumulirana neraspore-đena dobit/ (nepokriveni gubitak)</t>
  </si>
  <si>
    <t>UKUPNO (3+4+5+6+7+8+9)</t>
  </si>
  <si>
    <t>KAPITAL KOJI PRIPADA VLASNICIMA MANJINSKIH INTERESA</t>
  </si>
  <si>
    <t>UKUPNI KAPITAL (10+11)</t>
  </si>
  <si>
    <t>Rezerve</t>
  </si>
  <si>
    <t>Revalori-
zacijske rezerve za nekretnine, postrojenja i opremu</t>
  </si>
  <si>
    <t>Revalori-zacijske rezerve za finansijsku imovinu mjerenu po fer vrijednosti kroz ostali ukupni rezultat</t>
  </si>
  <si>
    <t>Ostale revaloriza-cijske rezerve</t>
  </si>
  <si>
    <t>Vlasnički udjeli</t>
  </si>
  <si>
    <t>Ostali vlasnički kapital</t>
  </si>
  <si>
    <t>2. Efekti retroaktivne primjene promjena računovodstvenih politika</t>
  </si>
  <si>
    <t>3.  Efekti retroaktivnog prepravljanja iznosa priznatih u skladu sa MRS 8</t>
  </si>
  <si>
    <t>5. Dobit/(gubitak) za period</t>
  </si>
  <si>
    <t>6. Ostali ukupni rezultat za period</t>
  </si>
  <si>
    <t>7. Ukupni rezultat (905+906)</t>
  </si>
  <si>
    <t>8. Emisija dioničkog kapitala i drugi oblici povećanja vlasničkog kapitala</t>
  </si>
  <si>
    <t>9. Sticanje vlastitih dionica i drugi oblici smanjenja vlasničkog kapitala</t>
  </si>
  <si>
    <t xml:space="preserve">10. Objavljene dividende </t>
  </si>
  <si>
    <t>11. Drugi oblici rasporeda dobiti i pokriće gubitka</t>
  </si>
  <si>
    <t>12. Ostale promjene</t>
  </si>
  <si>
    <t>14. Efekti retroaktivne primjene promjena računovodstvenih politika</t>
  </si>
  <si>
    <t>15. Efekti retroaktivnog prepravljanja iznosa priznatih u skladu sa MRS 8</t>
  </si>
  <si>
    <t>17. Dobit/(gubitak) za godinu</t>
  </si>
  <si>
    <t>18. Ostali ukupni rezultat za godinu</t>
  </si>
  <si>
    <t>19. Ukupni rezultat (917+918)</t>
  </si>
  <si>
    <t>20. Emisija dioničkog kapitala i drugi oblici povećanja vlasničkog kapitala</t>
  </si>
  <si>
    <t>21. Sticanje vlastitih dionica i drugi oblici smanjenja vlasničkog kapitala</t>
  </si>
  <si>
    <t xml:space="preserve">22. Objavljene dividende </t>
  </si>
  <si>
    <t>23. Drugi oblici rasporeda dobiti i pokriće gubitka</t>
  </si>
  <si>
    <t xml:space="preserve">24. Ostale promjene </t>
  </si>
  <si>
    <t>BOSNA I HERCEGOVINA</t>
  </si>
  <si>
    <t>Obrazac  INV-01</t>
  </si>
  <si>
    <t>FEDERACIJA BOSNE I HERCEGOVINE</t>
  </si>
  <si>
    <t>Zakon o statistici u Federaciji BiH</t>
  </si>
  <si>
    <t>FEDERALNI ZAVOD ZA STATISTIKU</t>
  </si>
  <si>
    <t>"Službene novine FBiH" br. 63/03 i 9/09</t>
  </si>
  <si>
    <t>SARAJEVO</t>
  </si>
  <si>
    <t>Obaveza podnošenja izvještaja zasniva se na članu 31. Zakona o statistici u Federaciji BiH. Odbijanje davanja podataka, davanje nepotpunih i netačnih podataka ili nedavanje podataka u propisanom sadržaju i roku povlači kaznene odredbe iz čl. 43. i 44. navedenog Zakona. Podaci koji se daju u ovom izvještaju koristiće se isključivo za statističke svrhe i neće se objavljivati kao pojedinačni. Upotreba, povjerljivost i zaštita podataka utvrđena je članovima od 36. do 42. Zakona о statistici u Federaciji BiH i primjenjivat će se prilikom statističke obrade predmetnih podataka.</t>
  </si>
  <si>
    <t>1) Naziv poslovnog subjekta</t>
  </si>
  <si>
    <t>2) Identifikacioni broj poslovnog subjekta</t>
  </si>
  <si>
    <t>3) Kanton</t>
  </si>
  <si>
    <t>Općina</t>
  </si>
  <si>
    <t xml:space="preserve">     Ulica i broj</t>
  </si>
  <si>
    <t>Telefon</t>
  </si>
  <si>
    <t>4) Djelatnost prema KD BiH 2010</t>
  </si>
  <si>
    <t>1)</t>
  </si>
  <si>
    <t>2)</t>
  </si>
  <si>
    <t>(bez kupovine zemljišta, vrijednosti patenata, licenci, robnih marki i dragocjenosti)</t>
  </si>
  <si>
    <t>Iznos u KM</t>
  </si>
  <si>
    <t>(1 = 1.1+1.2+1.3+1.4+1.5+1.6)</t>
  </si>
  <si>
    <t>1.1</t>
  </si>
  <si>
    <t>iz sopstvenih sredstava</t>
  </si>
  <si>
    <t>3)</t>
  </si>
  <si>
    <t>1.2</t>
  </si>
  <si>
    <t>iz udruženih sredstava</t>
  </si>
  <si>
    <t>(1.21+1.22)</t>
  </si>
  <si>
    <t>1.21</t>
  </si>
  <si>
    <t>domaćih investitora</t>
  </si>
  <si>
    <t>1.22</t>
  </si>
  <si>
    <t>inostranih investitora</t>
  </si>
  <si>
    <t>1.3</t>
  </si>
  <si>
    <t>iskorišteni finansijski krediti</t>
  </si>
  <si>
    <t>4)</t>
  </si>
  <si>
    <t>(1.31+1.32+1.33)</t>
  </si>
  <si>
    <t>1.31</t>
  </si>
  <si>
    <t>domaćih banaka</t>
  </si>
  <si>
    <t>1.32</t>
  </si>
  <si>
    <t>stranih kreditora</t>
  </si>
  <si>
    <t>1.33</t>
  </si>
  <si>
    <t>drugih domaćih kreditora, osim banaka</t>
  </si>
  <si>
    <t>1.4</t>
  </si>
  <si>
    <t>finansijski najam - lizing</t>
  </si>
  <si>
    <t>5)</t>
  </si>
  <si>
    <t>1.5</t>
  </si>
  <si>
    <t>iz sredstava budžeta, vanbudžetskih fondova i drugih fondova</t>
  </si>
  <si>
    <t>1.6</t>
  </si>
  <si>
    <t xml:space="preserve">iz drugih izvora (interna realizacija, stalna imovina dobijena bez naknade, </t>
  </si>
  <si>
    <t>putem kompenzacije, donacije, humanitarne pomoći)</t>
  </si>
  <si>
    <t>1.61</t>
  </si>
  <si>
    <t>od toga: strana humanitarna pomoć i donacije</t>
  </si>
  <si>
    <t>1) Obuhvatiti samo izvršene isplate u toku godine (bez prenesenog salda, storna i preknjižavanja, i ne uključujući ostvarene a neplaćene investicije).</t>
  </si>
  <si>
    <t xml:space="preserve">    U isplate za investicije uključuju se kursne razlike koje su plaćene u izvještajnoj godini za investicije ostvarene u toj godini i ranije.</t>
  </si>
  <si>
    <t>2) U isplate za investicije uključiti i otplate komercijalnih kredita.</t>
  </si>
  <si>
    <t>3) Bez kredita datih radnicima za izgradnju i kupovinu stanova u ličnoj svojini.</t>
  </si>
  <si>
    <t>4) Bez otplate anuiteta po finansijskim kreditima.</t>
  </si>
  <si>
    <t>5) Ako ste kupili stalno sredstvo u izvještajnoj godini putem finansijskog lizinga, u tabeli 1. prikažite cjelokupnu nabavnu vrijednost pod 1.4.</t>
  </si>
  <si>
    <t>2.1</t>
  </si>
  <si>
    <t>(2.11+2.12) = Tabela 1., Redni broj 1.</t>
  </si>
  <si>
    <t>2.11</t>
  </si>
  <si>
    <t>6)</t>
  </si>
  <si>
    <t>2.12</t>
  </si>
  <si>
    <t>2.2</t>
  </si>
  <si>
    <t>2.3</t>
  </si>
  <si>
    <t>6) Uključiti cjelokupnu nabavnu vrijednost stalnog sredstva nabavljenog putem finansijskog lizinga.</t>
  </si>
  <si>
    <t xml:space="preserve">Federalni zavod za statistiku, Zelenih beretki 26 Sarajevo; tel. 033 20 64 52, faks 033 22 61 51, e-mail: fedstat@fzs.ba; www.fzs.ba </t>
  </si>
  <si>
    <t>- u KM -</t>
  </si>
  <si>
    <t xml:space="preserve">UKUPNO (4+5) </t>
  </si>
  <si>
    <r>
      <t xml:space="preserve">Nova stalna sredstva </t>
    </r>
    <r>
      <rPr>
        <b/>
        <vertAlign val="superscript"/>
        <sz val="11"/>
        <rFont val="Cambria"/>
        <family val="1"/>
      </rPr>
      <t>8)</t>
    </r>
  </si>
  <si>
    <r>
      <t xml:space="preserve">Polovna stalna sredstva </t>
    </r>
    <r>
      <rPr>
        <b/>
        <vertAlign val="superscript"/>
        <sz val="11"/>
        <rFont val="Cambria"/>
        <family val="1"/>
      </rPr>
      <t>9)</t>
    </r>
  </si>
  <si>
    <r>
      <t xml:space="preserve">Dezinvesticija /prodaja </t>
    </r>
    <r>
      <rPr>
        <b/>
        <vertAlign val="superscript"/>
        <sz val="11"/>
        <rFont val="Cambria"/>
        <family val="1"/>
      </rPr>
      <t>10)</t>
    </r>
  </si>
  <si>
    <t>1</t>
  </si>
  <si>
    <r>
      <t xml:space="preserve">Vrijednost ostvarenih investicija u stalna sredstva </t>
    </r>
    <r>
      <rPr>
        <b/>
        <vertAlign val="superscript"/>
        <sz val="11"/>
        <rFont val="Cambria"/>
        <family val="1"/>
      </rPr>
      <t>7)</t>
    </r>
  </si>
  <si>
    <t>3.1</t>
  </si>
  <si>
    <t>Građevinski objekti i prostori (zbir 3.11 + 3.2)</t>
  </si>
  <si>
    <t>3.11</t>
  </si>
  <si>
    <t>Stambene zgrade i prostori za stanovanje (stanovi; studentski, đački i starački domovi; domovi za napuštenu djecu i sl.)</t>
  </si>
  <si>
    <t>3.2</t>
  </si>
  <si>
    <t>Ostali građevinski radovi (3.21 + 3.22 + 3.23)</t>
  </si>
  <si>
    <t>3.21</t>
  </si>
  <si>
    <t>Ostala visokogradnja (industrijske, poljoprivredne i ostale privredne hale i zgrade; silosi; hladnjače; rezervoari; cisterne; magacini; garaže; škole; bolnice; zatvori; administrativne zgrade i sl.)</t>
  </si>
  <si>
    <t>3.22</t>
  </si>
  <si>
    <t>Niskogradnja (željezničke pruge; putevi; mostovi; vijadukti; nadvožnjaci; tuneli; žičare; električni i telefonski vodovi; naftovodi; bazeni; cjevovodi; vodovod i kanalizacija; objekti za kopanje rude, elektrane, hidrocentrale; aerodromske piste; sportska igrališta; parkirališta i sl.)</t>
  </si>
  <si>
    <t>3.23</t>
  </si>
  <si>
    <t>Značajnija poboljšanja zemljišta (izgradnja nasipa, morskih brana, krčenje šuma i kamenitog tla; isušivanje močvara, navodnjavanje i sl.)</t>
  </si>
  <si>
    <t>xxxxxxxxxxxxx</t>
  </si>
  <si>
    <t>3.3</t>
  </si>
  <si>
    <t>Strojevi, oprema i transportna sredstva - domaća i uvozna (zbir 3.31 + 3.32)</t>
  </si>
  <si>
    <t>3.31</t>
  </si>
  <si>
    <t>Strojevi i oprema (zbir 3.311 do 3.319)</t>
  </si>
  <si>
    <t>3.311</t>
  </si>
  <si>
    <t>Metalni proizvodi i naprave (metalne konstrukcije, tornjevi, cisterne, kontejneri, kotlovi i oprema za centralno grijanje, rezervoari, željezni i čelični kotlovi itd.)</t>
  </si>
  <si>
    <t>3.312</t>
  </si>
  <si>
    <t>Strojevi za proizvodnju i iskorištavanje mehaničke energije (motori, turbine, pumpe, kompresori), strojne naprave (podizajuće, transportne, rashladne, za provjetravanje), vage i sl.</t>
  </si>
  <si>
    <t>3.313</t>
  </si>
  <si>
    <t>Drugi strojevi i naprave za posebne namjene (metalurški, rudarski i građevinski strojevi, prehrambeni, tekstilni i sl.); strojevi za obradu (strugovi, bušilice, glodalice; strojevi za  obradu metala, kamena, drveta i sl.)</t>
  </si>
  <si>
    <t>3.314</t>
  </si>
  <si>
    <t>Poljoprivredni i šumarski strojevi (traktori i drugi poljoprivredni i šumarski strojevi)</t>
  </si>
  <si>
    <t>3.315</t>
  </si>
  <si>
    <t>Računari i druga oprema za obradu podataka (personalni i drugi računari, štampači); druge kancelarijske mašine (računske, pisaće, fotokopirni i slični uređaji); elektronske blagajne, skeneri, bankomati, automati za mijenjanje novca</t>
  </si>
  <si>
    <t>3.316</t>
  </si>
  <si>
    <t>Električni motori, generatori i transformatori, naprave za distribuciju el. energije, cestovna i druga vanjska rasvjeta, kotlovi za dobijanje pare, atomski reaktori i sl.</t>
  </si>
  <si>
    <t>3.317</t>
  </si>
  <si>
    <t>Radijski, televizijski i komunikacijski uređaji i oprema (TV i radio prijemnici i odašiljači, telefonski aparati i centrale, faks mašine itd.)</t>
  </si>
  <si>
    <t>3.318</t>
  </si>
  <si>
    <t>Medicinska oprema, fini mehanički i optički instrumenti (osciloskopi, voltmetri, laboratorijske centrifuge, elektrografi, mikroskopi), precizne vage, fotografski aparati itd.</t>
  </si>
  <si>
    <t>3.319</t>
  </si>
  <si>
    <t>Namještaj i unutarnja oprema (metalni i drveni namještaj i sl.); nabavka knjiga za biblioteke</t>
  </si>
  <si>
    <t>3.32</t>
  </si>
  <si>
    <t>Transportna sredstva (zbir 3.321 + 3.322 + 3.323)</t>
  </si>
  <si>
    <t>3.321</t>
  </si>
  <si>
    <t>Putnički automobili do 10 osoba (kao i kombinirani namijenjeni prevozu putnika i tereta)</t>
  </si>
  <si>
    <t>3.322</t>
  </si>
  <si>
    <t>Teretna vozila (takođe cestovni traktori i prikolice)</t>
  </si>
  <si>
    <t>3.323</t>
  </si>
  <si>
    <t>Druga vozila i plovila (autobusi, čamci, tračna i zračna vozila)</t>
  </si>
  <si>
    <t>3.4</t>
  </si>
  <si>
    <t xml:space="preserve">Od 3.3 (Strojevi, oprema i transportna sredstva) prikažite vrijednost uvezene opreme </t>
  </si>
  <si>
    <t>3.5</t>
  </si>
  <si>
    <t>Biološka sredstva (zbir 3.51 + 3.52)</t>
  </si>
  <si>
    <t>3.51</t>
  </si>
  <si>
    <t>Osnovno stado (razna rasplodna i radna stoka)</t>
  </si>
  <si>
    <t>3.52</t>
  </si>
  <si>
    <t>Pošumljavanje i dugogodišnji zasadi</t>
  </si>
  <si>
    <t>3.6</t>
  </si>
  <si>
    <t>Nematerijalna stalna sredstva (zbir 3.61 + 3.62 + 3.63 + 3.64 + 3.65)</t>
  </si>
  <si>
    <t>3.61</t>
  </si>
  <si>
    <t>Dugoročna ulaganja u istraživanje i razvoj, osim rudarskih i mineralnih istraživanja</t>
  </si>
  <si>
    <t>3.62</t>
  </si>
  <si>
    <t>Rudarska i mineralna istraživanja</t>
  </si>
  <si>
    <t>3.63</t>
  </si>
  <si>
    <t>Softveri i baze podataka (zbir od 3.631 do 3.634)</t>
  </si>
  <si>
    <t>3.631</t>
  </si>
  <si>
    <t>Kupljeni softveri (uključujući i licence za softvere)</t>
  </si>
  <si>
    <t>3.632</t>
  </si>
  <si>
    <t>Softveri proizvedeni u vlastitoj režiji</t>
  </si>
  <si>
    <t>3.633</t>
  </si>
  <si>
    <t>Kupljene baze podataka</t>
  </si>
  <si>
    <t>3.634</t>
  </si>
  <si>
    <t>Baze podataka  proizvedene u vlastitoj režiji</t>
  </si>
  <si>
    <t>3.64</t>
  </si>
  <si>
    <t>Književni i umjetnički originali (sa područja filma, muzike, TV programi, sportske i druge priredbe i sl.)</t>
  </si>
  <si>
    <t>3.65</t>
  </si>
  <si>
    <t>Ostala nematerijalna stalna sredstva (studije, projekti, elaborati, komisije za tehnički prijem i sl.)</t>
  </si>
  <si>
    <t>3.7</t>
  </si>
  <si>
    <t>Troškovi prijenosa vlasništva zemljišta (tr. procjene zemljišta, advokata, porez na promet nekretninama)</t>
  </si>
  <si>
    <t>3.8</t>
  </si>
  <si>
    <r>
      <t xml:space="preserve">Dragocjenosti (vrijednosni predmeti kupljeni radi očuvanja vrijednosti kao što su dijamanti, drago kamenje, nemonetarno zlato, slike, skulpture i sl.) </t>
    </r>
    <r>
      <rPr>
        <b/>
        <vertAlign val="superscript"/>
        <sz val="11"/>
        <rFont val="Cambria"/>
        <family val="1"/>
      </rPr>
      <t>7)</t>
    </r>
  </si>
  <si>
    <t>3.9</t>
  </si>
  <si>
    <r>
      <t xml:space="preserve">Licence (osim licenci za softvere), patenti i trgovačke marke </t>
    </r>
    <r>
      <rPr>
        <b/>
        <vertAlign val="superscript"/>
        <sz val="11"/>
        <rFont val="Cambria"/>
        <family val="1"/>
      </rPr>
      <t>7)</t>
    </r>
  </si>
  <si>
    <t>3.10</t>
  </si>
  <si>
    <t>Zemljište (bez troškova prijenosa vlasništva)</t>
  </si>
  <si>
    <t>7) Stalna sredstva se vrednuju po kupovnoj cijeni, uključujući troškove montaže i druge troškove prijenosa vlasništva. Ukoliko ne znate tačnu vrijednost, procijenite je.</t>
  </si>
  <si>
    <t>9) Polovna stalna sredstva obuhvataju polovna stalna sredstva nabavljena u zemlji, bez obzira na njihovo porijeklo (fusnota 8)</t>
  </si>
  <si>
    <t xml:space="preserve">8) Uključiti: nova stalna sredstva, rekonstrukciju i zamjenu postojećih stalnih sredstava, stalna sredstva nabavljena putem finansijskog lizinga - najma, kao i polovnu </t>
  </si>
  <si>
    <t xml:space="preserve">10) Uključiti stalna sredstva koja su prodana, stalna sredstva koja su data u trampi i stalna sredstva data kao kapitalni transfer </t>
  </si>
  <si>
    <t xml:space="preserve">    opremu iz uvoza prvi puta uvezenu, ili ako je nabavljena da bi se koristila po prvi put. U svakoj daljoj preprodaji ova oprema se smatra domaćom polovnom opremom.</t>
  </si>
  <si>
    <t xml:space="preserve">     u naturi. Prodata stalna sredstva iskazati po vrijednosti iz kupoprodajnog ugovora, nakon odbitka troškova prijenosa vlasništva.</t>
  </si>
  <si>
    <t>UKUPNO</t>
  </si>
  <si>
    <t>INVESTICIJE PO NAMJENI ULAGANJA I OPĆINAMA</t>
  </si>
  <si>
    <t>djelatnost:</t>
  </si>
  <si>
    <t>općina:</t>
  </si>
  <si>
    <t>entitet</t>
  </si>
  <si>
    <t>entitet:</t>
  </si>
  <si>
    <t>ukupan broj jedinica</t>
  </si>
  <si>
    <t>redni broj jedinice</t>
  </si>
  <si>
    <t>djelatnost</t>
  </si>
  <si>
    <t>KDBiH 2010</t>
  </si>
  <si>
    <t>01</t>
  </si>
  <si>
    <t>općina</t>
  </si>
  <si>
    <t>4.11</t>
  </si>
  <si>
    <r>
      <t xml:space="preserve">      Ostvarene investicije    u </t>
    </r>
    <r>
      <rPr>
        <b/>
        <sz val="10"/>
        <color theme="1"/>
        <rFont val="Cambria"/>
        <family val="1"/>
      </rPr>
      <t>nova</t>
    </r>
    <r>
      <rPr>
        <sz val="10"/>
        <color theme="1"/>
        <rFont val="Cambria"/>
        <family val="1"/>
      </rPr>
      <t xml:space="preserve"> stalna sredstva</t>
    </r>
  </si>
  <si>
    <t>izgradnja novih kapaciteta</t>
  </si>
  <si>
    <t>02</t>
  </si>
  <si>
    <t>4.12</t>
  </si>
  <si>
    <t>rekonstrukcija, modernizacija, dogradnja i proširenje</t>
  </si>
  <si>
    <t>4.13</t>
  </si>
  <si>
    <t>održavanje nivoa postojećih kapaciteta</t>
  </si>
  <si>
    <t>4.0</t>
  </si>
  <si>
    <r>
      <t xml:space="preserve">Od ukupnih investicija prikazati investicije za zaštitu životne sredine </t>
    </r>
    <r>
      <rPr>
        <b/>
        <vertAlign val="superscript"/>
        <sz val="10"/>
        <rFont val="Cambria"/>
        <family val="1"/>
      </rPr>
      <t>11)</t>
    </r>
  </si>
  <si>
    <t>4.1</t>
  </si>
  <si>
    <t>4.14</t>
  </si>
  <si>
    <t>Ostvarene investicije</t>
  </si>
  <si>
    <t>stambene zgrade i prostori za stanovanje = 3.11</t>
  </si>
  <si>
    <t>4.15</t>
  </si>
  <si>
    <r>
      <t xml:space="preserve">u </t>
    </r>
    <r>
      <rPr>
        <b/>
        <sz val="10"/>
        <rFont val="Cambria"/>
        <family val="1"/>
      </rPr>
      <t>nova</t>
    </r>
  </si>
  <si>
    <t>ostali građevinski radovi = 3.2</t>
  </si>
  <si>
    <t>4.16</t>
  </si>
  <si>
    <t>stalna sredstva</t>
  </si>
  <si>
    <t>strojevi, oprema i transportna sredstva = 3.3</t>
  </si>
  <si>
    <t>4.17</t>
  </si>
  <si>
    <t>biološka sredstva = 3.5</t>
  </si>
  <si>
    <t>4.18</t>
  </si>
  <si>
    <t>po tehničkoj strukturi</t>
  </si>
  <si>
    <t>nematerijalna stalna sredstva = 3.6</t>
  </si>
  <si>
    <t>4.19</t>
  </si>
  <si>
    <t>(Tabela 3., Kolona 4.)</t>
  </si>
  <si>
    <t>troškovi prijenosa vlasništva zemljišta = 3.7</t>
  </si>
  <si>
    <t>4.2</t>
  </si>
  <si>
    <t>4.3</t>
  </si>
  <si>
    <t>11) Od ukupnih investicija raspoređenih po karakteru izgradnje (stavke 4.11, 4.12 i 4.13) treba posebno u stavci 4.0 prikazati investicije za zaštitu životne sredine</t>
  </si>
  <si>
    <t>Obrazac popunio:</t>
  </si>
  <si>
    <t>Tel./fax</t>
  </si>
  <si>
    <t>E-mail</t>
  </si>
  <si>
    <t>Upisati puno ime i prezime</t>
  </si>
  <si>
    <t>Obrazac TZ</t>
  </si>
  <si>
    <t>Naziv pravnog/fizičkog lica</t>
  </si>
  <si>
    <t>Identifikacioni broj poreskog obveznika</t>
  </si>
  <si>
    <t>Kôd opštine</t>
  </si>
  <si>
    <t>OBRAČUN ČLANARINE</t>
  </si>
  <si>
    <t>Red.</t>
  </si>
  <si>
    <t>Opis</t>
  </si>
  <si>
    <t>Iznos</t>
  </si>
  <si>
    <t>broj</t>
  </si>
  <si>
    <t xml:space="preserve">Osnovica - ukupan prihod </t>
  </si>
  <si>
    <t>Stopa iz člana 12. Uredbe</t>
  </si>
  <si>
    <t>Obračunati iznos (osnovica × stopa red.br 1 × 2)</t>
  </si>
  <si>
    <t>03</t>
  </si>
  <si>
    <t>Uplaćena akontacija</t>
  </si>
  <si>
    <t>04</t>
  </si>
  <si>
    <t>Razlika za uplatu (red.br. 3 minus red.br. 4)</t>
  </si>
  <si>
    <t>05</t>
  </si>
  <si>
    <t>Razlika za povrat (red.br. 4 minus red.br. 3)</t>
  </si>
  <si>
    <t>06</t>
  </si>
  <si>
    <t>Obrazac sastavio/la</t>
  </si>
  <si>
    <t>Datum prijema</t>
  </si>
  <si>
    <t>Pečat nadležnog organa</t>
  </si>
  <si>
    <t>Obrazac ONŠ</t>
  </si>
  <si>
    <t xml:space="preserve"> Obveznik uplate</t>
  </si>
  <si>
    <t xml:space="preserve"> Mjesto</t>
  </si>
  <si>
    <t xml:space="preserve"> Šifra djelatnosti</t>
  </si>
  <si>
    <t xml:space="preserve"> Identifikacijski broj</t>
  </si>
  <si>
    <t xml:space="preserve"> Broj žiro računa</t>
  </si>
  <si>
    <t>OBRAČUN NAKNADE ZA KORIŠTENJE, ZAŠTITU I UNAPREĐENJE ŠUMA</t>
  </si>
  <si>
    <t>R. br.</t>
  </si>
  <si>
    <t>Vrsta naknada za eksploataciju šuma</t>
  </si>
  <si>
    <t>Stopa (%)</t>
  </si>
  <si>
    <t>Osnovica (KM)</t>
  </si>
  <si>
    <t>Uplata naknade</t>
  </si>
  <si>
    <t>UKUPNO (8+9+10)</t>
  </si>
  <si>
    <t>1.+2.</t>
  </si>
  <si>
    <t>kvartal</t>
  </si>
  <si>
    <r>
      <t xml:space="preserve">1. </t>
    </r>
    <r>
      <rPr>
        <vertAlign val="superscript"/>
        <sz val="14"/>
        <rFont val="Cambria"/>
        <family val="1"/>
      </rPr>
      <t>a)</t>
    </r>
  </si>
  <si>
    <t>Naknada za korištenje državnih šuma (7% od prihoda od drveta, računajući cijenu drveta na panju i prihoda ostvarenog od nedrvnih šumskih proizvoda)</t>
  </si>
  <si>
    <t>Budžet Federacije BiH</t>
  </si>
  <si>
    <t>Budžet Kantona</t>
  </si>
  <si>
    <t>Račun opština</t>
  </si>
  <si>
    <r>
      <t xml:space="preserve">2. </t>
    </r>
    <r>
      <rPr>
        <vertAlign val="superscript"/>
        <sz val="14"/>
        <rFont val="Cambria"/>
        <family val="1"/>
      </rPr>
      <t>b)</t>
    </r>
  </si>
  <si>
    <t>Naknada za opštekorisne funkcije šuma (0,07% od ukupno ostvarenog prihoda)</t>
  </si>
  <si>
    <t>a)</t>
  </si>
  <si>
    <t>Naknadu za korištenje državnih šuma obračunavaju i uplaćuju kantonalna šumsko-privredna društva (korisnici državnih šuma)</t>
  </si>
  <si>
    <t>b)</t>
  </si>
  <si>
    <t>Naknadu za opštekorisne funkcije šuma obračunavaju i uplaćuju sva pravna lica koja su registrovana za obavljanje djelatnosti na teritoriji Federacije, kao i dijelovi pravnih lica čije je sjedište van Federacije,</t>
  </si>
  <si>
    <t xml:space="preserve"> a obavljaju djelatnost na teritoriji Federacije, te lica koja obavljaju samostalnu privrednu, profesionalnu i drugu djelatnost.</t>
  </si>
  <si>
    <t>Obrazac "OVN"</t>
  </si>
  <si>
    <t>Naziv pravne/fizičke osobe/lica</t>
  </si>
  <si>
    <t>Identifikacioni broj obveznika naknade</t>
  </si>
  <si>
    <t xml:space="preserve">Šifra djelatnosti </t>
  </si>
  <si>
    <t>Adresa: mjesto, ulica i broj</t>
  </si>
  <si>
    <t>Broj telefona</t>
  </si>
  <si>
    <t>IZVJEŠTAJ O OBRAČUNATIM I UPLAĆENIM VODNIM NAKNADAMA</t>
  </si>
  <si>
    <t>Red.          broj</t>
  </si>
  <si>
    <t>Naziv vodne naknade</t>
  </si>
  <si>
    <t>Jedinica mjere</t>
  </si>
  <si>
    <t>Iznos/Količina</t>
  </si>
  <si>
    <t>Visina opšte i posebnih naknada</t>
  </si>
  <si>
    <t>Obračunati iznos</t>
  </si>
  <si>
    <t>Uplaćeni iznos</t>
  </si>
  <si>
    <t>Razlika za</t>
  </si>
  <si>
    <t>uplatu/povrat</t>
  </si>
  <si>
    <t>/KM/  (4×5)</t>
  </si>
  <si>
    <t>/KM/</t>
  </si>
  <si>
    <t>/KM/ (6-7)</t>
  </si>
  <si>
    <t xml:space="preserve">  Opšta vodna naknada</t>
  </si>
  <si>
    <t>neto plaće zaposlenika</t>
  </si>
  <si>
    <t>KM</t>
  </si>
  <si>
    <t>%</t>
  </si>
  <si>
    <t>po ugovoru o djelu</t>
  </si>
  <si>
    <t>Posebne vodne naknade</t>
  </si>
  <si>
    <t>Naknada za korištenje podzemnih i površinskih voda</t>
  </si>
  <si>
    <t>za javnu vodoopskrbu</t>
  </si>
  <si>
    <r>
      <t>m</t>
    </r>
    <r>
      <rPr>
        <vertAlign val="superscript"/>
        <sz val="14"/>
        <rFont val="Cambria"/>
        <family val="1"/>
      </rPr>
      <t>3</t>
    </r>
  </si>
  <si>
    <t>za flaširanje vode i mineralne vode</t>
  </si>
  <si>
    <t>za industrijske procese, uključujući TE</t>
  </si>
  <si>
    <t>za druge namjene</t>
  </si>
  <si>
    <t>za proizvodnju električne energije u HE</t>
  </si>
  <si>
    <t>kWh</t>
  </si>
  <si>
    <t>Naknada za zaštitu voda</t>
  </si>
  <si>
    <t>za vlasnike transportnih sredstava</t>
  </si>
  <si>
    <t>EBS</t>
  </si>
  <si>
    <t>za ispuštanje otpadnih voda</t>
  </si>
  <si>
    <t>za uzgoj ribe</t>
  </si>
  <si>
    <t>kg</t>
  </si>
  <si>
    <t>za upotrebu vještačkih đubriva</t>
  </si>
  <si>
    <t>za upotrebu hemikalija za zaštitu bilja</t>
  </si>
  <si>
    <t>Naknada za izvađeni materijal iz vodotoka</t>
  </si>
  <si>
    <t>Naknada za zaštitu od poplava</t>
  </si>
  <si>
    <t>poljoprivrednog, građevinskog ili šumskog zemljišta</t>
  </si>
  <si>
    <t>ha</t>
  </si>
  <si>
    <t>stambenih, poslovnih ili drugih objekata</t>
  </si>
  <si>
    <r>
      <t>m</t>
    </r>
    <r>
      <rPr>
        <vertAlign val="superscript"/>
        <sz val="14"/>
        <rFont val="Cambria"/>
        <family val="1"/>
      </rPr>
      <t>2</t>
    </r>
  </si>
  <si>
    <t>Ukupno:</t>
  </si>
  <si>
    <t>OBRAZAC ZS</t>
  </si>
  <si>
    <t>IZVJEŠTAJ</t>
  </si>
  <si>
    <t>o obračunatom i uplaćenom posebnom porezu/naknadi</t>
  </si>
  <si>
    <t>za zaštitu od prirodnih i drugih nesreća</t>
  </si>
  <si>
    <t>Naziv pravne/fizičke osobe/lica, odnosno organa vlasti</t>
  </si>
  <si>
    <t>OPIS</t>
  </si>
  <si>
    <t>Osnovica  - isplaćene neto plaće, odnosno neto isplate po ugovoru o djelu i ugovoru o vršenju privremenih i povremenih poslova</t>
  </si>
  <si>
    <t>Stopa iz tačke 2. Uputstva</t>
  </si>
  <si>
    <t>(osnovica × stopa - red.br. 1 × red.br. 2)</t>
  </si>
  <si>
    <t xml:space="preserve"> </t>
  </si>
  <si>
    <t>Finansijsko-informatička agencija</t>
  </si>
  <si>
    <t>Ložionička 3, Sarajevo</t>
  </si>
  <si>
    <t>OBAVIJEST O RAZVRSTAVANJU</t>
  </si>
  <si>
    <t>je prema kriterijumima razvrstavanja iz člana 5. Zakona o računovodstvu i reviziji u Federaciji BiH</t>
  </si>
  <si>
    <t>•   šifra djelatnosti</t>
  </si>
  <si>
    <t>•   prosječna vrijednost poslovne imovine (KM)</t>
  </si>
  <si>
    <t>•   prosječan broj zaposlenih</t>
  </si>
  <si>
    <t>Veličina pravnog lica na osnovu navedenih kriterijuma:</t>
  </si>
  <si>
    <t xml:space="preserve">M.P. </t>
  </si>
  <si>
    <t>IZJAVA O PRIMIJENJENOM STANDARDU FINANSIJSKOG IZVJEŠTAVANJA</t>
  </si>
  <si>
    <t>Naziv pravnog lica:</t>
  </si>
  <si>
    <t>U skladu sa članom 10a. Pravilnika o metodologiji za provođenje formalno-pravne, računske i logičke</t>
  </si>
  <si>
    <t>kontrole finansijskih izvještaja ("Službene novine FBiH", br: 103/18, 93/19 i 76/20), za period</t>
  </si>
  <si>
    <t>izjavljujemo da je navedeno pravno lice pri sačinjavanju finansijskih izvještaja koristilo standard:</t>
  </si>
  <si>
    <t>IZJAVA O NEAKTIVNOSTI</t>
  </si>
  <si>
    <t>U skladu sa čl. 44. stav 8. Zakona o računovodstvu i reviziji u FBiH ("Službene novine FBiH" br. 15/21)</t>
  </si>
  <si>
    <t>pravno lice</t>
  </si>
  <si>
    <t>nije imalo drugih promjena na svom računu, osim uplate obaveznog depozita.</t>
  </si>
  <si>
    <t>DOO Gradski i prigradski saobraćaj Tuzla</t>
  </si>
  <si>
    <t>1-250</t>
  </si>
  <si>
    <t>Bukinje bb</t>
  </si>
  <si>
    <t>DA</t>
  </si>
  <si>
    <t>1321000309675806</t>
  </si>
  <si>
    <t>Jasmin</t>
  </si>
  <si>
    <t>Gradaškić</t>
  </si>
  <si>
    <t>Muški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</si>
</sst>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00%"/>
    <numFmt numFmtId="165" formatCode="\00"/>
    <numFmt numFmtId="166" formatCode="yyyy"/>
    <numFmt numFmtId="167" formatCode="d/m/yyyy/"/>
    <numFmt numFmtId="168" formatCode="_-* #,##0.00_-;\-* #,##0.00_-;_-* \-??_-;_-@_-"/>
    <numFmt numFmtId="169" formatCode="_(* #,##0.00_);_(* \(#,##0.00\);_(* \-??_);_(@_)"/>
    <numFmt numFmtId="170" formatCode="0.00000000000000000"/>
    <numFmt numFmtId="171" formatCode="_(* #,##0_);_(* \(#,##0\);_(* &quot;-&quot;??_);_(@_)"/>
    <numFmt numFmtId="172" formatCode="0.0000"/>
    <numFmt numFmtId="173" formatCode="#,##0.00_ ;\-#,##0.00\ "/>
    <numFmt numFmtId="174" formatCode="#,##0.000_ ;\-#,##0.000\ "/>
    <numFmt numFmtId="175" formatCode="0.000"/>
    <numFmt numFmtId="176" formatCode="d\.m\.yyyy\."/>
  </numFmts>
  <fonts count="217" x14ac:knownFonts="1">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theme="8" tint="-0.249977111117893"/>
      <name val="Calibri"/>
      <family val="2"/>
    </font>
    <font>
      <sz val="11"/>
      <color theme="8" tint="-0.249977111117893"/>
      <name val="Calibri"/>
      <family val="2"/>
    </font>
    <font>
      <sz val="11"/>
      <name val="Calibri"/>
      <family val="2"/>
    </font>
    <font>
      <sz val="11"/>
      <name val="Calibri"/>
      <family val="2"/>
    </font>
    <font>
      <sz val="11"/>
      <color rgb="FFFF0000"/>
      <name val="Calibri"/>
      <family val="2"/>
    </font>
    <font>
      <sz val="11"/>
      <name val="Calibri"/>
      <family val="2"/>
    </font>
    <font>
      <sz val="11"/>
      <name val="Arial Narrow"/>
      <family val="2"/>
    </font>
    <font>
      <sz val="11"/>
      <name val="Calibri"/>
      <family val="2"/>
      <scheme val="minor"/>
    </font>
    <font>
      <sz val="28"/>
      <name val="Bar-Code 39"/>
      <family val="3"/>
    </font>
    <font>
      <u/>
      <sz val="11"/>
      <color rgb="FF0563C1"/>
      <name val="Calibri"/>
      <family val="2"/>
    </font>
    <font>
      <sz val="17"/>
      <name val="Bar-Code 39"/>
      <family val="3"/>
    </font>
    <font>
      <sz val="36"/>
      <name val="Bar-Code 39"/>
      <family val="3"/>
    </font>
    <font>
      <sz val="11"/>
      <color rgb="FF000000"/>
      <name val="Calibri"/>
      <family val="2"/>
    </font>
    <font>
      <sz val="19"/>
      <name val="Bar-Code 39"/>
      <family val="3"/>
    </font>
    <font>
      <sz val="35"/>
      <name val="Bar-Code 39"/>
      <family val="3"/>
    </font>
    <font>
      <sz val="22"/>
      <name val="Bar-Code 39"/>
      <family val="3"/>
    </font>
    <font>
      <sz val="16"/>
      <name val="Bar-Code 39"/>
      <family val="3"/>
    </font>
    <font>
      <sz val="20"/>
      <name val="Bar-Code 39"/>
      <family val="3"/>
    </font>
    <font>
      <sz val="28"/>
      <name val="Cambria"/>
      <family val="1"/>
    </font>
    <font>
      <sz val="11"/>
      <color rgb="FF000000"/>
      <name val="Cambria"/>
      <family val="1"/>
    </font>
    <font>
      <sz val="16"/>
      <name val="Cambria"/>
      <family val="1"/>
    </font>
    <font>
      <b/>
      <sz val="29"/>
      <name val="Cambria"/>
      <family val="1"/>
    </font>
    <font>
      <b/>
      <sz val="36"/>
      <name val="Cambria"/>
      <family val="1"/>
    </font>
    <font>
      <b/>
      <sz val="21"/>
      <name val="Cambria"/>
      <family val="1"/>
    </font>
    <font>
      <b/>
      <sz val="16"/>
      <name val="Cambria"/>
      <family val="1"/>
    </font>
    <font>
      <sz val="16"/>
      <color theme="0" tint="-0.499984740745262"/>
      <name val="Cambria"/>
      <family val="1"/>
    </font>
    <font>
      <sz val="18"/>
      <name val="Cambria"/>
      <family val="1"/>
    </font>
    <font>
      <sz val="18"/>
      <color rgb="FF000000"/>
      <name val="Cambria"/>
      <family val="1"/>
    </font>
    <font>
      <sz val="11"/>
      <name val="Cambria"/>
      <family val="1"/>
    </font>
    <font>
      <b/>
      <sz val="21"/>
      <color theme="1" tint="0.499984740745262"/>
      <name val="Cambria"/>
      <family val="1"/>
    </font>
    <font>
      <b/>
      <sz val="18"/>
      <name val="Cambria"/>
      <family val="1"/>
    </font>
    <font>
      <sz val="18"/>
      <color rgb="FF808080"/>
      <name val="Cambria"/>
      <family val="1"/>
    </font>
    <font>
      <sz val="11"/>
      <color theme="1"/>
      <name val="Cambria"/>
      <family val="1"/>
    </font>
    <font>
      <sz val="16"/>
      <color rgb="FF808080"/>
      <name val="Cambria"/>
      <family val="1"/>
    </font>
    <font>
      <sz val="11"/>
      <color rgb="FFFF0000"/>
      <name val="Cambria"/>
      <family val="1"/>
    </font>
    <font>
      <sz val="11"/>
      <color theme="0" tint="-0.499984740745262"/>
      <name val="Cambria"/>
      <family val="1"/>
    </font>
    <font>
      <sz val="11"/>
      <color rgb="FFC00000"/>
      <name val="Cambria"/>
      <family val="1"/>
    </font>
    <font>
      <b/>
      <sz val="11"/>
      <name val="Cambria"/>
      <family val="1"/>
    </font>
    <font>
      <b/>
      <sz val="13"/>
      <name val="Cambria"/>
      <family val="1"/>
    </font>
    <font>
      <b/>
      <sz val="11"/>
      <color theme="1"/>
      <name val="Cambria"/>
      <family val="1"/>
    </font>
    <font>
      <sz val="10"/>
      <color rgb="FFFF0000"/>
      <name val="Cambria"/>
      <family val="1"/>
    </font>
    <font>
      <sz val="10"/>
      <color theme="1"/>
      <name val="Cambria"/>
      <family val="1"/>
    </font>
    <font>
      <sz val="10"/>
      <name val="Cambria"/>
      <family val="1"/>
    </font>
    <font>
      <sz val="10"/>
      <color rgb="FF000000"/>
      <name val="Cambria"/>
      <family val="1"/>
    </font>
    <font>
      <sz val="17"/>
      <name val="Cambria"/>
      <family val="1"/>
    </font>
    <font>
      <sz val="11"/>
      <color theme="0" tint="-0.34998626667073579"/>
      <name val="Cambria"/>
      <family val="1"/>
    </font>
    <font>
      <sz val="13"/>
      <name val="Cambria"/>
      <family val="1"/>
    </font>
    <font>
      <sz val="26"/>
      <color rgb="FFFF0000"/>
      <name val="Cambria"/>
      <family val="1"/>
    </font>
    <font>
      <b/>
      <sz val="26"/>
      <name val="Cambria"/>
      <family val="1"/>
    </font>
    <font>
      <sz val="26"/>
      <name val="Cambria"/>
      <family val="1"/>
    </font>
    <font>
      <sz val="26"/>
      <color rgb="FF000000"/>
      <name val="Cambria"/>
      <family val="1"/>
    </font>
    <font>
      <b/>
      <sz val="26"/>
      <color rgb="FF000000"/>
      <name val="Cambria"/>
      <family val="1"/>
    </font>
    <font>
      <sz val="24"/>
      <color rgb="FFFF0000"/>
      <name val="Cambria"/>
      <family val="1"/>
    </font>
    <font>
      <sz val="24"/>
      <name val="Cambria"/>
      <family val="1"/>
    </font>
    <font>
      <b/>
      <sz val="24"/>
      <name val="Cambria"/>
      <family val="1"/>
    </font>
    <font>
      <sz val="24"/>
      <color rgb="FF000000"/>
      <name val="Cambria"/>
      <family val="1"/>
    </font>
    <font>
      <sz val="24"/>
      <color rgb="FF7F7F7F"/>
      <name val="Cambria"/>
      <family val="1"/>
    </font>
    <font>
      <b/>
      <sz val="28"/>
      <name val="Cambria"/>
      <family val="1"/>
    </font>
    <font>
      <sz val="26"/>
      <color theme="0" tint="-0.34998626667073579"/>
      <name val="Cambria"/>
      <family val="1"/>
    </font>
    <font>
      <sz val="26"/>
      <color rgb="FF808080"/>
      <name val="Cambria"/>
      <family val="1"/>
    </font>
    <font>
      <sz val="22"/>
      <color theme="0" tint="-0.499984740745262"/>
      <name val="Cambria"/>
      <family val="1"/>
    </font>
    <font>
      <sz val="16"/>
      <color rgb="FFFF0000"/>
      <name val="Cambria"/>
      <family val="1"/>
    </font>
    <font>
      <b/>
      <sz val="32"/>
      <name val="Cambria"/>
      <family val="1"/>
    </font>
    <font>
      <b/>
      <sz val="19"/>
      <color theme="1" tint="0.499984740745262"/>
      <name val="Cambria"/>
      <family val="1"/>
    </font>
    <font>
      <sz val="21"/>
      <color rgb="FFFF0000"/>
      <name val="Cambria"/>
      <family val="1"/>
    </font>
    <font>
      <b/>
      <sz val="22"/>
      <name val="Cambria"/>
      <family val="1"/>
    </font>
    <font>
      <sz val="21"/>
      <name val="Cambria"/>
      <family val="1"/>
    </font>
    <font>
      <sz val="21"/>
      <color rgb="FF000000"/>
      <name val="Cambria"/>
      <family val="1"/>
    </font>
    <font>
      <sz val="22"/>
      <name val="Cambria"/>
      <family val="1"/>
    </font>
    <font>
      <sz val="20"/>
      <color rgb="FF000000"/>
      <name val="Cambria"/>
      <family val="1"/>
    </font>
    <font>
      <b/>
      <sz val="20"/>
      <name val="Cambria"/>
      <family val="1"/>
    </font>
    <font>
      <sz val="20"/>
      <name val="Cambria"/>
      <family val="1"/>
    </font>
    <font>
      <b/>
      <sz val="10"/>
      <name val="Cambria"/>
      <family val="1"/>
    </font>
    <font>
      <b/>
      <sz val="9"/>
      <color theme="1" tint="0.499984740745262"/>
      <name val="Cambria"/>
      <family val="1"/>
    </font>
    <font>
      <sz val="19"/>
      <name val="Cambria"/>
      <family val="1"/>
    </font>
    <font>
      <b/>
      <sz val="14"/>
      <name val="Cambria"/>
      <family val="1"/>
    </font>
    <font>
      <sz val="10"/>
      <color theme="0" tint="-0.499984740745262"/>
      <name val="Cambria"/>
      <family val="1"/>
    </font>
    <font>
      <sz val="9"/>
      <name val="Cambria"/>
      <family val="1"/>
    </font>
    <font>
      <b/>
      <sz val="11"/>
      <color rgb="FFFF0000"/>
      <name val="Cambria"/>
      <family val="1"/>
    </font>
    <font>
      <sz val="9"/>
      <color theme="1"/>
      <name val="Cambria"/>
      <family val="1"/>
    </font>
    <font>
      <b/>
      <sz val="10.5"/>
      <name val="Cambria"/>
      <family val="1"/>
    </font>
    <font>
      <sz val="7"/>
      <color rgb="FFFF0000"/>
      <name val="Cambria"/>
      <family val="1"/>
    </font>
    <font>
      <vertAlign val="superscript"/>
      <sz val="10"/>
      <name val="Cambria"/>
      <family val="1"/>
    </font>
    <font>
      <b/>
      <vertAlign val="superscript"/>
      <sz val="10"/>
      <name val="Cambria"/>
      <family val="1"/>
    </font>
    <font>
      <sz val="8"/>
      <color theme="0" tint="-0.499984740745262"/>
      <name val="Cambria"/>
      <family val="1"/>
    </font>
    <font>
      <sz val="14"/>
      <name val="Cambria"/>
      <family val="1"/>
    </font>
    <font>
      <sz val="9"/>
      <color theme="0" tint="-0.499984740745262"/>
      <name val="Cambria"/>
      <family val="1"/>
    </font>
    <font>
      <b/>
      <sz val="12"/>
      <name val="Cambria"/>
      <family val="1"/>
    </font>
    <font>
      <b/>
      <sz val="11"/>
      <color theme="1" tint="0.499984740745262"/>
      <name val="Cambria"/>
      <family val="1"/>
    </font>
    <font>
      <sz val="12"/>
      <name val="Cambria"/>
      <family val="1"/>
    </font>
    <font>
      <sz val="13"/>
      <color theme="1"/>
      <name val="Cambria"/>
      <family val="1"/>
    </font>
    <font>
      <sz val="12"/>
      <color theme="1"/>
      <name val="Cambria"/>
      <family val="1"/>
    </font>
    <font>
      <sz val="8"/>
      <color theme="1"/>
      <name val="Cambria"/>
      <family val="1"/>
    </font>
    <font>
      <b/>
      <sz val="12"/>
      <color theme="1"/>
      <name val="Cambria"/>
      <family val="1"/>
    </font>
    <font>
      <sz val="14"/>
      <color theme="1"/>
      <name val="Cambria"/>
      <family val="1"/>
    </font>
    <font>
      <sz val="13"/>
      <color rgb="FF000000"/>
      <name val="Cambria"/>
      <family val="1"/>
    </font>
    <font>
      <sz val="14"/>
      <color rgb="FF000000"/>
      <name val="Cambria"/>
      <family val="1"/>
    </font>
    <font>
      <sz val="18"/>
      <color theme="0" tint="-0.34998626667073579"/>
      <name val="Cambria"/>
      <family val="1"/>
    </font>
    <font>
      <sz val="14"/>
      <color theme="0" tint="-0.499984740745262"/>
      <name val="Cambria"/>
      <family val="1"/>
    </font>
    <font>
      <b/>
      <sz val="16"/>
      <color theme="1" tint="0.499984740745262"/>
      <name val="Cambria"/>
      <family val="1"/>
    </font>
    <font>
      <sz val="16"/>
      <color theme="0" tint="-0.34998626667073579"/>
      <name val="Cambria"/>
      <family val="1"/>
    </font>
    <font>
      <sz val="20"/>
      <color rgb="FF808080"/>
      <name val="Cambria"/>
      <family val="1"/>
    </font>
    <font>
      <sz val="23"/>
      <name val="Cambria"/>
      <family val="1"/>
    </font>
    <font>
      <b/>
      <sz val="19"/>
      <name val="Cambria"/>
      <family val="1"/>
    </font>
    <font>
      <sz val="30"/>
      <name val="Cambria"/>
      <family val="1"/>
    </font>
    <font>
      <sz val="15"/>
      <color rgb="FF7F7F7F"/>
      <name val="Cambria"/>
      <family val="1"/>
    </font>
    <font>
      <sz val="13"/>
      <color rgb="FFED7D31"/>
      <name val="Cambria"/>
      <family val="1"/>
    </font>
    <font>
      <b/>
      <sz val="24"/>
      <color rgb="FF000000"/>
      <name val="Cambria"/>
      <family val="1"/>
    </font>
    <font>
      <sz val="15"/>
      <name val="Cambria"/>
      <family val="1"/>
    </font>
    <font>
      <b/>
      <sz val="15"/>
      <name val="Cambria"/>
      <family val="1"/>
    </font>
    <font>
      <sz val="15"/>
      <color theme="0" tint="-0.34998626667073579"/>
      <name val="Cambria"/>
      <family val="1"/>
    </font>
    <font>
      <sz val="12"/>
      <color rgb="FFFF0000"/>
      <name val="Cambria"/>
      <family val="1"/>
    </font>
    <font>
      <b/>
      <sz val="12"/>
      <color theme="1" tint="0.499984740745262"/>
      <name val="Cambria"/>
      <family val="1"/>
    </font>
    <font>
      <sz val="14"/>
      <color theme="0" tint="-0.34998626667073579"/>
      <name val="Cambria"/>
      <family val="1"/>
    </font>
    <font>
      <sz val="12"/>
      <color theme="0" tint="-0.34998626667073579"/>
      <name val="Cambria"/>
      <family val="1"/>
    </font>
    <font>
      <b/>
      <sz val="17"/>
      <name val="Cambria"/>
      <family val="1"/>
    </font>
    <font>
      <b/>
      <sz val="14"/>
      <color theme="1" tint="0.499984740745262"/>
      <name val="Cambria"/>
      <family val="1"/>
    </font>
    <font>
      <sz val="13"/>
      <color rgb="FFFF0000"/>
      <name val="Cambria"/>
      <family val="1"/>
    </font>
    <font>
      <sz val="14"/>
      <color theme="0"/>
      <name val="Cambria"/>
      <family val="1"/>
    </font>
    <font>
      <sz val="17"/>
      <color rgb="FF808080"/>
      <name val="Cambria"/>
      <family val="1"/>
    </font>
    <font>
      <sz val="14"/>
      <color rgb="FFFF0000"/>
      <name val="Cambria"/>
      <family val="1"/>
    </font>
    <font>
      <b/>
      <sz val="16"/>
      <color rgb="FF000000"/>
      <name val="Cambria"/>
      <family val="1"/>
    </font>
    <font>
      <b/>
      <sz val="16"/>
      <color theme="0" tint="-0.249977111117893"/>
      <name val="Cambria"/>
      <family val="1"/>
    </font>
    <font>
      <sz val="16"/>
      <color rgb="FF000000"/>
      <name val="Cambria"/>
      <family val="1"/>
    </font>
    <font>
      <sz val="18"/>
      <color rgb="FFFF0000"/>
      <name val="Cambria"/>
      <family val="1"/>
    </font>
    <font>
      <b/>
      <sz val="22"/>
      <color rgb="FF000000"/>
      <name val="Cambria"/>
      <family val="1"/>
    </font>
    <font>
      <b/>
      <sz val="14"/>
      <color rgb="FF000000"/>
      <name val="Cambria"/>
      <family val="1"/>
    </font>
    <font>
      <sz val="22"/>
      <color rgb="FF000000"/>
      <name val="Cambria"/>
      <family val="1"/>
    </font>
    <font>
      <b/>
      <sz val="25"/>
      <color theme="1" tint="0.499984740745262"/>
      <name val="Cambria"/>
      <family val="1"/>
    </font>
    <font>
      <b/>
      <sz val="25"/>
      <color rgb="FF000000"/>
      <name val="Cambria"/>
      <family val="1"/>
    </font>
    <font>
      <b/>
      <sz val="20"/>
      <color rgb="FF000000"/>
      <name val="Cambria"/>
      <family val="1"/>
    </font>
    <font>
      <sz val="22"/>
      <color theme="0" tint="-0.34998626667073579"/>
      <name val="Cambria"/>
      <family val="1"/>
    </font>
    <font>
      <sz val="33"/>
      <name val="Bar-Code 39"/>
      <family val="3"/>
    </font>
    <font>
      <sz val="10"/>
      <color rgb="FFC00000"/>
      <name val="Cambria"/>
      <family val="1"/>
    </font>
    <font>
      <b/>
      <sz val="10"/>
      <color theme="1"/>
      <name val="Cambria"/>
      <family val="1"/>
    </font>
    <font>
      <b/>
      <sz val="9"/>
      <color theme="1"/>
      <name val="Cambria"/>
      <family val="1"/>
    </font>
    <font>
      <b/>
      <sz val="9.5"/>
      <name val="Cambria"/>
      <family val="1"/>
    </font>
    <font>
      <sz val="9.5"/>
      <name val="Cambria"/>
      <family val="1"/>
    </font>
    <font>
      <b/>
      <sz val="9"/>
      <name val="Cambria"/>
      <family val="1"/>
    </font>
    <font>
      <b/>
      <vertAlign val="superscript"/>
      <sz val="9"/>
      <name val="Cambria"/>
      <family val="1"/>
    </font>
    <font>
      <sz val="12"/>
      <color rgb="FF000000"/>
      <name val="Cambria"/>
      <family val="1"/>
    </font>
    <font>
      <b/>
      <vertAlign val="superscript"/>
      <sz val="16"/>
      <name val="Cambria"/>
      <family val="1"/>
    </font>
    <font>
      <sz val="16"/>
      <color theme="1"/>
      <name val="Cambria"/>
      <family val="1"/>
    </font>
    <font>
      <b/>
      <sz val="22"/>
      <color theme="0" tint="-0.499984740745262"/>
      <name val="Cambria"/>
      <family val="1"/>
    </font>
    <font>
      <sz val="21"/>
      <color theme="1" tint="0.249977111117893"/>
      <name val="Cambria"/>
      <family val="1"/>
    </font>
    <font>
      <sz val="17"/>
      <color theme="1" tint="0.249977111117893"/>
      <name val="Cambria"/>
      <family val="1"/>
    </font>
    <font>
      <b/>
      <sz val="16"/>
      <color theme="1" tint="0.249977111117893"/>
      <name val="Cambria"/>
      <family val="1"/>
    </font>
    <font>
      <sz val="16"/>
      <color theme="1" tint="0.249977111117893"/>
      <name val="Cambria"/>
      <family val="1"/>
    </font>
    <font>
      <b/>
      <sz val="18"/>
      <color theme="1" tint="0.249977111117893"/>
      <name val="Cambria"/>
      <family val="1"/>
    </font>
    <font>
      <sz val="18"/>
      <color theme="1" tint="0.249977111117893"/>
      <name val="Cambria"/>
      <family val="1"/>
    </font>
    <font>
      <b/>
      <sz val="30"/>
      <color theme="0"/>
      <name val="Cambria"/>
      <family val="1"/>
    </font>
    <font>
      <b/>
      <sz val="30"/>
      <color theme="1" tint="0.249977111117893"/>
      <name val="Cambria"/>
      <family val="1"/>
    </font>
    <font>
      <sz val="10"/>
      <color theme="1" tint="0.249977111117893"/>
      <name val="Cambria"/>
      <family val="1"/>
    </font>
    <font>
      <b/>
      <sz val="10"/>
      <color theme="1" tint="0.249977111117893"/>
      <name val="Cambria"/>
      <family val="1"/>
    </font>
    <font>
      <sz val="11"/>
      <color theme="1" tint="0.249977111117893"/>
      <name val="Cambria"/>
      <family val="1"/>
    </font>
    <font>
      <b/>
      <sz val="11"/>
      <color theme="1" tint="0.249977111117893"/>
      <name val="Cambria"/>
      <family val="1"/>
    </font>
    <font>
      <b/>
      <sz val="10"/>
      <color rgb="FF000000"/>
      <name val="Cambria"/>
      <family val="1"/>
    </font>
    <font>
      <sz val="26"/>
      <color theme="1" tint="0.249977111117893"/>
      <name val="Cambria"/>
      <family val="1"/>
    </font>
    <font>
      <b/>
      <sz val="26"/>
      <color theme="1" tint="0.249977111117893"/>
      <name val="Cambria"/>
      <family val="1"/>
    </font>
    <font>
      <sz val="22"/>
      <color theme="1" tint="0.249977111117893"/>
      <name val="Cambria"/>
      <family val="1"/>
    </font>
    <font>
      <b/>
      <sz val="22"/>
      <color theme="1" tint="0.249977111117893"/>
      <name val="Cambria"/>
      <family val="1"/>
    </font>
    <font>
      <sz val="24"/>
      <color theme="1" tint="0.249977111117893"/>
      <name val="Cambria"/>
      <family val="1"/>
    </font>
    <font>
      <b/>
      <sz val="9"/>
      <color theme="1" tint="0.249977111117893"/>
      <name val="Cambria"/>
      <family val="1"/>
    </font>
    <font>
      <sz val="8"/>
      <color theme="1" tint="0.249977111117893"/>
      <name val="Cambria"/>
      <family val="1"/>
    </font>
    <font>
      <sz val="7"/>
      <color theme="1" tint="0.249977111117893"/>
      <name val="Cambria"/>
      <family val="1"/>
    </font>
    <font>
      <sz val="9"/>
      <color theme="1" tint="0.249977111117893"/>
      <name val="Cambria"/>
      <family val="1"/>
    </font>
    <font>
      <b/>
      <sz val="12"/>
      <color theme="1" tint="0.249977111117893"/>
      <name val="Cambria"/>
      <family val="1"/>
    </font>
    <font>
      <sz val="12"/>
      <color theme="1" tint="0.249977111117893"/>
      <name val="Cambria"/>
      <family val="1"/>
    </font>
    <font>
      <b/>
      <sz val="14"/>
      <color theme="1" tint="0.249977111117893"/>
      <name val="Cambria"/>
      <family val="1"/>
    </font>
    <font>
      <sz val="14"/>
      <color theme="1" tint="0.249977111117893"/>
      <name val="Cambria"/>
      <family val="1"/>
    </font>
    <font>
      <sz val="15"/>
      <color theme="1" tint="0.249977111117893"/>
      <name val="Cambria"/>
      <family val="1"/>
    </font>
    <font>
      <sz val="20"/>
      <color theme="1" tint="0.249977111117893"/>
      <name val="Cambria"/>
      <family val="1"/>
    </font>
    <font>
      <sz val="24"/>
      <color rgb="FF000000"/>
      <name val="Calibri"/>
      <family val="2"/>
    </font>
    <font>
      <sz val="24"/>
      <name val="Arial Narrow"/>
      <family val="2"/>
    </font>
    <font>
      <sz val="15"/>
      <name val="Arial Narrow"/>
      <family val="2"/>
    </font>
    <font>
      <sz val="11"/>
      <color rgb="FF808080"/>
      <name val="Arial Narrow"/>
      <family val="2"/>
    </font>
    <font>
      <sz val="23"/>
      <name val="Bar-Code 39"/>
      <family val="2"/>
    </font>
    <font>
      <sz val="26"/>
      <name val="Bar-Code 39"/>
      <family val="2"/>
    </font>
    <font>
      <sz val="14"/>
      <color rgb="FF808080"/>
      <name val="Arial Narrow"/>
      <family val="2"/>
    </font>
    <font>
      <sz val="18"/>
      <name val="Arial Narrow"/>
      <family val="2"/>
    </font>
    <font>
      <sz val="23"/>
      <name val="Arial Narrow"/>
      <family val="2"/>
    </font>
    <font>
      <sz val="16"/>
      <name val="Arial Narrow"/>
      <family val="2"/>
    </font>
    <font>
      <sz val="16"/>
      <color rgb="FF808080"/>
      <name val="Arial"/>
      <family val="2"/>
    </font>
    <font>
      <sz val="14"/>
      <name val="Arial Narrow"/>
      <family val="2"/>
    </font>
    <font>
      <sz val="18"/>
      <name val="Arial Narrow"/>
      <family val="2"/>
    </font>
    <font>
      <sz val="12"/>
      <name val="Arial Narrow"/>
      <family val="2"/>
    </font>
    <font>
      <b/>
      <sz val="16"/>
      <name val="Arial Narrow"/>
      <family val="2"/>
    </font>
    <font>
      <sz val="16"/>
      <name val="Arial Narrow"/>
      <family val="2"/>
    </font>
    <font>
      <sz val="14"/>
      <name val="Arial Narrow"/>
      <family val="2"/>
    </font>
    <font>
      <b/>
      <sz val="14"/>
      <name val="Arial Narrow"/>
      <family val="2"/>
    </font>
    <font>
      <sz val="18"/>
      <color theme="0" tint="-0.499984740745262"/>
      <name val="Arial"/>
      <family val="2"/>
    </font>
    <font>
      <sz val="16"/>
      <color theme="0" tint="-0.499984740745262"/>
      <name val="Arial"/>
      <family val="2"/>
    </font>
    <font>
      <sz val="14"/>
      <name val="Arial Narrow"/>
      <family val="2"/>
    </font>
    <font>
      <sz val="19"/>
      <color rgb="FF000000"/>
      <name val="Cambria"/>
      <family val="1"/>
    </font>
    <font>
      <sz val="19"/>
      <color theme="1"/>
      <name val="Cambria"/>
      <family val="1"/>
    </font>
    <font>
      <u/>
      <sz val="21"/>
      <name val="Cambria"/>
      <family val="1"/>
    </font>
    <font>
      <u/>
      <sz val="18"/>
      <name val="Cambria"/>
      <family val="1"/>
    </font>
    <font>
      <b/>
      <sz val="16"/>
      <color theme="4"/>
      <name val="Calibri"/>
      <family val="2"/>
    </font>
    <font>
      <b/>
      <sz val="11"/>
      <color rgb="FFFF0000"/>
      <name val="Calibri"/>
      <family val="2"/>
    </font>
    <font>
      <u/>
      <sz val="11"/>
      <color rgb="FF0563C1"/>
      <name val="Calibri"/>
      <family val="2"/>
    </font>
    <font>
      <b/>
      <sz val="11"/>
      <color rgb="FF000000"/>
      <name val="Source Sans Pro"/>
      <family val="2"/>
    </font>
    <font>
      <sz val="11"/>
      <color rgb="FF000000"/>
      <name val="Source Sans Pro"/>
      <family val="2"/>
    </font>
    <font>
      <b/>
      <sz val="11"/>
      <color rgb="FF000000"/>
      <name val="Calibri"/>
      <family val="2"/>
    </font>
    <font>
      <sz val="14"/>
      <color theme="0" tint="-0.499984740745262"/>
      <name val="Arial"/>
      <family val="2"/>
    </font>
    <font>
      <sz val="12"/>
      <name val="Arial Narrow"/>
      <family val="2"/>
    </font>
    <font>
      <sz val="10"/>
      <color theme="0" tint="-0.499984740745262"/>
      <name val="Arial"/>
      <family val="2"/>
    </font>
    <font>
      <b/>
      <sz val="18"/>
      <color theme="1"/>
      <name val="Cambria"/>
      <family val="1"/>
    </font>
    <font>
      <sz val="11"/>
      <color rgb="FF000000"/>
      <name val="Calibri"/>
      <family val="2"/>
      <charset val="1"/>
    </font>
    <font>
      <b/>
      <sz val="11"/>
      <name val="Calibri"/>
      <family val="2"/>
    </font>
    <font>
      <vertAlign val="superscript"/>
      <sz val="16"/>
      <name val="Cambria"/>
      <family val="1"/>
    </font>
    <font>
      <b/>
      <vertAlign val="superscript"/>
      <sz val="16"/>
      <color theme="1"/>
      <name val="Cambria"/>
      <family val="1"/>
    </font>
    <font>
      <b/>
      <vertAlign val="superscript"/>
      <sz val="11"/>
      <name val="Cambria"/>
      <family val="1"/>
    </font>
    <font>
      <vertAlign val="superscript"/>
      <sz val="14"/>
      <name val="Cambria"/>
      <family val="1"/>
    </font>
  </fonts>
  <fills count="15">
    <fill>
      <patternFill patternType="none"/>
    </fill>
    <fill>
      <patternFill patternType="gray125"/>
    </fill>
    <fill>
      <patternFill patternType="solid">
        <fgColor theme="7" tint="0.79998168889431442"/>
        <bgColor indexed="64"/>
      </patternFill>
    </fill>
    <fill>
      <patternFill patternType="solid">
        <fgColor theme="7" tint="0.39997558519241921"/>
        <bgColor indexed="64"/>
      </patternFill>
    </fill>
    <fill>
      <patternFill patternType="solid">
        <fgColor rgb="FF0F932E"/>
        <bgColor rgb="FF003366"/>
      </patternFill>
    </fill>
    <fill>
      <patternFill patternType="solid">
        <fgColor rgb="FFBDD7EE"/>
        <bgColor rgb="FFB4C7E7"/>
      </patternFill>
    </fill>
    <fill>
      <patternFill patternType="solid">
        <fgColor theme="8" tint="0.59999389629810485"/>
        <bgColor rgb="FFB4C7E7"/>
      </patternFill>
    </fill>
    <fill>
      <patternFill patternType="solid">
        <fgColor theme="8" tint="0.59999389629810485"/>
        <bgColor indexed="64"/>
      </patternFill>
    </fill>
    <fill>
      <patternFill patternType="solid">
        <fgColor rgb="FFFFC000"/>
        <bgColor indexed="64"/>
      </patternFill>
    </fill>
    <fill>
      <patternFill patternType="solid">
        <fgColor theme="0"/>
        <bgColor indexed="64"/>
      </patternFill>
    </fill>
    <fill>
      <patternFill patternType="solid">
        <fgColor theme="0"/>
        <bgColor theme="0"/>
      </patternFill>
    </fill>
    <fill>
      <patternFill patternType="solid">
        <fgColor theme="0"/>
        <bgColor rgb="FFFFFFFF"/>
      </patternFill>
    </fill>
    <fill>
      <patternFill patternType="solid">
        <fgColor theme="4" tint="0.59999389629810485"/>
        <bgColor indexed="64"/>
      </patternFill>
    </fill>
    <fill>
      <patternFill patternType="solid">
        <fgColor rgb="FFBDD7EE"/>
        <bgColor indexed="64"/>
      </patternFill>
    </fill>
    <fill>
      <patternFill patternType="solid">
        <fgColor theme="8" tint="0.59996337778862885"/>
        <bgColor theme="8" tint="0.59996337778862885"/>
      </patternFill>
    </fill>
  </fills>
  <borders count="276">
    <border>
      <left/>
      <right/>
      <top/>
      <bottom/>
      <diagonal/>
    </border>
    <border>
      <left style="thin">
        <color theme="1" tint="0.499984740745262"/>
      </left>
      <right/>
      <top/>
      <bottom/>
      <diagonal/>
    </border>
    <border>
      <left style="dashDotDot">
        <color theme="0" tint="-0.499984740745262"/>
      </left>
      <right/>
      <top style="dashDotDot">
        <color theme="0" tint="-0.499984740745262"/>
      </top>
      <bottom/>
      <diagonal/>
    </border>
    <border>
      <left/>
      <right/>
      <top style="dashDotDot">
        <color theme="0" tint="-0.499984740745262"/>
      </top>
      <bottom/>
      <diagonal/>
    </border>
    <border>
      <left/>
      <right style="dashDotDot">
        <color theme="0" tint="-0.499984740745262"/>
      </right>
      <top style="dashDotDot">
        <color theme="0" tint="-0.499984740745262"/>
      </top>
      <bottom/>
      <diagonal/>
    </border>
    <border>
      <left style="dashDotDot">
        <color theme="0" tint="-0.499984740745262"/>
      </left>
      <right/>
      <top/>
      <bottom/>
      <diagonal/>
    </border>
    <border>
      <left/>
      <right style="dashDotDot">
        <color theme="0" tint="-0.499984740745262"/>
      </right>
      <top/>
      <bottom/>
      <diagonal/>
    </border>
    <border>
      <left style="dashDotDot">
        <color theme="0" tint="-0.499984740745262"/>
      </left>
      <right/>
      <top/>
      <bottom style="dashDotDot">
        <color theme="0" tint="-0.499984740745262"/>
      </bottom>
      <diagonal/>
    </border>
    <border>
      <left/>
      <right/>
      <top/>
      <bottom style="dashDotDot">
        <color theme="0" tint="-0.499984740745262"/>
      </bottom>
      <diagonal/>
    </border>
    <border>
      <left/>
      <right style="dashDotDot">
        <color theme="0" tint="-0.499984740745262"/>
      </right>
      <top/>
      <bottom style="dashDotDot">
        <color theme="0" tint="-0.499984740745262"/>
      </bottom>
      <diagonal/>
    </border>
    <border>
      <left style="thin">
        <color rgb="FF808080"/>
      </left>
      <right/>
      <top/>
      <bottom/>
      <diagonal/>
    </border>
    <border>
      <left/>
      <right/>
      <top/>
      <bottom style="hair">
        <color theme="0"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bottom style="thin">
        <color theme="0" tint="-0.499984740745262"/>
      </bottom>
      <diagonal/>
    </border>
    <border>
      <left/>
      <right/>
      <top style="thin">
        <color theme="0" tint="-0.499984740745262"/>
      </top>
      <bottom style="thin">
        <color theme="0" tint="-0.24994659260841701"/>
      </bottom>
      <diagonal/>
    </border>
    <border>
      <left/>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dashed">
        <color theme="0" tint="-0.24994659260841701"/>
      </left>
      <right/>
      <top style="dashed">
        <color theme="0" tint="-0.24994659260841701"/>
      </top>
      <bottom/>
      <diagonal/>
    </border>
    <border>
      <left/>
      <right/>
      <top style="dashed">
        <color theme="0" tint="-0.24994659260841701"/>
      </top>
      <bottom/>
      <diagonal/>
    </border>
    <border>
      <left/>
      <right style="dashed">
        <color theme="0" tint="-0.24994659260841701"/>
      </right>
      <top style="dashed">
        <color theme="0" tint="-0.24994659260841701"/>
      </top>
      <bottom/>
      <diagonal/>
    </border>
    <border>
      <left style="dashed">
        <color theme="0" tint="-0.24994659260841701"/>
      </left>
      <right/>
      <top/>
      <bottom style="dashed">
        <color theme="0" tint="-0.24994659260841701"/>
      </bottom>
      <diagonal/>
    </border>
    <border>
      <left/>
      <right/>
      <top/>
      <bottom style="dashed">
        <color theme="0" tint="-0.24994659260841701"/>
      </bottom>
      <diagonal/>
    </border>
    <border>
      <left/>
      <right style="dashed">
        <color theme="0" tint="-0.24994659260841701"/>
      </right>
      <top/>
      <bottom style="dashed">
        <color theme="0" tint="-0.24994659260841701"/>
      </bottom>
      <diagonal/>
    </border>
    <border>
      <left style="dashed">
        <color theme="0" tint="-0.499984740745262"/>
      </left>
      <right/>
      <top style="dashed">
        <color theme="0" tint="-0.499984740745262"/>
      </top>
      <bottom style="dashed">
        <color theme="0" tint="-0.499984740745262"/>
      </bottom>
      <diagonal/>
    </border>
    <border>
      <left/>
      <right/>
      <top style="dashed">
        <color theme="0" tint="-0.499984740745262"/>
      </top>
      <bottom style="dashed">
        <color theme="0" tint="-0.499984740745262"/>
      </bottom>
      <diagonal/>
    </border>
    <border>
      <left/>
      <right style="dashed">
        <color theme="0" tint="-0.499984740745262"/>
      </right>
      <top style="dashed">
        <color theme="0" tint="-0.499984740745262"/>
      </top>
      <bottom style="dashed">
        <color theme="0" tint="-0.499984740745262"/>
      </bottom>
      <diagonal/>
    </border>
    <border>
      <left style="medium">
        <color theme="0" tint="-0.24994659260841701"/>
      </left>
      <right/>
      <top style="medium">
        <color theme="0" tint="-0.24994659260841701"/>
      </top>
      <bottom style="thin">
        <color theme="0" tint="-0.24994659260841701"/>
      </bottom>
      <diagonal/>
    </border>
    <border>
      <left/>
      <right/>
      <top style="medium">
        <color theme="0" tint="-0.24994659260841701"/>
      </top>
      <bottom style="thin">
        <color theme="0" tint="-0.24994659260841701"/>
      </bottom>
      <diagonal/>
    </border>
    <border>
      <left style="thin">
        <color theme="0" tint="-0.24994659260841701"/>
      </left>
      <right/>
      <top style="medium">
        <color theme="0" tint="-0.24994659260841701"/>
      </top>
      <bottom/>
      <diagonal/>
    </border>
    <border>
      <left/>
      <right/>
      <top style="medium">
        <color theme="0" tint="-0.24994659260841701"/>
      </top>
      <bottom/>
      <diagonal/>
    </border>
    <border>
      <left/>
      <right style="thin">
        <color theme="0" tint="-0.24994659260841701"/>
      </right>
      <top style="medium">
        <color theme="0" tint="-0.24994659260841701"/>
      </top>
      <bottom/>
      <diagonal/>
    </border>
    <border>
      <left style="thin">
        <color theme="0" tint="-0.24994659260841701"/>
      </left>
      <right/>
      <top style="medium">
        <color theme="0" tint="-0.24994659260841701"/>
      </top>
      <bottom style="thin">
        <color theme="0" tint="-0.24994659260841701"/>
      </bottom>
      <diagonal/>
    </border>
    <border>
      <left/>
      <right style="medium">
        <color theme="0" tint="-0.24994659260841701"/>
      </right>
      <top style="medium">
        <color theme="0" tint="-0.24994659260841701"/>
      </top>
      <bottom style="thin">
        <color theme="0" tint="-0.24994659260841701"/>
      </bottom>
      <diagonal/>
    </border>
    <border>
      <left style="medium">
        <color theme="0" tint="-0.24994659260841701"/>
      </left>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medium">
        <color theme="0" tint="-0.24994659260841701"/>
      </left>
      <right/>
      <top style="thin">
        <color theme="0" tint="-0.24994659260841701"/>
      </top>
      <bottom style="medium">
        <color theme="0" tint="-0.24994659260841701"/>
      </bottom>
      <diagonal/>
    </border>
    <border>
      <left/>
      <right/>
      <top style="thin">
        <color theme="0" tint="-0.24994659260841701"/>
      </top>
      <bottom style="medium">
        <color theme="0" tint="-0.24994659260841701"/>
      </bottom>
      <diagonal/>
    </border>
    <border>
      <left style="thin">
        <color theme="0" tint="-0.24994659260841701"/>
      </left>
      <right/>
      <top style="thin">
        <color theme="0" tint="-0.24994659260841701"/>
      </top>
      <bottom style="medium">
        <color theme="0" tint="-0.24994659260841701"/>
      </bottom>
      <diagonal/>
    </border>
    <border>
      <left/>
      <right style="medium">
        <color theme="0" tint="-0.24994659260841701"/>
      </right>
      <top style="thin">
        <color theme="0" tint="-0.24994659260841701"/>
      </top>
      <bottom style="medium">
        <color theme="0" tint="-0.24994659260841701"/>
      </bottom>
      <diagonal/>
    </border>
    <border>
      <left style="medium">
        <color theme="0" tint="-0.24994659260841701"/>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style="thin">
        <color theme="0" tint="-0.24994659260841701"/>
      </bottom>
      <diagonal/>
    </border>
    <border>
      <left/>
      <right style="medium">
        <color theme="0" tint="-0.24994659260841701"/>
      </right>
      <top/>
      <bottom style="thin">
        <color theme="0" tint="-0.24994659260841701"/>
      </bottom>
      <diagonal/>
    </border>
    <border>
      <left style="medium">
        <color theme="0" tint="-0.24994659260841701"/>
      </left>
      <right/>
      <top/>
      <bottom/>
      <diagonal/>
    </border>
    <border>
      <left style="thin">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style="thin">
        <color theme="0" tint="-0.24994659260841701"/>
      </left>
      <right/>
      <top/>
      <bottom style="medium">
        <color theme="0" tint="-0.24994659260841701"/>
      </bottom>
      <diagonal/>
    </border>
    <border>
      <left/>
      <right style="medium">
        <color theme="0" tint="-0.24994659260841701"/>
      </right>
      <top/>
      <bottom style="medium">
        <color theme="0" tint="-0.24994659260841701"/>
      </bottom>
      <diagonal/>
    </border>
    <border>
      <left style="double">
        <color theme="0" tint="-0.24994659260841701"/>
      </left>
      <right/>
      <top style="medium">
        <color theme="0" tint="-0.24994659260841701"/>
      </top>
      <bottom/>
      <diagonal/>
    </border>
    <border>
      <left/>
      <right style="double">
        <color theme="0" tint="-0.24994659260841701"/>
      </right>
      <top style="medium">
        <color theme="0" tint="-0.24994659260841701"/>
      </top>
      <bottom/>
      <diagonal/>
    </border>
    <border>
      <left style="double">
        <color theme="0" tint="-0.24994659260841701"/>
      </left>
      <right/>
      <top/>
      <bottom style="thin">
        <color theme="0" tint="-0.24994659260841701"/>
      </bottom>
      <diagonal/>
    </border>
    <border>
      <left/>
      <right style="double">
        <color theme="0" tint="-0.24994659260841701"/>
      </right>
      <top/>
      <bottom style="thin">
        <color theme="0" tint="-0.24994659260841701"/>
      </bottom>
      <diagonal/>
    </border>
    <border>
      <left/>
      <right style="thin">
        <color theme="0" tint="-0.24994659260841701"/>
      </right>
      <top style="thin">
        <color theme="0" tint="-0.24994659260841701"/>
      </top>
      <bottom style="medium">
        <color theme="0" tint="-0.24994659260841701"/>
      </bottom>
      <diagonal/>
    </border>
    <border>
      <left style="double">
        <color theme="0" tint="-0.24994659260841701"/>
      </left>
      <right/>
      <top style="thin">
        <color theme="0" tint="-0.24994659260841701"/>
      </top>
      <bottom style="medium">
        <color theme="0" tint="-0.24994659260841701"/>
      </bottom>
      <diagonal/>
    </border>
    <border>
      <left/>
      <right style="double">
        <color theme="0" tint="-0.24994659260841701"/>
      </right>
      <top style="thin">
        <color theme="0" tint="-0.24994659260841701"/>
      </top>
      <bottom style="medium">
        <color theme="0" tint="-0.24994659260841701"/>
      </bottom>
      <diagonal/>
    </border>
    <border>
      <left/>
      <right style="thin">
        <color theme="0" tint="-0.24994659260841701"/>
      </right>
      <top style="medium">
        <color theme="0" tint="-0.24994659260841701"/>
      </top>
      <bottom style="thin">
        <color theme="0" tint="-0.24994659260841701"/>
      </bottom>
      <diagonal/>
    </border>
    <border>
      <left style="double">
        <color theme="0" tint="-0.24994659260841701"/>
      </left>
      <right/>
      <top style="medium">
        <color theme="0" tint="-0.24994659260841701"/>
      </top>
      <bottom style="thin">
        <color theme="0" tint="-0.24994659260841701"/>
      </bottom>
      <diagonal/>
    </border>
    <border>
      <left/>
      <right style="double">
        <color theme="0" tint="-0.24994659260841701"/>
      </right>
      <top style="medium">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double">
        <color theme="0" tint="-0.24994659260841701"/>
      </left>
      <right/>
      <top style="thin">
        <color theme="0" tint="-0.24994659260841701"/>
      </top>
      <bottom style="thin">
        <color theme="0" tint="-0.24994659260841701"/>
      </bottom>
      <diagonal/>
    </border>
    <border>
      <left/>
      <right style="double">
        <color theme="0" tint="-0.24994659260841701"/>
      </right>
      <top style="thin">
        <color theme="0" tint="-0.24994659260841701"/>
      </top>
      <bottom style="thin">
        <color theme="0" tint="-0.24994659260841701"/>
      </bottom>
      <diagonal/>
    </border>
    <border>
      <left/>
      <right style="thin">
        <color theme="0" tint="-0.24994659260841701"/>
      </right>
      <top/>
      <bottom/>
      <diagonal/>
    </border>
    <border>
      <left style="dashed">
        <color theme="0" tint="-0.24994659260841701"/>
      </left>
      <right/>
      <top style="dashed">
        <color theme="0" tint="-0.24994659260841701"/>
      </top>
      <bottom style="dashed">
        <color theme="0" tint="-0.24994659260841701"/>
      </bottom>
      <diagonal/>
    </border>
    <border>
      <left/>
      <right style="dashed">
        <color theme="0" tint="-0.24994659260841701"/>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right style="hair">
        <color indexed="64"/>
      </right>
      <top style="thin">
        <color theme="0" tint="-0.24994659260841701"/>
      </top>
      <bottom/>
      <diagonal/>
    </border>
    <border>
      <left style="hair">
        <color auto="1"/>
      </left>
      <right/>
      <top style="thin">
        <color theme="0" tint="-0.24994659260841701"/>
      </top>
      <bottom style="thin">
        <color theme="0" tint="-0.24994659260841701"/>
      </bottom>
      <diagonal/>
    </border>
    <border>
      <left/>
      <right style="hair">
        <color indexed="64"/>
      </right>
      <top/>
      <bottom/>
      <diagonal/>
    </border>
    <border>
      <left/>
      <right style="hair">
        <color indexed="64"/>
      </right>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right style="thin">
        <color theme="0" tint="-0.24994659260841701"/>
      </right>
      <top/>
      <bottom style="medium">
        <color theme="0" tint="-0.24994659260841701"/>
      </bottom>
      <diagonal/>
    </border>
    <border>
      <left/>
      <right style="thin">
        <color theme="0"/>
      </right>
      <top/>
      <bottom/>
      <diagonal/>
    </border>
    <border>
      <left style="thin">
        <color theme="0" tint="-0.24994659260841701"/>
      </left>
      <right style="thin">
        <color auto="1"/>
      </right>
      <top style="thin">
        <color theme="0" tint="-0.24994659260841701"/>
      </top>
      <bottom style="thin">
        <color theme="0" tint="-0.24994659260841701"/>
      </bottom>
      <diagonal/>
    </border>
    <border>
      <left style="thin">
        <color auto="1"/>
      </left>
      <right style="thin">
        <color auto="1"/>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top/>
      <bottom/>
      <diagonal/>
    </border>
    <border>
      <left style="thin">
        <color theme="0" tint="-0.24994659260841701"/>
      </left>
      <right style="thin">
        <color theme="0" tint="-0.24994659260841701"/>
      </right>
      <top/>
      <bottom/>
      <diagonal/>
    </border>
    <border>
      <left/>
      <right style="thin">
        <color auto="1"/>
      </right>
      <top/>
      <bottom/>
      <diagonal/>
    </border>
    <border>
      <left style="thin">
        <color indexed="64"/>
      </left>
      <right style="thin">
        <color indexed="64"/>
      </right>
      <top/>
      <bottom/>
      <diagonal/>
    </border>
    <border>
      <left style="medium">
        <color theme="0" tint="-0.24994659260841701"/>
      </left>
      <right/>
      <top style="thin">
        <color theme="0" tint="-0.24994659260841701"/>
      </top>
      <bottom/>
      <diagonal/>
    </border>
    <border>
      <left/>
      <right style="medium">
        <color theme="0" tint="-0.24994659260841701"/>
      </right>
      <top style="thin">
        <color theme="0" tint="-0.24994659260841701"/>
      </top>
      <bottom/>
      <diagonal/>
    </border>
    <border>
      <left/>
      <right/>
      <top/>
      <bottom style="dashed">
        <color theme="0" tint="-0.499984740745262"/>
      </bottom>
      <diagonal/>
    </border>
    <border>
      <left style="thin">
        <color indexed="64"/>
      </left>
      <right/>
      <top/>
      <bottom/>
      <diagonal/>
    </border>
    <border>
      <left style="thin">
        <color theme="1" tint="0.499984740745262"/>
      </left>
      <right/>
      <top/>
      <bottom style="thin">
        <color theme="0" tint="-0.499984740745262"/>
      </bottom>
      <diagonal/>
    </border>
    <border>
      <left style="thin">
        <color theme="1" tint="0.499984740745262"/>
      </left>
      <right/>
      <top style="thin">
        <color theme="0" tint="-0.499984740745262"/>
      </top>
      <bottom style="thin">
        <color theme="0" tint="-0.24994659260841701"/>
      </bottom>
      <diagonal/>
    </border>
    <border>
      <left style="thin">
        <color theme="1" tint="0.499984740745262"/>
      </left>
      <right/>
      <top style="thin">
        <color theme="0" tint="-0.24994659260841701"/>
      </top>
      <bottom style="thin">
        <color theme="0" tint="-0.24994659260841701"/>
      </bottom>
      <diagonal/>
    </border>
    <border>
      <left/>
      <right style="thin">
        <color theme="1" tint="0.499984740745262"/>
      </right>
      <top/>
      <bottom style="thin">
        <color theme="0" tint="-0.499984740745262"/>
      </bottom>
      <diagonal/>
    </border>
    <border>
      <left/>
      <right style="thin">
        <color theme="1" tint="0.499984740745262"/>
      </right>
      <top style="thin">
        <color theme="0" tint="-0.499984740745262"/>
      </top>
      <bottom style="thin">
        <color theme="0" tint="-0.24994659260841701"/>
      </bottom>
      <diagonal/>
    </border>
    <border>
      <left/>
      <right style="thin">
        <color theme="1" tint="0.499984740745262"/>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style="thin">
        <color auto="1"/>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auto="1"/>
      </right>
      <top/>
      <bottom style="thin">
        <color indexed="64"/>
      </bottom>
      <diagonal/>
    </border>
    <border>
      <left/>
      <right/>
      <top style="thin">
        <color theme="1" tint="0.24994659260841701"/>
      </top>
      <bottom/>
      <diagonal/>
    </border>
    <border>
      <left style="thin">
        <color theme="1" tint="0.249977111117893"/>
      </left>
      <right/>
      <top style="thin">
        <color theme="1" tint="0.249977111117893"/>
      </top>
      <bottom/>
      <diagonal/>
    </border>
    <border>
      <left/>
      <right/>
      <top style="thin">
        <color theme="1" tint="0.249977111117893"/>
      </top>
      <bottom/>
      <diagonal/>
    </border>
    <border>
      <left/>
      <right style="thin">
        <color theme="1" tint="0.249977111117893"/>
      </right>
      <top style="thin">
        <color theme="1" tint="0.249977111117893"/>
      </top>
      <bottom/>
      <diagonal/>
    </border>
    <border>
      <left style="thin">
        <color theme="1" tint="0.249977111117893"/>
      </left>
      <right/>
      <top/>
      <bottom/>
      <diagonal/>
    </border>
    <border>
      <left/>
      <right style="thin">
        <color theme="1" tint="0.249977111117893"/>
      </right>
      <top/>
      <bottom/>
      <diagonal/>
    </border>
    <border>
      <left style="thin">
        <color theme="1" tint="0.249977111117893"/>
      </left>
      <right/>
      <top/>
      <bottom style="thin">
        <color theme="1" tint="0.249977111117893"/>
      </bottom>
      <diagonal/>
    </border>
    <border>
      <left/>
      <right/>
      <top/>
      <bottom style="thin">
        <color theme="1" tint="0.249977111117893"/>
      </bottom>
      <diagonal/>
    </border>
    <border>
      <left/>
      <right style="thin">
        <color theme="1" tint="0.249977111117893"/>
      </right>
      <top/>
      <bottom style="thin">
        <color theme="1" tint="0.249977111117893"/>
      </bottom>
      <diagonal/>
    </border>
    <border>
      <left style="medium">
        <color theme="1" tint="0.249977111117893"/>
      </left>
      <right style="thin">
        <color theme="0" tint="-0.24994659260841701"/>
      </right>
      <top style="medium">
        <color theme="1" tint="0.249977111117893"/>
      </top>
      <bottom/>
      <diagonal/>
    </border>
    <border>
      <left style="thin">
        <color theme="0" tint="-0.24994659260841701"/>
      </left>
      <right style="thin">
        <color theme="1" tint="0.249977111117893"/>
      </right>
      <top style="medium">
        <color theme="1" tint="0.249977111117893"/>
      </top>
      <bottom/>
      <diagonal/>
    </border>
    <border>
      <left style="thin">
        <color theme="1" tint="0.249977111117893"/>
      </left>
      <right style="thin">
        <color theme="0" tint="-0.24994659260841701"/>
      </right>
      <top style="medium">
        <color theme="1" tint="0.249977111117893"/>
      </top>
      <bottom/>
      <diagonal/>
    </border>
    <border>
      <left style="thin">
        <color theme="0" tint="-0.24994659260841701"/>
      </left>
      <right style="thin">
        <color theme="0" tint="-0.24994659260841701"/>
      </right>
      <top style="medium">
        <color theme="1" tint="0.249977111117893"/>
      </top>
      <bottom/>
      <diagonal/>
    </border>
    <border>
      <left/>
      <right style="thin">
        <color theme="0" tint="-0.24994659260841701"/>
      </right>
      <top style="medium">
        <color theme="1" tint="0.249977111117893"/>
      </top>
      <bottom/>
      <diagonal/>
    </border>
    <border>
      <left style="thin">
        <color theme="0" tint="-0.24994659260841701"/>
      </left>
      <right style="medium">
        <color theme="1" tint="0.249977111117893"/>
      </right>
      <top style="medium">
        <color theme="1" tint="0.249977111117893"/>
      </top>
      <bottom/>
      <diagonal/>
    </border>
    <border>
      <left style="medium">
        <color theme="1" tint="0.249977111117893"/>
      </left>
      <right style="thin">
        <color theme="0" tint="-0.24994659260841701"/>
      </right>
      <top/>
      <bottom style="medium">
        <color theme="1" tint="0.249977111117893"/>
      </bottom>
      <diagonal/>
    </border>
    <border>
      <left style="thin">
        <color theme="0" tint="-0.24994659260841701"/>
      </left>
      <right style="thin">
        <color theme="1" tint="0.249977111117893"/>
      </right>
      <top/>
      <bottom style="medium">
        <color theme="1" tint="0.249977111117893"/>
      </bottom>
      <diagonal/>
    </border>
    <border>
      <left style="thin">
        <color theme="1" tint="0.249977111117893"/>
      </left>
      <right style="thin">
        <color theme="0" tint="-0.24994659260841701"/>
      </right>
      <top/>
      <bottom style="medium">
        <color theme="1" tint="0.249977111117893"/>
      </bottom>
      <diagonal/>
    </border>
    <border>
      <left style="thin">
        <color theme="0" tint="-0.24994659260841701"/>
      </left>
      <right style="thin">
        <color theme="0" tint="-0.24994659260841701"/>
      </right>
      <top/>
      <bottom style="medium">
        <color theme="1" tint="0.249977111117893"/>
      </bottom>
      <diagonal/>
    </border>
    <border>
      <left/>
      <right style="thin">
        <color theme="0" tint="-0.24994659260841701"/>
      </right>
      <top/>
      <bottom style="medium">
        <color theme="1" tint="0.249977111117893"/>
      </bottom>
      <diagonal/>
    </border>
    <border>
      <left style="thin">
        <color theme="0" tint="-0.24994659260841701"/>
      </left>
      <right style="medium">
        <color theme="1" tint="0.249977111117893"/>
      </right>
      <top/>
      <bottom style="medium">
        <color theme="1" tint="0.249977111117893"/>
      </bottom>
      <diagonal/>
    </border>
    <border>
      <left style="medium">
        <color theme="1" tint="0.249977111117893"/>
      </left>
      <right style="thin">
        <color theme="0" tint="-0.24994659260841701"/>
      </right>
      <top/>
      <bottom/>
      <diagonal/>
    </border>
    <border>
      <left style="thin">
        <color theme="0" tint="-0.24994659260841701"/>
      </left>
      <right style="thin">
        <color theme="1" tint="0.249977111117893"/>
      </right>
      <top/>
      <bottom/>
      <diagonal/>
    </border>
    <border>
      <left style="thin">
        <color theme="1" tint="0.249977111117893"/>
      </left>
      <right style="thin">
        <color theme="0" tint="-0.24994659260841701"/>
      </right>
      <top/>
      <bottom/>
      <diagonal/>
    </border>
    <border>
      <left style="thin">
        <color theme="0" tint="-0.24994659260841701"/>
      </left>
      <right style="medium">
        <color theme="1" tint="0.249977111117893"/>
      </right>
      <top/>
      <bottom/>
      <diagonal/>
    </border>
    <border>
      <left style="medium">
        <color theme="1" tint="0.249977111117893"/>
      </left>
      <right style="thin">
        <color theme="0" tint="-0.24994659260841701"/>
      </right>
      <top style="thin">
        <color theme="1" tint="0.249977111117893"/>
      </top>
      <bottom style="thin">
        <color theme="1" tint="0.249977111117893"/>
      </bottom>
      <diagonal/>
    </border>
    <border>
      <left style="thin">
        <color theme="0" tint="-0.24994659260841701"/>
      </left>
      <right style="thin">
        <color theme="1" tint="0.249977111117893"/>
      </right>
      <top style="thin">
        <color theme="1" tint="0.249977111117893"/>
      </top>
      <bottom style="thin">
        <color theme="1" tint="0.249977111117893"/>
      </bottom>
      <diagonal/>
    </border>
    <border>
      <left style="thin">
        <color theme="1" tint="0.249977111117893"/>
      </left>
      <right style="thin">
        <color theme="0" tint="-0.24994659260841701"/>
      </right>
      <top style="thin">
        <color theme="1" tint="0.249977111117893"/>
      </top>
      <bottom style="thin">
        <color theme="1" tint="0.249977111117893"/>
      </bottom>
      <diagonal/>
    </border>
    <border>
      <left style="thin">
        <color theme="0" tint="-0.24994659260841701"/>
      </left>
      <right style="thin">
        <color theme="0" tint="-0.24994659260841701"/>
      </right>
      <top style="thin">
        <color theme="1" tint="0.249977111117893"/>
      </top>
      <bottom style="thin">
        <color theme="1" tint="0.249977111117893"/>
      </bottom>
      <diagonal/>
    </border>
    <border>
      <left style="thin">
        <color theme="0" tint="-0.24994659260841701"/>
      </left>
      <right/>
      <top style="thin">
        <color theme="1" tint="0.249977111117893"/>
      </top>
      <bottom style="thin">
        <color theme="1" tint="0.249977111117893"/>
      </bottom>
      <diagonal/>
    </border>
    <border>
      <left style="thin">
        <color theme="0" tint="-0.24994659260841701"/>
      </left>
      <right style="medium">
        <color theme="1" tint="0.249977111117893"/>
      </right>
      <top style="thin">
        <color theme="1" tint="0.249977111117893"/>
      </top>
      <bottom style="thin">
        <color theme="1" tint="0.249977111117893"/>
      </bottom>
      <diagonal/>
    </border>
    <border>
      <left/>
      <right style="thin">
        <color theme="0" tint="-0.24994659260841701"/>
      </right>
      <top style="thin">
        <color theme="1" tint="0.249977111117893"/>
      </top>
      <bottom style="thin">
        <color theme="1" tint="0.249977111117893"/>
      </bottom>
      <diagonal/>
    </border>
    <border>
      <left style="medium">
        <color theme="1" tint="0.249977111117893"/>
      </left>
      <right/>
      <top style="medium">
        <color theme="1" tint="0.249977111117893"/>
      </top>
      <bottom/>
      <diagonal/>
    </border>
    <border>
      <left/>
      <right style="thin">
        <color theme="1" tint="0.249977111117893"/>
      </right>
      <top style="medium">
        <color theme="1" tint="0.249977111117893"/>
      </top>
      <bottom/>
      <diagonal/>
    </border>
    <border>
      <left style="thin">
        <color theme="1" tint="0.249977111117893"/>
      </left>
      <right/>
      <top style="medium">
        <color theme="1" tint="0.249977111117893"/>
      </top>
      <bottom/>
      <diagonal/>
    </border>
    <border>
      <left/>
      <right/>
      <top style="medium">
        <color theme="1" tint="0.249977111117893"/>
      </top>
      <bottom/>
      <diagonal/>
    </border>
    <border>
      <left style="thin">
        <color theme="1" tint="0.249977111117893"/>
      </left>
      <right style="hair">
        <color indexed="64"/>
      </right>
      <top style="medium">
        <color theme="1" tint="0.249977111117893"/>
      </top>
      <bottom style="thin">
        <color theme="1" tint="0.249977111117893"/>
      </bottom>
      <diagonal/>
    </border>
    <border>
      <left style="hair">
        <color indexed="64"/>
      </left>
      <right style="hair">
        <color indexed="64"/>
      </right>
      <top style="medium">
        <color theme="1" tint="0.249977111117893"/>
      </top>
      <bottom style="thin">
        <color theme="1" tint="0.249977111117893"/>
      </bottom>
      <diagonal/>
    </border>
    <border>
      <left style="hair">
        <color indexed="64"/>
      </left>
      <right style="thin">
        <color theme="1" tint="0.249977111117893"/>
      </right>
      <top style="medium">
        <color theme="1" tint="0.249977111117893"/>
      </top>
      <bottom style="thin">
        <color theme="1" tint="0.249977111117893"/>
      </bottom>
      <diagonal/>
    </border>
    <border>
      <left/>
      <right style="medium">
        <color theme="1" tint="0.249977111117893"/>
      </right>
      <top style="medium">
        <color theme="1" tint="0.249977111117893"/>
      </top>
      <bottom/>
      <diagonal/>
    </border>
    <border>
      <left style="medium">
        <color theme="1" tint="0.249977111117893"/>
      </left>
      <right/>
      <top/>
      <bottom/>
      <diagonal/>
    </border>
    <border>
      <left style="thin">
        <color theme="1" tint="0.249977111117893"/>
      </left>
      <right style="thin">
        <color theme="0" tint="-0.24994659260841701"/>
      </right>
      <top style="thin">
        <color theme="1" tint="0.249977111117893"/>
      </top>
      <bottom/>
      <diagonal/>
    </border>
    <border>
      <left style="thin">
        <color theme="0" tint="-0.24994659260841701"/>
      </left>
      <right style="thin">
        <color theme="0" tint="-0.24994659260841701"/>
      </right>
      <top style="thin">
        <color theme="1" tint="0.249977111117893"/>
      </top>
      <bottom/>
      <diagonal/>
    </border>
    <border>
      <left style="thin">
        <color theme="0" tint="-0.24994659260841701"/>
      </left>
      <right style="thin">
        <color theme="1" tint="0.249977111117893"/>
      </right>
      <top style="thin">
        <color theme="1" tint="0.249977111117893"/>
      </top>
      <bottom/>
      <diagonal/>
    </border>
    <border>
      <left/>
      <right style="medium">
        <color theme="1" tint="0.249977111117893"/>
      </right>
      <top/>
      <bottom/>
      <diagonal/>
    </border>
    <border>
      <left style="medium">
        <color theme="1" tint="0.249977111117893"/>
      </left>
      <right/>
      <top/>
      <bottom style="medium">
        <color theme="1" tint="0.249977111117893"/>
      </bottom>
      <diagonal/>
    </border>
    <border>
      <left/>
      <right style="thin">
        <color theme="1" tint="0.249977111117893"/>
      </right>
      <top/>
      <bottom style="medium">
        <color theme="1" tint="0.249977111117893"/>
      </bottom>
      <diagonal/>
    </border>
    <border>
      <left style="thin">
        <color theme="1" tint="0.249977111117893"/>
      </left>
      <right/>
      <top/>
      <bottom style="medium">
        <color theme="1" tint="0.249977111117893"/>
      </bottom>
      <diagonal/>
    </border>
    <border>
      <left/>
      <right/>
      <top/>
      <bottom style="medium">
        <color theme="1" tint="0.249977111117893"/>
      </bottom>
      <diagonal/>
    </border>
    <border>
      <left/>
      <right style="medium">
        <color theme="1" tint="0.249977111117893"/>
      </right>
      <top/>
      <bottom style="medium">
        <color theme="1" tint="0.249977111117893"/>
      </bottom>
      <diagonal/>
    </border>
    <border>
      <left style="medium">
        <color theme="1" tint="0.249977111117893"/>
      </left>
      <right style="thin">
        <color auto="1"/>
      </right>
      <top style="medium">
        <color theme="1" tint="0.249977111117893"/>
      </top>
      <bottom style="medium">
        <color theme="1" tint="0.249977111117893"/>
      </bottom>
      <diagonal/>
    </border>
    <border>
      <left style="thin">
        <color auto="1"/>
      </left>
      <right style="thin">
        <color theme="1" tint="0.249977111117893"/>
      </right>
      <top style="medium">
        <color theme="1" tint="0.249977111117893"/>
      </top>
      <bottom style="medium">
        <color theme="1" tint="0.249977111117893"/>
      </bottom>
      <diagonal/>
    </border>
    <border>
      <left style="thin">
        <color theme="1" tint="0.249977111117893"/>
      </left>
      <right style="thin">
        <color theme="0" tint="-0.24994659260841701"/>
      </right>
      <top style="medium">
        <color theme="1" tint="0.249977111117893"/>
      </top>
      <bottom style="medium">
        <color theme="1" tint="0.249977111117893"/>
      </bottom>
      <diagonal/>
    </border>
    <border>
      <left style="thin">
        <color theme="0" tint="-0.24994659260841701"/>
      </left>
      <right style="thin">
        <color theme="0" tint="-0.24994659260841701"/>
      </right>
      <top style="medium">
        <color theme="1" tint="0.249977111117893"/>
      </top>
      <bottom style="medium">
        <color theme="1" tint="0.249977111117893"/>
      </bottom>
      <diagonal/>
    </border>
    <border>
      <left style="thin">
        <color theme="0" tint="-0.24994659260841701"/>
      </left>
      <right style="thin">
        <color theme="1" tint="0.249977111117893"/>
      </right>
      <top style="medium">
        <color theme="1" tint="0.249977111117893"/>
      </top>
      <bottom style="medium">
        <color theme="1" tint="0.249977111117893"/>
      </bottom>
      <diagonal/>
    </border>
    <border>
      <left/>
      <right style="thin">
        <color theme="0" tint="-0.24994659260841701"/>
      </right>
      <top style="medium">
        <color theme="1" tint="0.249977111117893"/>
      </top>
      <bottom style="medium">
        <color theme="1" tint="0.249977111117893"/>
      </bottom>
      <diagonal/>
    </border>
    <border>
      <left style="thin">
        <color theme="0" tint="-0.24994659260841701"/>
      </left>
      <right style="medium">
        <color theme="1" tint="0.249977111117893"/>
      </right>
      <top style="medium">
        <color theme="1" tint="0.249977111117893"/>
      </top>
      <bottom style="medium">
        <color theme="1" tint="0.249977111117893"/>
      </bottom>
      <diagonal/>
    </border>
    <border>
      <left style="medium">
        <color theme="1" tint="0.249977111117893"/>
      </left>
      <right style="hair">
        <color indexed="64"/>
      </right>
      <top style="medium">
        <color theme="1" tint="0.249977111117893"/>
      </top>
      <bottom style="hair">
        <color indexed="64"/>
      </bottom>
      <diagonal/>
    </border>
    <border>
      <left style="hair">
        <color auto="1"/>
      </left>
      <right style="thin">
        <color theme="1" tint="0.249977111117893"/>
      </right>
      <top style="medium">
        <color theme="1" tint="0.249977111117893"/>
      </top>
      <bottom style="hair">
        <color auto="1"/>
      </bottom>
      <diagonal/>
    </border>
    <border>
      <left style="hair">
        <color indexed="64"/>
      </left>
      <right style="medium">
        <color theme="1" tint="0.249977111117893"/>
      </right>
      <top style="medium">
        <color theme="1" tint="0.249977111117893"/>
      </top>
      <bottom style="thin">
        <color theme="1" tint="0.249977111117893"/>
      </bottom>
      <diagonal/>
    </border>
    <border>
      <left style="medium">
        <color theme="1" tint="0.249977111117893"/>
      </left>
      <right style="hair">
        <color indexed="64"/>
      </right>
      <top style="hair">
        <color indexed="64"/>
      </top>
      <bottom style="hair">
        <color indexed="64"/>
      </bottom>
      <diagonal/>
    </border>
    <border>
      <left style="hair">
        <color indexed="64"/>
      </left>
      <right style="thin">
        <color theme="1" tint="0.249977111117893"/>
      </right>
      <top style="hair">
        <color indexed="64"/>
      </top>
      <bottom style="hair">
        <color indexed="64"/>
      </bottom>
      <diagonal/>
    </border>
    <border>
      <left style="thin">
        <color theme="1" tint="0.249977111117893"/>
      </left>
      <right style="hair">
        <color indexed="64"/>
      </right>
      <top style="thin">
        <color theme="1" tint="0.249977111117893"/>
      </top>
      <bottom style="thin">
        <color theme="1" tint="0.249977111117893"/>
      </bottom>
      <diagonal/>
    </border>
    <border>
      <left style="hair">
        <color indexed="64"/>
      </left>
      <right style="hair">
        <color indexed="64"/>
      </right>
      <top style="thin">
        <color theme="1" tint="0.249977111117893"/>
      </top>
      <bottom style="thin">
        <color theme="1" tint="0.249977111117893"/>
      </bottom>
      <diagonal/>
    </border>
    <border>
      <left style="hair">
        <color indexed="64"/>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right/>
      <top style="thin">
        <color theme="1" tint="0.249977111117893"/>
      </top>
      <bottom style="thin">
        <color theme="1" tint="0.249977111117893"/>
      </bottom>
      <diagonal/>
    </border>
    <border>
      <left/>
      <right style="thin">
        <color theme="1" tint="0.249977111117893"/>
      </right>
      <top style="thin">
        <color theme="1" tint="0.249977111117893"/>
      </top>
      <bottom style="thin">
        <color theme="1" tint="0.249977111117893"/>
      </bottom>
      <diagonal/>
    </border>
    <border>
      <left/>
      <right style="medium">
        <color theme="1" tint="0.249977111117893"/>
      </right>
      <top style="thin">
        <color theme="1" tint="0.249977111117893"/>
      </top>
      <bottom style="thin">
        <color theme="1" tint="0.249977111117893"/>
      </bottom>
      <diagonal/>
    </border>
    <border>
      <left style="medium">
        <color theme="1" tint="0.249977111117893"/>
      </left>
      <right style="hair">
        <color indexed="64"/>
      </right>
      <top style="hair">
        <color indexed="64"/>
      </top>
      <bottom style="medium">
        <color theme="1" tint="0.249977111117893"/>
      </bottom>
      <diagonal/>
    </border>
    <border>
      <left style="hair">
        <color indexed="64"/>
      </left>
      <right style="thin">
        <color theme="1" tint="0.249977111117893"/>
      </right>
      <top style="hair">
        <color indexed="64"/>
      </top>
      <bottom style="medium">
        <color theme="1" tint="0.249977111117893"/>
      </bottom>
      <diagonal/>
    </border>
    <border>
      <left style="thin">
        <color theme="1" tint="0.249977111117893"/>
      </left>
      <right style="hair">
        <color indexed="64"/>
      </right>
      <top/>
      <bottom style="medium">
        <color theme="1" tint="0.249977111117893"/>
      </bottom>
      <diagonal/>
    </border>
    <border>
      <left style="hair">
        <color indexed="64"/>
      </left>
      <right style="hair">
        <color indexed="64"/>
      </right>
      <top/>
      <bottom style="medium">
        <color theme="1" tint="0.249977111117893"/>
      </bottom>
      <diagonal/>
    </border>
    <border>
      <left style="hair">
        <color indexed="64"/>
      </left>
      <right style="thin">
        <color theme="1" tint="0.249977111117893"/>
      </right>
      <top/>
      <bottom style="medium">
        <color theme="1" tint="0.249977111117893"/>
      </bottom>
      <diagonal/>
    </border>
    <border>
      <left style="medium">
        <color theme="1" tint="0.249977111117893"/>
      </left>
      <right style="hair">
        <color indexed="64"/>
      </right>
      <top/>
      <bottom style="hair">
        <color indexed="64"/>
      </bottom>
      <diagonal/>
    </border>
    <border>
      <left style="hair">
        <color auto="1"/>
      </left>
      <right style="thin">
        <color theme="1" tint="0.249977111117893"/>
      </right>
      <top/>
      <bottom style="hair">
        <color auto="1"/>
      </bottom>
      <diagonal/>
    </border>
    <border>
      <left style="thin">
        <color theme="1" tint="0.249977111117893"/>
      </left>
      <right style="thin">
        <color indexed="64"/>
      </right>
      <top style="thin">
        <color theme="1" tint="0.249977111117893"/>
      </top>
      <bottom style="thin">
        <color theme="1" tint="0.249977111117893"/>
      </bottom>
      <diagonal/>
    </border>
    <border>
      <left style="thin">
        <color indexed="64"/>
      </left>
      <right style="thin">
        <color indexed="64"/>
      </right>
      <top style="thin">
        <color theme="1" tint="0.249977111117893"/>
      </top>
      <bottom style="thin">
        <color theme="1" tint="0.249977111117893"/>
      </bottom>
      <diagonal/>
    </border>
    <border>
      <left style="thin">
        <color indexed="64"/>
      </left>
      <right style="thin">
        <color theme="1" tint="0.249977111117893"/>
      </right>
      <top style="thin">
        <color theme="1" tint="0.249977111117893"/>
      </top>
      <bottom style="thin">
        <color theme="1" tint="0.249977111117893"/>
      </bottom>
      <diagonal/>
    </border>
    <border>
      <left style="thin">
        <color theme="1" tint="0.249977111117893"/>
      </left>
      <right style="thin">
        <color indexed="64"/>
      </right>
      <top/>
      <bottom style="medium">
        <color theme="1" tint="0.249977111117893"/>
      </bottom>
      <diagonal/>
    </border>
    <border>
      <left style="thin">
        <color indexed="64"/>
      </left>
      <right style="thin">
        <color indexed="64"/>
      </right>
      <top/>
      <bottom style="medium">
        <color theme="1" tint="0.249977111117893"/>
      </bottom>
      <diagonal/>
    </border>
    <border>
      <left style="thin">
        <color indexed="64"/>
      </left>
      <right style="thin">
        <color theme="1" tint="0.249977111117893"/>
      </right>
      <top/>
      <bottom style="medium">
        <color theme="1" tint="0.249977111117893"/>
      </bottom>
      <diagonal/>
    </border>
    <border>
      <left/>
      <right style="thin">
        <color indexed="64"/>
      </right>
      <top style="medium">
        <color theme="1" tint="0.249977111117893"/>
      </top>
      <bottom/>
      <diagonal/>
    </border>
    <border>
      <left style="thin">
        <color auto="1"/>
      </left>
      <right style="thin">
        <color auto="1"/>
      </right>
      <top style="medium">
        <color theme="1" tint="0.249977111117893"/>
      </top>
      <bottom/>
      <diagonal/>
    </border>
    <border>
      <left style="thin">
        <color indexed="64"/>
      </left>
      <right style="medium">
        <color theme="1" tint="0.249977111117893"/>
      </right>
      <top style="medium">
        <color theme="1" tint="0.249977111117893"/>
      </top>
      <bottom/>
      <diagonal/>
    </border>
    <border>
      <left style="thin">
        <color indexed="64"/>
      </left>
      <right style="medium">
        <color theme="1" tint="0.249977111117893"/>
      </right>
      <top/>
      <bottom/>
      <diagonal/>
    </border>
    <border>
      <left/>
      <right style="thin">
        <color indexed="64"/>
      </right>
      <top/>
      <bottom style="medium">
        <color theme="1" tint="0.249977111117893"/>
      </bottom>
      <diagonal/>
    </border>
    <border>
      <left style="thin">
        <color indexed="64"/>
      </left>
      <right style="medium">
        <color theme="1" tint="0.249977111117893"/>
      </right>
      <top/>
      <bottom style="medium">
        <color theme="1" tint="0.249977111117893"/>
      </bottom>
      <diagonal/>
    </border>
    <border>
      <left style="thin">
        <color theme="1" tint="0.249977111117893"/>
      </left>
      <right style="thin">
        <color indexed="64"/>
      </right>
      <top style="medium">
        <color theme="1" tint="0.249977111117893"/>
      </top>
      <bottom style="medium">
        <color theme="1" tint="0.249977111117893"/>
      </bottom>
      <diagonal/>
    </border>
    <border>
      <left style="thin">
        <color indexed="64"/>
      </left>
      <right style="thin">
        <color indexed="64"/>
      </right>
      <top style="medium">
        <color theme="1" tint="0.249977111117893"/>
      </top>
      <bottom style="medium">
        <color theme="1" tint="0.249977111117893"/>
      </bottom>
      <diagonal/>
    </border>
    <border>
      <left/>
      <right style="thin">
        <color indexed="64"/>
      </right>
      <top style="medium">
        <color theme="1" tint="0.249977111117893"/>
      </top>
      <bottom style="medium">
        <color theme="1" tint="0.249977111117893"/>
      </bottom>
      <diagonal/>
    </border>
    <border>
      <left style="thin">
        <color indexed="64"/>
      </left>
      <right style="medium">
        <color theme="1" tint="0.249977111117893"/>
      </right>
      <top style="medium">
        <color theme="1" tint="0.249977111117893"/>
      </top>
      <bottom style="medium">
        <color theme="1" tint="0.249977111117893"/>
      </bottom>
      <diagonal/>
    </border>
    <border>
      <left style="medium">
        <color theme="1" tint="0.249977111117893"/>
      </left>
      <right style="thin">
        <color auto="1"/>
      </right>
      <top style="medium">
        <color theme="1" tint="0.249977111117893"/>
      </top>
      <bottom style="thin">
        <color theme="0" tint="-0.24994659260841701"/>
      </bottom>
      <diagonal/>
    </border>
    <border>
      <left style="thin">
        <color indexed="64"/>
      </left>
      <right style="thin">
        <color theme="1" tint="0.249977111117893"/>
      </right>
      <top style="medium">
        <color theme="1" tint="0.249977111117893"/>
      </top>
      <bottom style="thin">
        <color theme="0" tint="-0.24994659260841701"/>
      </bottom>
      <diagonal/>
    </border>
    <border>
      <left/>
      <right style="thin">
        <color indexed="64"/>
      </right>
      <top style="medium">
        <color theme="1" tint="0.249977111117893"/>
      </top>
      <bottom style="thin">
        <color theme="1" tint="0.249977111117893"/>
      </bottom>
      <diagonal/>
    </border>
    <border>
      <left style="thin">
        <color indexed="64"/>
      </left>
      <right style="thin">
        <color indexed="64"/>
      </right>
      <top style="medium">
        <color theme="1" tint="0.249977111117893"/>
      </top>
      <bottom style="thin">
        <color theme="1" tint="0.249977111117893"/>
      </bottom>
      <diagonal/>
    </border>
    <border>
      <left style="thin">
        <color auto="1"/>
      </left>
      <right style="thin">
        <color theme="1" tint="0.249977111117893"/>
      </right>
      <top style="medium">
        <color theme="1" tint="0.249977111117893"/>
      </top>
      <bottom style="thin">
        <color theme="1" tint="0.249977111117893"/>
      </bottom>
      <diagonal/>
    </border>
    <border>
      <left/>
      <right style="thin">
        <color theme="0" tint="-0.24994659260841701"/>
      </right>
      <top style="medium">
        <color theme="1" tint="0.249977111117893"/>
      </top>
      <bottom style="thin">
        <color theme="1" tint="0.249977111117893"/>
      </bottom>
      <diagonal/>
    </border>
    <border>
      <left style="thin">
        <color theme="0" tint="-0.24994659260841701"/>
      </left>
      <right style="thin">
        <color theme="0" tint="-0.24994659260841701"/>
      </right>
      <top style="medium">
        <color theme="1" tint="0.249977111117893"/>
      </top>
      <bottom style="thin">
        <color theme="1" tint="0.249977111117893"/>
      </bottom>
      <diagonal/>
    </border>
    <border>
      <left style="thin">
        <color theme="0" tint="-0.24994659260841701"/>
      </left>
      <right style="thin">
        <color theme="1" tint="0.249977111117893"/>
      </right>
      <top style="medium">
        <color theme="1" tint="0.249977111117893"/>
      </top>
      <bottom style="thin">
        <color theme="1" tint="0.249977111117893"/>
      </bottom>
      <diagonal/>
    </border>
    <border>
      <left style="thin">
        <color theme="0" tint="-0.24994659260841701"/>
      </left>
      <right/>
      <top style="medium">
        <color theme="1" tint="0.249977111117893"/>
      </top>
      <bottom style="thin">
        <color theme="1" tint="0.249977111117893"/>
      </bottom>
      <diagonal/>
    </border>
    <border>
      <left style="thin">
        <color indexed="64"/>
      </left>
      <right style="medium">
        <color theme="1" tint="0.249977111117893"/>
      </right>
      <top style="medium">
        <color theme="1" tint="0.249977111117893"/>
      </top>
      <bottom style="thin">
        <color theme="1" tint="0.249977111117893"/>
      </bottom>
      <diagonal/>
    </border>
    <border>
      <left style="medium">
        <color theme="1" tint="0.249977111117893"/>
      </left>
      <right style="thin">
        <color auto="1"/>
      </right>
      <top style="thin">
        <color theme="0" tint="-0.24994659260841701"/>
      </top>
      <bottom style="medium">
        <color theme="1" tint="0.249977111117893"/>
      </bottom>
      <diagonal/>
    </border>
    <border>
      <left style="thin">
        <color auto="1"/>
      </left>
      <right style="thin">
        <color theme="1" tint="0.249977111117893"/>
      </right>
      <top style="thin">
        <color theme="0" tint="-0.24994659260841701"/>
      </top>
      <bottom style="medium">
        <color theme="1" tint="0.249977111117893"/>
      </bottom>
      <diagonal/>
    </border>
    <border>
      <left style="thin">
        <color theme="0" tint="-0.24994659260841701"/>
      </left>
      <right/>
      <top/>
      <bottom style="medium">
        <color theme="1" tint="0.249977111117893"/>
      </bottom>
      <diagonal/>
    </border>
    <border>
      <left style="medium">
        <color theme="1" tint="0.249977111117893"/>
      </left>
      <right/>
      <top style="medium">
        <color theme="1" tint="0.249977111117893"/>
      </top>
      <bottom style="thin">
        <color theme="0" tint="-0.24994659260841701"/>
      </bottom>
      <diagonal/>
    </border>
    <border>
      <left/>
      <right style="thin">
        <color theme="1" tint="0.249977111117893"/>
      </right>
      <top style="medium">
        <color theme="1" tint="0.249977111117893"/>
      </top>
      <bottom style="thin">
        <color theme="0" tint="-0.24994659260841701"/>
      </bottom>
      <diagonal/>
    </border>
    <border>
      <left style="thin">
        <color theme="1" tint="0.249977111117893"/>
      </left>
      <right style="thin">
        <color theme="1" tint="0.249977111117893"/>
      </right>
      <top style="medium">
        <color theme="1" tint="0.249977111117893"/>
      </top>
      <bottom/>
      <diagonal/>
    </border>
    <border>
      <left style="thin">
        <color theme="1" tint="0.249977111117893"/>
      </left>
      <right style="thin">
        <color indexed="64"/>
      </right>
      <top style="medium">
        <color theme="1" tint="0.249977111117893"/>
      </top>
      <bottom style="thin">
        <color theme="1" tint="0.249977111117893"/>
      </bottom>
      <diagonal/>
    </border>
    <border>
      <left/>
      <right/>
      <top style="medium">
        <color theme="1" tint="0.249977111117893"/>
      </top>
      <bottom style="thin">
        <color theme="1" tint="0.249977111117893"/>
      </bottom>
      <diagonal/>
    </border>
    <border>
      <left/>
      <right style="thin">
        <color theme="1" tint="0.249977111117893"/>
      </right>
      <top style="medium">
        <color theme="1" tint="0.249977111117893"/>
      </top>
      <bottom style="thin">
        <color theme="1" tint="0.249977111117893"/>
      </bottom>
      <diagonal/>
    </border>
    <border>
      <left style="thin">
        <color theme="1" tint="0.249977111117893"/>
      </left>
      <right/>
      <top style="medium">
        <color theme="1" tint="0.249977111117893"/>
      </top>
      <bottom style="thin">
        <color theme="1" tint="0.249977111117893"/>
      </bottom>
      <diagonal/>
    </border>
    <border>
      <left/>
      <right style="medium">
        <color theme="1" tint="0.249977111117893"/>
      </right>
      <top style="medium">
        <color theme="1" tint="0.249977111117893"/>
      </top>
      <bottom style="thin">
        <color theme="1" tint="0.249977111117893"/>
      </bottom>
      <diagonal/>
    </border>
    <border>
      <left style="medium">
        <color theme="1" tint="0.249977111117893"/>
      </left>
      <right/>
      <top style="thin">
        <color theme="0" tint="-0.24994659260841701"/>
      </top>
      <bottom style="thin">
        <color theme="0" tint="-0.24994659260841701"/>
      </bottom>
      <diagonal/>
    </border>
    <border>
      <left/>
      <right style="thin">
        <color theme="1" tint="0.249977111117893"/>
      </right>
      <top style="thin">
        <color theme="0" tint="-0.24994659260841701"/>
      </top>
      <bottom style="thin">
        <color theme="0" tint="-0.24994659260841701"/>
      </bottom>
      <diagonal/>
    </border>
    <border>
      <left style="thin">
        <color theme="1" tint="0.249977111117893"/>
      </left>
      <right style="thin">
        <color theme="1" tint="0.249977111117893"/>
      </right>
      <top/>
      <bottom/>
      <diagonal/>
    </border>
    <border>
      <left/>
      <right style="thin">
        <color indexed="64"/>
      </right>
      <top style="thin">
        <color theme="1" tint="0.249977111117893"/>
      </top>
      <bottom style="thin">
        <color theme="1" tint="0.249977111117893"/>
      </bottom>
      <diagonal/>
    </border>
    <border>
      <left style="medium">
        <color theme="1" tint="0.249977111117893"/>
      </left>
      <right/>
      <top style="thin">
        <color theme="0" tint="-0.24994659260841701"/>
      </top>
      <bottom style="medium">
        <color theme="1" tint="0.249977111117893"/>
      </bottom>
      <diagonal/>
    </border>
    <border>
      <left/>
      <right style="thin">
        <color theme="1" tint="0.249977111117893"/>
      </right>
      <top style="thin">
        <color theme="0" tint="-0.24994659260841701"/>
      </top>
      <bottom style="medium">
        <color theme="1" tint="0.249977111117893"/>
      </bottom>
      <diagonal/>
    </border>
    <border>
      <left style="medium">
        <color theme="1" tint="0.249977111117893"/>
      </left>
      <right style="thin">
        <color auto="1"/>
      </right>
      <top style="medium">
        <color theme="1" tint="0.249977111117893"/>
      </top>
      <bottom style="thin">
        <color theme="1" tint="0.249977111117893"/>
      </bottom>
      <diagonal/>
    </border>
    <border>
      <left style="thin">
        <color theme="1" tint="0.249977111117893"/>
      </left>
      <right style="thin">
        <color theme="1" tint="0.249977111117893"/>
      </right>
      <top/>
      <bottom style="medium">
        <color theme="1" tint="0.249977111117893"/>
      </bottom>
      <diagonal/>
    </border>
    <border>
      <left/>
      <right/>
      <top style="medium">
        <color theme="1" tint="0.249977111117893"/>
      </top>
      <bottom style="medium">
        <color theme="1" tint="0.249977111117893"/>
      </bottom>
      <diagonal/>
    </border>
    <border>
      <left/>
      <right style="medium">
        <color theme="1" tint="0.249977111117893"/>
      </right>
      <top style="medium">
        <color theme="1" tint="0.249977111117893"/>
      </top>
      <bottom style="medium">
        <color theme="1" tint="0.249977111117893"/>
      </bottom>
      <diagonal/>
    </border>
    <border>
      <left style="thin">
        <color theme="1" tint="0.249977111117893"/>
      </left>
      <right style="thin">
        <color theme="0" tint="-0.24994659260841701"/>
      </right>
      <top style="medium">
        <color theme="1" tint="0.249977111117893"/>
      </top>
      <bottom style="thin">
        <color theme="0" tint="-0.24994659260841701"/>
      </bottom>
      <diagonal/>
    </border>
    <border>
      <left style="thin">
        <color theme="0" tint="-0.24994659260841701"/>
      </left>
      <right style="thin">
        <color theme="0" tint="-0.24994659260841701"/>
      </right>
      <top style="medium">
        <color theme="1" tint="0.249977111117893"/>
      </top>
      <bottom style="thin">
        <color theme="0" tint="-0.24994659260841701"/>
      </bottom>
      <diagonal/>
    </border>
    <border>
      <left style="thin">
        <color theme="0" tint="-0.24994659260841701"/>
      </left>
      <right style="thin">
        <color theme="1" tint="0.249977111117893"/>
      </right>
      <top style="medium">
        <color theme="1" tint="0.249977111117893"/>
      </top>
      <bottom style="thin">
        <color theme="0" tint="-0.24994659260841701"/>
      </bottom>
      <diagonal/>
    </border>
    <border>
      <left/>
      <right style="thin">
        <color theme="0" tint="-0.24994659260841701"/>
      </right>
      <top style="medium">
        <color theme="1" tint="0.249977111117893"/>
      </top>
      <bottom style="thin">
        <color theme="0" tint="-0.24994659260841701"/>
      </bottom>
      <diagonal/>
    </border>
    <border>
      <left style="thin">
        <color theme="0" tint="-0.24994659260841701"/>
      </left>
      <right style="medium">
        <color theme="1" tint="0.249977111117893"/>
      </right>
      <top style="medium">
        <color theme="1" tint="0.249977111117893"/>
      </top>
      <bottom style="thin">
        <color theme="0" tint="-0.24994659260841701"/>
      </bottom>
      <diagonal/>
    </border>
    <border>
      <left style="thin">
        <color theme="1" tint="0.249977111117893"/>
      </left>
      <right style="thin">
        <color theme="0" tint="-0.24994659260841701"/>
      </right>
      <top style="thin">
        <color theme="0" tint="-0.24994659260841701"/>
      </top>
      <bottom style="medium">
        <color theme="1" tint="0.249977111117893"/>
      </bottom>
      <diagonal/>
    </border>
    <border>
      <left style="thin">
        <color theme="0" tint="-0.24994659260841701"/>
      </left>
      <right style="thin">
        <color theme="0" tint="-0.24994659260841701"/>
      </right>
      <top style="thin">
        <color theme="0" tint="-0.24994659260841701"/>
      </top>
      <bottom style="medium">
        <color theme="1" tint="0.249977111117893"/>
      </bottom>
      <diagonal/>
    </border>
    <border>
      <left style="thin">
        <color theme="0" tint="-0.24994659260841701"/>
      </left>
      <right style="thin">
        <color theme="1" tint="0.249977111117893"/>
      </right>
      <top style="thin">
        <color theme="0" tint="-0.24994659260841701"/>
      </top>
      <bottom style="medium">
        <color theme="1" tint="0.249977111117893"/>
      </bottom>
      <diagonal/>
    </border>
    <border>
      <left/>
      <right style="thin">
        <color theme="0" tint="-0.24994659260841701"/>
      </right>
      <top style="thin">
        <color theme="0" tint="-0.24994659260841701"/>
      </top>
      <bottom style="medium">
        <color theme="1" tint="0.249977111117893"/>
      </bottom>
      <diagonal/>
    </border>
    <border>
      <left style="thin">
        <color theme="0" tint="-0.24994659260841701"/>
      </left>
      <right style="medium">
        <color theme="1" tint="0.249977111117893"/>
      </right>
      <top style="thin">
        <color theme="0" tint="-0.24994659260841701"/>
      </top>
      <bottom style="medium">
        <color theme="1" tint="0.249977111117893"/>
      </bottom>
      <diagonal/>
    </border>
    <border>
      <left style="medium">
        <color theme="1" tint="0.249977111117893"/>
      </left>
      <right style="thin">
        <color theme="0" tint="-0.24994659260841701"/>
      </right>
      <top style="medium">
        <color theme="1" tint="0.249977111117893"/>
      </top>
      <bottom style="medium">
        <color theme="1" tint="0.249977111117893"/>
      </bottom>
      <diagonal/>
    </border>
    <border>
      <left style="thin">
        <color theme="1" tint="0.249977111117893"/>
      </left>
      <right/>
      <top style="medium">
        <color theme="1" tint="0.249977111117893"/>
      </top>
      <bottom style="medium">
        <color theme="1" tint="0.249977111117893"/>
      </bottom>
      <diagonal/>
    </border>
    <border>
      <left/>
      <right style="thin">
        <color theme="1" tint="0.249977111117893"/>
      </right>
      <top style="medium">
        <color theme="1" tint="0.249977111117893"/>
      </top>
      <bottom style="medium">
        <color theme="1" tint="0.249977111117893"/>
      </bottom>
      <diagonal/>
    </border>
    <border>
      <left style="thin">
        <color theme="1" tint="0.249977111117893"/>
      </left>
      <right style="thin">
        <color theme="0" tint="-0.24994659260841701"/>
      </right>
      <top style="medium">
        <color theme="1" tint="0.249977111117893"/>
      </top>
      <bottom style="thin">
        <color theme="1" tint="0.249977111117893"/>
      </bottom>
      <diagonal/>
    </border>
    <border>
      <left style="thin">
        <color theme="0" tint="-0.24994659260841701"/>
      </left>
      <right style="medium">
        <color theme="1" tint="0.249977111117893"/>
      </right>
      <top style="medium">
        <color theme="1" tint="0.249977111117893"/>
      </top>
      <bottom style="thin">
        <color theme="1" tint="0.249977111117893"/>
      </bottom>
      <diagonal/>
    </border>
    <border>
      <left style="medium">
        <color theme="1" tint="0.249977111117893"/>
      </left>
      <right/>
      <top/>
      <bottom style="thin">
        <color theme="1" tint="0.249977111117893"/>
      </bottom>
      <diagonal/>
    </border>
    <border>
      <left style="thin">
        <color theme="1" tint="0.249977111117893"/>
      </left>
      <right style="thin">
        <color theme="0" tint="-0.24994659260841701"/>
      </right>
      <top/>
      <bottom style="thin">
        <color theme="1" tint="0.249977111117893"/>
      </bottom>
      <diagonal/>
    </border>
    <border>
      <left style="thin">
        <color theme="0" tint="-0.24994659260841701"/>
      </left>
      <right style="thin">
        <color theme="0" tint="-0.24994659260841701"/>
      </right>
      <top/>
      <bottom style="thin">
        <color theme="1" tint="0.249977111117893"/>
      </bottom>
      <diagonal/>
    </border>
    <border>
      <left style="thin">
        <color theme="0" tint="-0.24994659260841701"/>
      </left>
      <right style="thin">
        <color theme="1" tint="0.249977111117893"/>
      </right>
      <top/>
      <bottom style="thin">
        <color theme="1" tint="0.249977111117893"/>
      </bottom>
      <diagonal/>
    </border>
    <border>
      <left/>
      <right style="thin">
        <color theme="0" tint="-0.24994659260841701"/>
      </right>
      <top/>
      <bottom style="thin">
        <color theme="1" tint="0.249977111117893"/>
      </bottom>
      <diagonal/>
    </border>
    <border>
      <left style="thin">
        <color theme="0" tint="-0.24994659260841701"/>
      </left>
      <right style="medium">
        <color theme="1" tint="0.249977111117893"/>
      </right>
      <top/>
      <bottom style="thin">
        <color theme="1" tint="0.249977111117893"/>
      </bottom>
      <diagonal/>
    </border>
    <border>
      <left style="double">
        <color theme="0" tint="-0.24994659260841701"/>
      </left>
      <right/>
      <top style="thin">
        <color theme="0" tint="-0.24994659260841701"/>
      </top>
      <bottom style="medium">
        <color theme="0" tint="-0.249977111117893"/>
      </bottom>
      <diagonal/>
    </border>
    <border>
      <left/>
      <right/>
      <top style="thin">
        <color theme="0" tint="-0.24994659260841701"/>
      </top>
      <bottom style="medium">
        <color theme="0" tint="-0.249977111117893"/>
      </bottom>
      <diagonal/>
    </border>
    <border>
      <left/>
      <right style="medium">
        <color theme="0" tint="-0.24994659260841701"/>
      </right>
      <top style="thin">
        <color theme="0" tint="-0.24994659260841701"/>
      </top>
      <bottom style="medium">
        <color theme="0" tint="-0.249977111117893"/>
      </bottom>
      <diagonal/>
    </border>
    <border>
      <left/>
      <right style="double">
        <color theme="0" tint="-0.24994659260841701"/>
      </right>
      <top style="thin">
        <color theme="0" tint="-0.24994659260841701"/>
      </top>
      <bottom style="medium">
        <color theme="0" tint="-0.249977111117893"/>
      </bottom>
      <diagonal/>
    </border>
    <border>
      <left style="medium">
        <color theme="0" tint="-0.24994659260841701"/>
      </left>
      <right style="thin">
        <color theme="0" tint="-0.24994659260841701"/>
      </right>
      <top style="medium">
        <color theme="0" tint="-0.24994659260841701"/>
      </top>
      <bottom/>
      <diagonal/>
    </border>
    <border>
      <left style="medium">
        <color theme="0" tint="-0.24994659260841701"/>
      </left>
      <right style="thin">
        <color theme="0" tint="-0.24994659260841701"/>
      </right>
      <top/>
      <bottom style="thin">
        <color theme="0" tint="-0.24994659260841701"/>
      </bottom>
      <diagonal/>
    </border>
  </borders>
  <cellStyleXfs count="14">
    <xf numFmtId="0" fontId="0" fillId="0" borderId="0"/>
    <xf numFmtId="168" fontId="3" fillId="0" borderId="0"/>
    <xf numFmtId="43" fontId="2" fillId="0" borderId="0"/>
    <xf numFmtId="43" fontId="2" fillId="0" borderId="0"/>
    <xf numFmtId="168" fontId="16" fillId="0" borderId="0"/>
    <xf numFmtId="0" fontId="13" fillId="0" borderId="0"/>
    <xf numFmtId="0" fontId="203" fillId="0" borderId="0"/>
    <xf numFmtId="0" fontId="1" fillId="0" borderId="0"/>
    <xf numFmtId="0" fontId="3" fillId="0" borderId="0"/>
    <xf numFmtId="0" fontId="16" fillId="0" borderId="0"/>
    <xf numFmtId="0" fontId="2" fillId="0" borderId="0"/>
    <xf numFmtId="0" fontId="16" fillId="0" borderId="0"/>
    <xf numFmtId="9" fontId="2" fillId="0" borderId="0"/>
    <xf numFmtId="9" fontId="3" fillId="0" borderId="0"/>
  </cellStyleXfs>
  <cellXfs count="1907">
    <xf numFmtId="0" fontId="0" fillId="0" borderId="0" xfId="0"/>
    <xf numFmtId="0" fontId="203" fillId="0" borderId="0" xfId="6"/>
    <xf numFmtId="0" fontId="1" fillId="0" borderId="0" xfId="7"/>
    <xf numFmtId="0" fontId="3" fillId="0" borderId="0" xfId="8"/>
    <xf numFmtId="0" fontId="16" fillId="0" borderId="0" xfId="9"/>
    <xf numFmtId="0" fontId="2" fillId="0" borderId="0" xfId="10"/>
    <xf numFmtId="0" fontId="16" fillId="0" borderId="0" xfId="11"/>
    <xf numFmtId="0" fontId="3" fillId="0" borderId="0" xfId="8" applyAlignment="1">
      <alignment horizontal="left"/>
    </xf>
    <xf numFmtId="0" fontId="4" fillId="0" borderId="0" xfId="8" applyFont="1" applyAlignment="1">
      <alignment horizontal="right"/>
    </xf>
    <xf numFmtId="0" fontId="5" fillId="0" borderId="0" xfId="8" applyFont="1"/>
    <xf numFmtId="0" fontId="6" fillId="0" borderId="0" xfId="8" applyFont="1"/>
    <xf numFmtId="164" fontId="3" fillId="0" borderId="0" xfId="8" applyNumberFormat="1"/>
    <xf numFmtId="1" fontId="3" fillId="0" borderId="0" xfId="8" applyNumberFormat="1"/>
    <xf numFmtId="0" fontId="3" fillId="0" borderId="0" xfId="8" applyAlignment="1">
      <alignment horizontal="right"/>
    </xf>
    <xf numFmtId="49" fontId="5" fillId="0" borderId="0" xfId="8" applyNumberFormat="1" applyFont="1" applyAlignment="1">
      <alignment horizontal="right"/>
    </xf>
    <xf numFmtId="164" fontId="3" fillId="0" borderId="0" xfId="8" applyNumberFormat="1" applyAlignment="1">
      <alignment horizontal="right"/>
    </xf>
    <xf numFmtId="0" fontId="7" fillId="0" borderId="0" xfId="8" applyFont="1"/>
    <xf numFmtId="49" fontId="3" fillId="0" borderId="0" xfId="8" applyNumberFormat="1"/>
    <xf numFmtId="0" fontId="7" fillId="0" borderId="0" xfId="8" applyFont="1" applyAlignment="1">
      <alignment horizontal="left"/>
    </xf>
    <xf numFmtId="0" fontId="4" fillId="0" borderId="0" xfId="8" applyFont="1"/>
    <xf numFmtId="49" fontId="5" fillId="0" borderId="0" xfId="8" applyNumberFormat="1" applyFont="1"/>
    <xf numFmtId="0" fontId="3" fillId="0" borderId="0" xfId="8" applyAlignment="1">
      <alignment vertical="center"/>
    </xf>
    <xf numFmtId="0" fontId="9" fillId="0" borderId="0" xfId="8" applyFont="1" applyAlignment="1">
      <alignment horizontal="left" vertical="center" wrapText="1"/>
    </xf>
    <xf numFmtId="0" fontId="9" fillId="0" borderId="0" xfId="8" applyFont="1" applyAlignment="1">
      <alignment vertical="center"/>
    </xf>
    <xf numFmtId="14" fontId="9" fillId="0" borderId="0" xfId="8" applyNumberFormat="1" applyFont="1" applyAlignment="1">
      <alignment horizontal="left" vertical="center" wrapText="1"/>
    </xf>
    <xf numFmtId="0" fontId="10" fillId="0" borderId="0" xfId="8" applyFont="1" applyAlignment="1">
      <alignment vertical="center"/>
    </xf>
    <xf numFmtId="0" fontId="11" fillId="0" borderId="0" xfId="8" applyFont="1" applyAlignment="1">
      <alignment vertical="center"/>
    </xf>
    <xf numFmtId="165" fontId="9" fillId="0" borderId="0" xfId="8" applyNumberFormat="1" applyFont="1" applyAlignment="1">
      <alignment horizontal="left" vertical="center" wrapText="1"/>
    </xf>
    <xf numFmtId="0" fontId="9" fillId="0" borderId="0" xfId="8" quotePrefix="1" applyFont="1" applyAlignment="1">
      <alignment horizontal="left" vertical="center"/>
    </xf>
    <xf numFmtId="166" fontId="9" fillId="0" borderId="0" xfId="8" applyNumberFormat="1" applyFont="1" applyAlignment="1">
      <alignment horizontal="left" vertical="center" wrapText="1"/>
    </xf>
    <xf numFmtId="14" fontId="3" fillId="0" borderId="0" xfId="8" applyNumberFormat="1" applyAlignment="1">
      <alignment horizontal="left" vertical="center" wrapText="1"/>
    </xf>
    <xf numFmtId="0" fontId="9" fillId="2" borderId="0" xfId="8" applyFont="1" applyFill="1" applyAlignment="1">
      <alignment vertical="center"/>
    </xf>
    <xf numFmtId="0" fontId="9" fillId="2" borderId="0" xfId="8" applyFont="1" applyFill="1" applyAlignment="1">
      <alignment horizontal="left" vertical="center" wrapText="1"/>
    </xf>
    <xf numFmtId="1" fontId="9" fillId="0" borderId="0" xfId="8" applyNumberFormat="1" applyFont="1" applyAlignment="1">
      <alignment horizontal="left" vertical="center" wrapText="1"/>
    </xf>
    <xf numFmtId="0" fontId="3" fillId="3" borderId="0" xfId="8" applyFill="1" applyAlignment="1">
      <alignment vertical="center"/>
    </xf>
    <xf numFmtId="10" fontId="9" fillId="3" borderId="0" xfId="13" applyNumberFormat="1" applyFont="1" applyFill="1" applyAlignment="1">
      <alignment horizontal="left" vertical="center" wrapText="1"/>
    </xf>
    <xf numFmtId="0" fontId="9" fillId="3" borderId="0" xfId="8" applyFont="1" applyFill="1" applyAlignment="1">
      <alignment vertical="center"/>
    </xf>
    <xf numFmtId="0" fontId="9" fillId="3" borderId="0" xfId="8" applyFont="1" applyFill="1" applyAlignment="1">
      <alignment horizontal="right" vertical="center"/>
    </xf>
    <xf numFmtId="3" fontId="14" fillId="0" borderId="0" xfId="1" quotePrefix="1" applyNumberFormat="1" applyFont="1" applyAlignment="1">
      <alignment horizontal="right" vertical="center"/>
    </xf>
    <xf numFmtId="3" fontId="14" fillId="0" borderId="0" xfId="1" quotePrefix="1" applyNumberFormat="1" applyFont="1" applyAlignment="1">
      <alignment horizontal="right"/>
    </xf>
    <xf numFmtId="1" fontId="19" fillId="0" borderId="0" xfId="10" applyNumberFormat="1" applyFont="1" applyAlignment="1">
      <alignment horizontal="right" vertical="center"/>
    </xf>
    <xf numFmtId="0" fontId="23" fillId="0" borderId="0" xfId="8" applyFont="1"/>
    <xf numFmtId="0" fontId="24" fillId="0" borderId="0" xfId="8" applyFont="1" applyAlignment="1">
      <alignment vertical="center"/>
    </xf>
    <xf numFmtId="49" fontId="25" fillId="0" borderId="0" xfId="8" applyNumberFormat="1" applyFont="1" applyAlignment="1">
      <alignment horizontal="left" vertical="center"/>
    </xf>
    <xf numFmtId="49" fontId="26" fillId="0" borderId="1" xfId="8" applyNumberFormat="1" applyFont="1" applyBorder="1" applyAlignment="1" applyProtection="1">
      <alignment horizontal="left" vertical="center"/>
      <protection locked="0"/>
    </xf>
    <xf numFmtId="0" fontId="27" fillId="5" borderId="1" xfId="8" applyFont="1" applyFill="1" applyBorder="1" applyAlignment="1" applyProtection="1">
      <alignment horizontal="left" vertical="center"/>
      <protection locked="0"/>
    </xf>
    <xf numFmtId="0" fontId="27" fillId="6" borderId="1" xfId="8" applyFont="1" applyFill="1" applyBorder="1" applyAlignment="1" applyProtection="1">
      <alignment horizontal="left" vertical="center"/>
      <protection locked="0"/>
    </xf>
    <xf numFmtId="49" fontId="27" fillId="0" borderId="1" xfId="8" applyNumberFormat="1" applyFont="1" applyBorder="1" applyAlignment="1" applyProtection="1">
      <alignment horizontal="left" vertical="center"/>
      <protection locked="0"/>
    </xf>
    <xf numFmtId="0" fontId="27" fillId="0" borderId="1" xfId="8" applyFont="1" applyBorder="1" applyAlignment="1" applyProtection="1">
      <alignment horizontal="left" vertical="center"/>
      <protection locked="0"/>
    </xf>
    <xf numFmtId="49" fontId="27" fillId="7" borderId="1" xfId="8" applyNumberFormat="1" applyFont="1" applyFill="1" applyBorder="1" applyAlignment="1" applyProtection="1">
      <alignment horizontal="left" vertical="center"/>
      <protection locked="0"/>
    </xf>
    <xf numFmtId="0" fontId="30" fillId="0" borderId="0" xfId="8" applyFont="1" applyAlignment="1">
      <alignment vertical="center"/>
    </xf>
    <xf numFmtId="0" fontId="30" fillId="0" borderId="0" xfId="8" applyFont="1" applyAlignment="1">
      <alignment vertical="center" wrapText="1"/>
    </xf>
    <xf numFmtId="0" fontId="24" fillId="0" borderId="0" xfId="8" applyFont="1" applyAlignment="1">
      <alignment vertical="center" wrapText="1"/>
    </xf>
    <xf numFmtId="1" fontId="22" fillId="0" borderId="0" xfId="8" applyNumberFormat="1" applyFont="1" applyAlignment="1">
      <alignment horizontal="right" vertical="top" textRotation="90"/>
    </xf>
    <xf numFmtId="0" fontId="31" fillId="0" borderId="0" xfId="8" applyFont="1"/>
    <xf numFmtId="0" fontId="23" fillId="0" borderId="0" xfId="8" applyFont="1" applyAlignment="1">
      <alignment horizontal="left"/>
    </xf>
    <xf numFmtId="0" fontId="27" fillId="8" borderId="1" xfId="8" quotePrefix="1" applyFont="1" applyFill="1" applyBorder="1" applyAlignment="1" applyProtection="1">
      <alignment horizontal="left" vertical="center"/>
      <protection locked="0"/>
    </xf>
    <xf numFmtId="0" fontId="32" fillId="0" borderId="11" xfId="8" applyFont="1" applyBorder="1" applyAlignment="1">
      <alignment vertical="center"/>
    </xf>
    <xf numFmtId="0" fontId="24" fillId="0" borderId="11" xfId="8" applyFont="1" applyBorder="1" applyAlignment="1">
      <alignment vertical="center"/>
    </xf>
    <xf numFmtId="0" fontId="32" fillId="0" borderId="0" xfId="8" applyFont="1" applyAlignment="1">
      <alignment vertical="center"/>
    </xf>
    <xf numFmtId="49" fontId="27" fillId="7" borderId="13" xfId="8" applyNumberFormat="1" applyFont="1" applyFill="1" applyBorder="1" applyAlignment="1" applyProtection="1">
      <alignment horizontal="left" vertical="center"/>
      <protection locked="0"/>
    </xf>
    <xf numFmtId="0" fontId="24" fillId="0" borderId="0" xfId="8" applyFont="1" applyAlignment="1">
      <alignment horizontal="left" vertical="center"/>
    </xf>
    <xf numFmtId="0" fontId="28" fillId="0" borderId="0" xfId="8" applyFont="1" applyAlignment="1">
      <alignment vertical="center" wrapText="1"/>
    </xf>
    <xf numFmtId="0" fontId="32" fillId="0" borderId="0" xfId="8" applyFont="1" applyAlignment="1">
      <alignment horizontal="left" vertical="center"/>
    </xf>
    <xf numFmtId="0" fontId="34" fillId="0" borderId="0" xfId="8" applyFont="1" applyAlignment="1">
      <alignment horizontal="left" vertical="center"/>
    </xf>
    <xf numFmtId="0" fontId="38" fillId="0" borderId="0" xfId="8" applyFont="1"/>
    <xf numFmtId="0" fontId="32" fillId="0" borderId="0" xfId="8" applyFont="1" applyAlignment="1">
      <alignment horizontal="left"/>
    </xf>
    <xf numFmtId="0" fontId="32" fillId="0" borderId="0" xfId="8" applyFont="1"/>
    <xf numFmtId="0" fontId="38" fillId="0" borderId="0" xfId="8" applyFont="1" applyAlignment="1">
      <alignment vertical="top"/>
    </xf>
    <xf numFmtId="0" fontId="32" fillId="0" borderId="0" xfId="8" applyFont="1" applyAlignment="1">
      <alignment vertical="top"/>
    </xf>
    <xf numFmtId="0" fontId="23" fillId="0" borderId="0" xfId="8" applyFont="1" applyAlignment="1">
      <alignment vertical="top"/>
    </xf>
    <xf numFmtId="0" fontId="38" fillId="0" borderId="0" xfId="8" applyFont="1" applyAlignment="1">
      <alignment vertical="center"/>
    </xf>
    <xf numFmtId="0" fontId="23" fillId="0" borderId="0" xfId="8" applyFont="1" applyAlignment="1">
      <alignment vertical="center"/>
    </xf>
    <xf numFmtId="0" fontId="39" fillId="0" borderId="0" xfId="8" applyFont="1" applyAlignment="1">
      <alignment horizontal="left" vertical="center"/>
    </xf>
    <xf numFmtId="0" fontId="36" fillId="10" borderId="0" xfId="8" applyFont="1" applyFill="1" applyAlignment="1">
      <alignment vertical="center"/>
    </xf>
    <xf numFmtId="0" fontId="44" fillId="0" borderId="0" xfId="8" applyFont="1" applyAlignment="1">
      <alignment vertical="center"/>
    </xf>
    <xf numFmtId="0" fontId="46" fillId="0" borderId="0" xfId="8" applyFont="1" applyAlignment="1">
      <alignment vertical="center"/>
    </xf>
    <xf numFmtId="0" fontId="47" fillId="0" borderId="0" xfId="8" applyFont="1" applyAlignment="1">
      <alignment vertical="center"/>
    </xf>
    <xf numFmtId="0" fontId="40" fillId="0" borderId="0" xfId="8" applyFont="1" applyAlignment="1">
      <alignment vertical="center"/>
    </xf>
    <xf numFmtId="2" fontId="40" fillId="0" borderId="0" xfId="8" applyNumberFormat="1" applyFont="1" applyAlignment="1">
      <alignment vertical="center"/>
    </xf>
    <xf numFmtId="0" fontId="38" fillId="0" borderId="0" xfId="8" applyFont="1" applyAlignment="1">
      <alignment horizontal="right" vertical="center"/>
    </xf>
    <xf numFmtId="0" fontId="41" fillId="0" borderId="0" xfId="8" applyFont="1" applyAlignment="1">
      <alignment horizontal="right" vertical="center"/>
    </xf>
    <xf numFmtId="0" fontId="49" fillId="0" borderId="0" xfId="8" applyFont="1" applyAlignment="1">
      <alignment horizontal="center" vertical="center"/>
    </xf>
    <xf numFmtId="0" fontId="49" fillId="0" borderId="0" xfId="8" applyFont="1" applyAlignment="1">
      <alignment horizontal="right" vertical="center"/>
    </xf>
    <xf numFmtId="3" fontId="39" fillId="0" borderId="0" xfId="1" quotePrefix="1" applyNumberFormat="1" applyFont="1" applyAlignment="1">
      <alignment horizontal="center"/>
    </xf>
    <xf numFmtId="0" fontId="51" fillId="0" borderId="0" xfId="8" applyFont="1"/>
    <xf numFmtId="0" fontId="52" fillId="0" borderId="0" xfId="1" applyNumberFormat="1" applyFont="1" applyAlignment="1">
      <alignment horizontal="left"/>
    </xf>
    <xf numFmtId="0" fontId="53" fillId="0" borderId="0" xfId="8" applyFont="1" applyAlignment="1">
      <alignment horizontal="left"/>
    </xf>
    <xf numFmtId="0" fontId="54" fillId="0" borderId="0" xfId="8" applyFont="1"/>
    <xf numFmtId="0" fontId="53" fillId="0" borderId="0" xfId="8" applyFont="1"/>
    <xf numFmtId="0" fontId="51" fillId="0" borderId="0" xfId="8" applyFont="1" applyAlignment="1">
      <alignment vertical="top"/>
    </xf>
    <xf numFmtId="0" fontId="53" fillId="0" borderId="0" xfId="8" applyFont="1" applyAlignment="1">
      <alignment vertical="top"/>
    </xf>
    <xf numFmtId="0" fontId="53" fillId="0" borderId="0" xfId="8" applyFont="1" applyAlignment="1">
      <alignment horizontal="left" vertical="top"/>
    </xf>
    <xf numFmtId="0" fontId="54" fillId="0" borderId="0" xfId="8" applyFont="1" applyAlignment="1">
      <alignment vertical="top"/>
    </xf>
    <xf numFmtId="0" fontId="52" fillId="0" borderId="0" xfId="1" applyNumberFormat="1" applyFont="1" applyAlignment="1">
      <alignment vertical="top" wrapText="1"/>
    </xf>
    <xf numFmtId="0" fontId="53" fillId="0" borderId="0" xfId="8" applyFont="1" applyAlignment="1">
      <alignment horizontal="right" vertical="top"/>
    </xf>
    <xf numFmtId="169" fontId="52" fillId="0" borderId="0" xfId="1" applyNumberFormat="1" applyFont="1" applyAlignment="1">
      <alignment horizontal="left" vertical="top"/>
    </xf>
    <xf numFmtId="0" fontId="56" fillId="0" borderId="0" xfId="8" applyFont="1"/>
    <xf numFmtId="0" fontId="57" fillId="0" borderId="0" xfId="8" applyFont="1"/>
    <xf numFmtId="0" fontId="57" fillId="0" borderId="0" xfId="8" applyFont="1" applyAlignment="1">
      <alignment horizontal="left" vertical="top"/>
    </xf>
    <xf numFmtId="0" fontId="57" fillId="0" borderId="0" xfId="8" applyFont="1" applyAlignment="1">
      <alignment vertical="top"/>
    </xf>
    <xf numFmtId="169" fontId="58" fillId="0" borderId="0" xfId="1" applyNumberFormat="1" applyFont="1" applyAlignment="1">
      <alignment horizontal="left"/>
    </xf>
    <xf numFmtId="0" fontId="59" fillId="0" borderId="0" xfId="8" applyFont="1"/>
    <xf numFmtId="0" fontId="60" fillId="0" borderId="0" xfId="8" applyFont="1" applyAlignment="1">
      <alignment horizontal="center"/>
    </xf>
    <xf numFmtId="0" fontId="58" fillId="0" borderId="0" xfId="8" applyFont="1"/>
    <xf numFmtId="0" fontId="62" fillId="0" borderId="0" xfId="8" applyFont="1" applyAlignment="1">
      <alignment horizontal="center" vertical="top"/>
    </xf>
    <xf numFmtId="0" fontId="52" fillId="0" borderId="0" xfId="8" applyFont="1"/>
    <xf numFmtId="0" fontId="52" fillId="0" borderId="0" xfId="8" applyFont="1" applyAlignment="1">
      <alignment horizontal="center"/>
    </xf>
    <xf numFmtId="0" fontId="55" fillId="0" borderId="0" xfId="8" applyFont="1" applyAlignment="1">
      <alignment horizontal="center"/>
    </xf>
    <xf numFmtId="0" fontId="55" fillId="0" borderId="0" xfId="8" applyFont="1" applyAlignment="1">
      <alignment horizontal="right"/>
    </xf>
    <xf numFmtId="167" fontId="52" fillId="0" borderId="0" xfId="8" applyNumberFormat="1" applyFont="1" applyAlignment="1">
      <alignment horizontal="left"/>
    </xf>
    <xf numFmtId="1" fontId="63" fillId="0" borderId="0" xfId="8" applyNumberFormat="1" applyFont="1" applyAlignment="1">
      <alignment horizontal="left" vertical="top"/>
    </xf>
    <xf numFmtId="0" fontId="65" fillId="0" borderId="0" xfId="8" applyFont="1"/>
    <xf numFmtId="0" fontId="24" fillId="0" borderId="0" xfId="8" applyFont="1"/>
    <xf numFmtId="0" fontId="67" fillId="0" borderId="0" xfId="8" applyFont="1" applyAlignment="1">
      <alignment vertical="center"/>
    </xf>
    <xf numFmtId="0" fontId="68" fillId="0" borderId="0" xfId="8" applyFont="1"/>
    <xf numFmtId="0" fontId="27" fillId="0" borderId="0" xfId="8" applyFont="1"/>
    <xf numFmtId="0" fontId="70" fillId="0" borderId="0" xfId="8" applyFont="1"/>
    <xf numFmtId="0" fontId="71" fillId="0" borderId="0" xfId="8" applyFont="1"/>
    <xf numFmtId="0" fontId="68" fillId="0" borderId="0" xfId="8" applyFont="1" applyAlignment="1">
      <alignment vertical="center"/>
    </xf>
    <xf numFmtId="0" fontId="70" fillId="0" borderId="0" xfId="8" applyFont="1" applyAlignment="1">
      <alignment vertical="center"/>
    </xf>
    <xf numFmtId="0" fontId="27" fillId="0" borderId="0" xfId="8" applyFont="1" applyAlignment="1">
      <alignment vertical="center"/>
    </xf>
    <xf numFmtId="0" fontId="24" fillId="0" borderId="0" xfId="8" applyFont="1" applyAlignment="1">
      <alignment horizontal="center" vertical="center"/>
    </xf>
    <xf numFmtId="0" fontId="28" fillId="0" borderId="0" xfId="8" applyFont="1" applyAlignment="1">
      <alignment horizontal="center" vertical="center"/>
    </xf>
    <xf numFmtId="3" fontId="24" fillId="0" borderId="0" xfId="1" applyNumberFormat="1" applyFont="1" applyAlignment="1">
      <alignment horizontal="right" vertical="center"/>
    </xf>
    <xf numFmtId="3" fontId="24" fillId="0" borderId="0" xfId="1" applyNumberFormat="1" applyFont="1" applyAlignment="1">
      <alignment horizontal="center" vertical="center"/>
    </xf>
    <xf numFmtId="0" fontId="23" fillId="0" borderId="0" xfId="11" applyFont="1"/>
    <xf numFmtId="0" fontId="46" fillId="0" borderId="0" xfId="11" applyFont="1" applyAlignment="1">
      <alignment vertical="center"/>
    </xf>
    <xf numFmtId="0" fontId="76" fillId="0" borderId="0" xfId="11" applyFont="1" applyAlignment="1">
      <alignment horizontal="center" vertical="center"/>
    </xf>
    <xf numFmtId="0" fontId="36" fillId="0" borderId="0" xfId="11" applyFont="1" applyAlignment="1">
      <alignment vertical="center"/>
    </xf>
    <xf numFmtId="0" fontId="77" fillId="0" borderId="0" xfId="11" applyFont="1" applyAlignment="1">
      <alignment horizontal="right" vertical="center"/>
    </xf>
    <xf numFmtId="0" fontId="77" fillId="0" borderId="0" xfId="11" applyFont="1" applyAlignment="1">
      <alignment vertical="center"/>
    </xf>
    <xf numFmtId="0" fontId="81" fillId="0" borderId="0" xfId="11" applyFont="1" applyAlignment="1">
      <alignment vertical="center"/>
    </xf>
    <xf numFmtId="0" fontId="82" fillId="0" borderId="0" xfId="11" applyFont="1" applyAlignment="1">
      <alignment horizontal="left" vertical="center"/>
    </xf>
    <xf numFmtId="0" fontId="45" fillId="0" borderId="0" xfId="11" applyFont="1" applyAlignment="1">
      <alignment vertical="center"/>
    </xf>
    <xf numFmtId="0" fontId="83" fillId="0" borderId="0" xfId="11" applyFont="1" applyAlignment="1">
      <alignment vertical="center"/>
    </xf>
    <xf numFmtId="0" fontId="43" fillId="0" borderId="0" xfId="11" applyFont="1" applyAlignment="1">
      <alignment horizontal="left" vertical="center"/>
    </xf>
    <xf numFmtId="0" fontId="43" fillId="0" borderId="0" xfId="11" applyFont="1" applyAlignment="1">
      <alignment horizontal="right" vertical="center"/>
    </xf>
    <xf numFmtId="0" fontId="45" fillId="0" borderId="0" xfId="11" applyFont="1" applyAlignment="1">
      <alignment horizontal="right" vertical="center"/>
    </xf>
    <xf numFmtId="0" fontId="84" fillId="0" borderId="0" xfId="11" applyFont="1" applyAlignment="1">
      <alignment vertical="center"/>
    </xf>
    <xf numFmtId="0" fontId="85" fillId="0" borderId="0" xfId="11" applyFont="1" applyAlignment="1">
      <alignment vertical="center"/>
    </xf>
    <xf numFmtId="0" fontId="76" fillId="0" borderId="0" xfId="11" applyFont="1" applyAlignment="1">
      <alignment vertical="center"/>
    </xf>
    <xf numFmtId="0" fontId="86" fillId="0" borderId="0" xfId="11" applyFont="1" applyAlignment="1">
      <alignment vertical="center"/>
    </xf>
    <xf numFmtId="0" fontId="38" fillId="0" borderId="0" xfId="11" applyFont="1" applyAlignment="1">
      <alignment vertical="center"/>
    </xf>
    <xf numFmtId="0" fontId="87" fillId="0" borderId="0" xfId="11" applyFont="1" applyAlignment="1">
      <alignment vertical="center"/>
    </xf>
    <xf numFmtId="0" fontId="32" fillId="0" borderId="36" xfId="11" applyFont="1" applyBorder="1" applyAlignment="1">
      <alignment horizontal="center" vertical="center"/>
    </xf>
    <xf numFmtId="0" fontId="32" fillId="0" borderId="37" xfId="11" applyFont="1" applyBorder="1" applyAlignment="1">
      <alignment horizontal="center" vertical="center"/>
    </xf>
    <xf numFmtId="0" fontId="32" fillId="0" borderId="38" xfId="11" applyFont="1" applyBorder="1" applyAlignment="1">
      <alignment horizontal="center" vertical="center"/>
    </xf>
    <xf numFmtId="0" fontId="32" fillId="0" borderId="42" xfId="11" applyFont="1" applyBorder="1" applyAlignment="1">
      <alignment horizontal="center" vertical="center"/>
    </xf>
    <xf numFmtId="0" fontId="32" fillId="0" borderId="43" xfId="11" applyFont="1" applyBorder="1" applyAlignment="1">
      <alignment horizontal="center" vertical="center"/>
    </xf>
    <xf numFmtId="0" fontId="32" fillId="0" borderId="44" xfId="11" applyFont="1" applyBorder="1" applyAlignment="1">
      <alignment horizontal="center" vertical="center"/>
    </xf>
    <xf numFmtId="0" fontId="80" fillId="0" borderId="0" xfId="11" applyFont="1" applyAlignment="1">
      <alignment vertical="center"/>
    </xf>
    <xf numFmtId="0" fontId="39" fillId="0" borderId="0" xfId="11" applyFont="1" applyAlignment="1">
      <alignment vertical="center"/>
    </xf>
    <xf numFmtId="0" fontId="32" fillId="0" borderId="0" xfId="11" applyFont="1" applyAlignment="1">
      <alignment vertical="center"/>
    </xf>
    <xf numFmtId="49" fontId="46" fillId="0" borderId="0" xfId="11" applyNumberFormat="1" applyFont="1" applyAlignment="1">
      <alignment vertical="center"/>
    </xf>
    <xf numFmtId="0" fontId="41" fillId="0" borderId="36" xfId="11" applyFont="1" applyBorder="1" applyAlignment="1">
      <alignment horizontal="center" vertical="center"/>
    </xf>
    <xf numFmtId="0" fontId="41" fillId="0" borderId="37" xfId="11" applyFont="1" applyBorder="1" applyAlignment="1">
      <alignment horizontal="center" vertical="center"/>
    </xf>
    <xf numFmtId="0" fontId="41" fillId="0" borderId="0" xfId="11" applyFont="1" applyAlignment="1">
      <alignment vertical="center"/>
    </xf>
    <xf numFmtId="0" fontId="41" fillId="0" borderId="42" xfId="11" applyFont="1" applyBorder="1" applyAlignment="1">
      <alignment horizontal="center" vertical="center"/>
    </xf>
    <xf numFmtId="0" fontId="41" fillId="0" borderId="43" xfId="11" applyFont="1" applyBorder="1" applyAlignment="1">
      <alignment horizontal="center" vertical="center"/>
    </xf>
    <xf numFmtId="0" fontId="32" fillId="0" borderId="0" xfId="11" applyFont="1" applyAlignment="1">
      <alignment horizontal="center" vertical="center"/>
    </xf>
    <xf numFmtId="0" fontId="23" fillId="0" borderId="0" xfId="11" applyFont="1" applyAlignment="1">
      <alignment horizontal="right"/>
    </xf>
    <xf numFmtId="0" fontId="46" fillId="0" borderId="0" xfId="11" applyFont="1" applyAlignment="1">
      <alignment horizontal="center" vertical="center"/>
    </xf>
    <xf numFmtId="0" fontId="88" fillId="0" borderId="0" xfId="11" applyFont="1" applyAlignment="1">
      <alignment horizontal="center" vertical="center" textRotation="90"/>
    </xf>
    <xf numFmtId="0" fontId="53" fillId="0" borderId="0" xfId="11" applyFont="1" applyAlignment="1">
      <alignment horizontal="left" vertical="center"/>
    </xf>
    <xf numFmtId="1" fontId="90" fillId="0" borderId="0" xfId="11" applyNumberFormat="1" applyFont="1" applyAlignment="1">
      <alignment horizontal="left" vertical="center"/>
    </xf>
    <xf numFmtId="3" fontId="90" fillId="0" borderId="0" xfId="4" applyNumberFormat="1" applyFont="1" applyAlignment="1">
      <alignment horizontal="right" vertical="center"/>
    </xf>
    <xf numFmtId="0" fontId="91" fillId="0" borderId="0" xfId="11" applyFont="1" applyAlignment="1">
      <alignment vertical="center"/>
    </xf>
    <xf numFmtId="0" fontId="92" fillId="0" borderId="0" xfId="11" applyFont="1" applyAlignment="1">
      <alignment vertical="center"/>
    </xf>
    <xf numFmtId="0" fontId="93" fillId="0" borderId="0" xfId="11" applyFont="1" applyAlignment="1">
      <alignment horizontal="center" vertical="center"/>
    </xf>
    <xf numFmtId="0" fontId="32" fillId="0" borderId="0" xfId="11" applyFont="1"/>
    <xf numFmtId="0" fontId="46" fillId="0" borderId="0" xfId="11" applyFont="1"/>
    <xf numFmtId="49" fontId="32" fillId="0" borderId="0" xfId="11" applyNumberFormat="1" applyFont="1" applyAlignment="1">
      <alignment vertical="center"/>
    </xf>
    <xf numFmtId="0" fontId="80" fillId="0" borderId="0" xfId="11" applyFont="1" applyAlignment="1">
      <alignment horizontal="center" vertical="center" textRotation="90"/>
    </xf>
    <xf numFmtId="0" fontId="57" fillId="0" borderId="0" xfId="11" applyFont="1" applyAlignment="1">
      <alignment horizontal="left" vertical="center"/>
    </xf>
    <xf numFmtId="0" fontId="91" fillId="0" borderId="0" xfId="11" applyFont="1"/>
    <xf numFmtId="0" fontId="95" fillId="0" borderId="0" xfId="11" applyFont="1" applyAlignment="1">
      <alignment vertical="center"/>
    </xf>
    <xf numFmtId="0" fontId="99" fillId="0" borderId="0" xfId="11" applyFont="1"/>
    <xf numFmtId="0" fontId="50" fillId="0" borderId="0" xfId="11" applyFont="1" applyAlignment="1">
      <alignment vertical="center"/>
    </xf>
    <xf numFmtId="0" fontId="100" fillId="0" borderId="0" xfId="11" applyFont="1"/>
    <xf numFmtId="0" fontId="89" fillId="0" borderId="0" xfId="11" applyFont="1" applyAlignment="1">
      <alignment vertical="center"/>
    </xf>
    <xf numFmtId="0" fontId="75" fillId="0" borderId="0" xfId="11" applyFont="1"/>
    <xf numFmtId="3" fontId="32" fillId="0" borderId="0" xfId="4" applyNumberFormat="1" applyFont="1" applyAlignment="1">
      <alignment horizontal="right" vertical="center"/>
    </xf>
    <xf numFmtId="0" fontId="30" fillId="0" borderId="0" xfId="11" applyFont="1"/>
    <xf numFmtId="0" fontId="34" fillId="0" borderId="0" xfId="11" applyFont="1" applyAlignment="1">
      <alignment horizontal="right"/>
    </xf>
    <xf numFmtId="0" fontId="31" fillId="0" borderId="0" xfId="11" applyFont="1"/>
    <xf numFmtId="0" fontId="24" fillId="0" borderId="0" xfId="11" applyFont="1"/>
    <xf numFmtId="0" fontId="24" fillId="0" borderId="0" xfId="11" applyFont="1" applyAlignment="1">
      <alignment horizontal="left" vertical="top"/>
    </xf>
    <xf numFmtId="0" fontId="24" fillId="0" borderId="0" xfId="11" applyFont="1" applyAlignment="1">
      <alignment vertical="top"/>
    </xf>
    <xf numFmtId="0" fontId="24" fillId="0" borderId="0" xfId="11" applyFont="1" applyAlignment="1">
      <alignment vertical="center"/>
    </xf>
    <xf numFmtId="0" fontId="28" fillId="0" borderId="0" xfId="11" applyFont="1"/>
    <xf numFmtId="172" fontId="32" fillId="0" borderId="0" xfId="11" applyNumberFormat="1" applyFont="1"/>
    <xf numFmtId="1" fontId="37" fillId="0" borderId="0" xfId="11" applyNumberFormat="1" applyFont="1" applyAlignment="1">
      <alignment horizontal="center" textRotation="90"/>
    </xf>
    <xf numFmtId="3" fontId="104" fillId="0" borderId="0" xfId="4" applyNumberFormat="1" applyFont="1" applyAlignment="1">
      <alignment horizontal="right" vertical="center"/>
    </xf>
    <xf numFmtId="0" fontId="24" fillId="0" borderId="0" xfId="11" applyFont="1" applyAlignment="1">
      <alignment horizontal="center" vertical="center"/>
    </xf>
    <xf numFmtId="3" fontId="106" fillId="0" borderId="0" xfId="4" applyNumberFormat="1" applyFont="1" applyAlignment="1">
      <alignment horizontal="right" vertical="center"/>
    </xf>
    <xf numFmtId="0" fontId="24" fillId="0" borderId="0" xfId="11" applyFont="1" applyAlignment="1">
      <alignment horizontal="left" vertical="center"/>
    </xf>
    <xf numFmtId="0" fontId="24" fillId="0" borderId="0" xfId="11" applyFont="1" applyAlignment="1">
      <alignment wrapText="1"/>
    </xf>
    <xf numFmtId="0" fontId="23" fillId="0" borderId="0" xfId="11" applyFont="1" applyAlignment="1">
      <alignment wrapText="1"/>
    </xf>
    <xf numFmtId="170" fontId="28" fillId="0" borderId="0" xfId="11" applyNumberFormat="1" applyFont="1"/>
    <xf numFmtId="0" fontId="50" fillId="0" borderId="0" xfId="11" applyFont="1" applyAlignment="1">
      <alignment horizontal="right"/>
    </xf>
    <xf numFmtId="0" fontId="34" fillId="0" borderId="0" xfId="11" applyFont="1" applyAlignment="1">
      <alignment horizontal="center"/>
    </xf>
    <xf numFmtId="172" fontId="24" fillId="0" borderId="0" xfId="11" applyNumberFormat="1" applyFont="1"/>
    <xf numFmtId="3" fontId="37" fillId="0" borderId="0" xfId="4" applyNumberFormat="1" applyFont="1" applyAlignment="1">
      <alignment horizontal="right" vertical="center"/>
    </xf>
    <xf numFmtId="0" fontId="57" fillId="0" borderId="0" xfId="11" applyFont="1"/>
    <xf numFmtId="0" fontId="59" fillId="0" borderId="0" xfId="11" applyFont="1"/>
    <xf numFmtId="0" fontId="57" fillId="0" borderId="0" xfId="11" applyFont="1" applyAlignment="1">
      <alignment vertical="top"/>
    </xf>
    <xf numFmtId="0" fontId="59" fillId="0" borderId="0" xfId="11" applyFont="1" applyAlignment="1">
      <alignment vertical="top"/>
    </xf>
    <xf numFmtId="0" fontId="73" fillId="0" borderId="0" xfId="11" applyFont="1"/>
    <xf numFmtId="0" fontId="75" fillId="0" borderId="0" xfId="11" applyFont="1" applyAlignment="1">
      <alignment vertical="top"/>
    </xf>
    <xf numFmtId="169" fontId="28" fillId="0" borderId="0" xfId="4" applyNumberFormat="1" applyFont="1" applyAlignment="1">
      <alignment horizontal="left"/>
    </xf>
    <xf numFmtId="0" fontId="109" fillId="0" borderId="0" xfId="11" applyFont="1" applyAlignment="1">
      <alignment horizontal="center" vertical="center" wrapText="1"/>
    </xf>
    <xf numFmtId="0" fontId="24" fillId="0" borderId="0" xfId="11" applyFont="1" applyAlignment="1">
      <alignment horizontal="center" vertical="center" wrapText="1"/>
    </xf>
    <xf numFmtId="0" fontId="110" fillId="0" borderId="0" xfId="11" applyFont="1" applyAlignment="1">
      <alignment horizontal="left" vertical="center"/>
    </xf>
    <xf numFmtId="0" fontId="50" fillId="0" borderId="0" xfId="11" applyFont="1"/>
    <xf numFmtId="0" fontId="33" fillId="0" borderId="0" xfId="11" applyFont="1" applyAlignment="1">
      <alignment vertical="center"/>
    </xf>
    <xf numFmtId="0" fontId="24" fillId="0" borderId="0" xfId="11" applyFont="1" applyAlignment="1">
      <alignment horizontal="right"/>
    </xf>
    <xf numFmtId="0" fontId="112" fillId="0" borderId="0" xfId="11" applyFont="1"/>
    <xf numFmtId="0" fontId="112" fillId="0" borderId="0" xfId="11" applyFont="1" applyAlignment="1">
      <alignment horizontal="left"/>
    </xf>
    <xf numFmtId="0" fontId="112" fillId="0" borderId="0" xfId="11" applyFont="1" applyAlignment="1">
      <alignment vertical="top"/>
    </xf>
    <xf numFmtId="169" fontId="113" fillId="0" borderId="0" xfId="11" applyNumberFormat="1" applyFont="1" applyAlignment="1">
      <alignment horizontal="left" vertical="top" wrapText="1"/>
    </xf>
    <xf numFmtId="0" fontId="113" fillId="0" borderId="0" xfId="11" applyFont="1" applyAlignment="1">
      <alignment horizontal="right"/>
    </xf>
    <xf numFmtId="0" fontId="112" fillId="0" borderId="0" xfId="11" applyFont="1" applyAlignment="1">
      <alignment horizontal="right" vertical="top"/>
    </xf>
    <xf numFmtId="0" fontId="112" fillId="0" borderId="0" xfId="10" applyFont="1"/>
    <xf numFmtId="0" fontId="112" fillId="0" borderId="0" xfId="11" applyFont="1" applyAlignment="1">
      <alignment horizontal="left" vertical="top"/>
    </xf>
    <xf numFmtId="169" fontId="113" fillId="0" borderId="0" xfId="4" applyNumberFormat="1" applyFont="1" applyAlignment="1">
      <alignment horizontal="left" vertical="top"/>
    </xf>
    <xf numFmtId="169" fontId="113" fillId="0" borderId="0" xfId="11" applyNumberFormat="1" applyFont="1" applyAlignment="1">
      <alignment horizontal="left" wrapText="1"/>
    </xf>
    <xf numFmtId="0" fontId="113" fillId="0" borderId="0" xfId="11" applyFont="1" applyAlignment="1">
      <alignment horizontal="right" vertical="center"/>
    </xf>
    <xf numFmtId="169" fontId="112" fillId="0" borderId="0" xfId="4" applyNumberFormat="1" applyFont="1"/>
    <xf numFmtId="0" fontId="114" fillId="0" borderId="0" xfId="11" applyFont="1" applyAlignment="1">
      <alignment horizontal="right" vertical="top"/>
    </xf>
    <xf numFmtId="0" fontId="112" fillId="0" borderId="0" xfId="11" applyFont="1" applyAlignment="1">
      <alignment vertical="center"/>
    </xf>
    <xf numFmtId="169" fontId="113" fillId="0" borderId="0" xfId="4" applyNumberFormat="1" applyFont="1" applyAlignment="1">
      <alignment horizontal="left" vertical="center" wrapText="1"/>
    </xf>
    <xf numFmtId="49" fontId="113" fillId="0" borderId="0" xfId="11" applyNumberFormat="1" applyFont="1" applyAlignment="1">
      <alignment horizontal="right"/>
    </xf>
    <xf numFmtId="0" fontId="112" fillId="0" borderId="0" xfId="11" applyFont="1" applyAlignment="1">
      <alignment horizontal="right" vertical="center"/>
    </xf>
    <xf numFmtId="0" fontId="112" fillId="0" borderId="0" xfId="10" applyFont="1" applyAlignment="1">
      <alignment vertical="center"/>
    </xf>
    <xf numFmtId="0" fontId="115" fillId="0" borderId="0" xfId="10" applyFont="1"/>
    <xf numFmtId="0" fontId="93" fillId="0" borderId="0" xfId="10" applyFont="1"/>
    <xf numFmtId="0" fontId="28" fillId="0" borderId="0" xfId="10" applyFont="1" applyAlignment="1">
      <alignment horizontal="center"/>
    </xf>
    <xf numFmtId="0" fontId="116" fillId="0" borderId="0" xfId="10" applyFont="1"/>
    <xf numFmtId="0" fontId="44" fillId="0" borderId="0" xfId="10" applyFont="1"/>
    <xf numFmtId="0" fontId="46" fillId="0" borderId="0" xfId="10" applyFont="1"/>
    <xf numFmtId="0" fontId="32" fillId="0" borderId="0" xfId="10" applyFont="1" applyAlignment="1">
      <alignment vertical="center"/>
    </xf>
    <xf numFmtId="0" fontId="24" fillId="0" borderId="0" xfId="10" applyFont="1" applyAlignment="1">
      <alignment horizontal="right"/>
    </xf>
    <xf numFmtId="0" fontId="115" fillId="0" borderId="0" xfId="10" applyFont="1" applyAlignment="1">
      <alignment vertical="center"/>
    </xf>
    <xf numFmtId="0" fontId="93" fillId="0" borderId="0" xfId="10" applyFont="1" applyAlignment="1">
      <alignment vertical="center"/>
    </xf>
    <xf numFmtId="0" fontId="24" fillId="0" borderId="0" xfId="10" applyFont="1" applyAlignment="1">
      <alignment horizontal="right" vertical="center"/>
    </xf>
    <xf numFmtId="0" fontId="78" fillId="0" borderId="0" xfId="11" applyFont="1"/>
    <xf numFmtId="0" fontId="78" fillId="0" borderId="0" xfId="11" applyFont="1" applyAlignment="1">
      <alignment horizontal="left"/>
    </xf>
    <xf numFmtId="1" fontId="72" fillId="0" borderId="0" xfId="10" applyNumberFormat="1" applyFont="1" applyAlignment="1">
      <alignment horizontal="center" textRotation="90"/>
    </xf>
    <xf numFmtId="1" fontId="80" fillId="0" borderId="0" xfId="10" applyNumberFormat="1" applyFont="1" applyAlignment="1">
      <alignment horizontal="center" textRotation="90"/>
    </xf>
    <xf numFmtId="0" fontId="90" fillId="0" borderId="0" xfId="10" applyFont="1" applyAlignment="1">
      <alignment horizontal="center" vertical="center" textRotation="90" wrapText="1"/>
    </xf>
    <xf numFmtId="0" fontId="53" fillId="0" borderId="0" xfId="10" applyFont="1" applyAlignment="1">
      <alignment horizontal="left" vertical="center"/>
    </xf>
    <xf numFmtId="0" fontId="81" fillId="0" borderId="0" xfId="10" applyFont="1"/>
    <xf numFmtId="1" fontId="39" fillId="0" borderId="0" xfId="10" applyNumberFormat="1" applyFont="1" applyAlignment="1">
      <alignment horizontal="left" vertical="center"/>
    </xf>
    <xf numFmtId="0" fontId="32" fillId="0" borderId="0" xfId="10" applyFont="1"/>
    <xf numFmtId="0" fontId="79" fillId="0" borderId="0" xfId="10" applyFont="1" applyAlignment="1">
      <alignment horizontal="left"/>
    </xf>
    <xf numFmtId="0" fontId="79" fillId="0" borderId="0" xfId="10" applyFont="1" applyAlignment="1">
      <alignment horizontal="left" vertical="center"/>
    </xf>
    <xf numFmtId="0" fontId="89" fillId="0" borderId="0" xfId="10" applyFont="1"/>
    <xf numFmtId="1" fontId="52" fillId="0" borderId="0" xfId="11" applyNumberFormat="1" applyFont="1" applyAlignment="1">
      <alignment horizontal="left"/>
    </xf>
    <xf numFmtId="0" fontId="92" fillId="0" borderId="0" xfId="10" applyFont="1"/>
    <xf numFmtId="0" fontId="32" fillId="0" borderId="0" xfId="10" applyFont="1" applyAlignment="1">
      <alignment horizontal="center"/>
    </xf>
    <xf numFmtId="0" fontId="91" fillId="0" borderId="0" xfId="10" applyFont="1"/>
    <xf numFmtId="0" fontId="23" fillId="0" borderId="0" xfId="11" applyFont="1" applyAlignment="1">
      <alignment vertical="center"/>
    </xf>
    <xf numFmtId="0" fontId="50" fillId="0" borderId="0" xfId="10" applyFont="1"/>
    <xf numFmtId="0" fontId="79" fillId="0" borderId="0" xfId="4" applyNumberFormat="1" applyFont="1" applyAlignment="1">
      <alignment horizontal="right"/>
    </xf>
    <xf numFmtId="0" fontId="117" fillId="0" borderId="0" xfId="11" applyFont="1" applyAlignment="1">
      <alignment horizontal="left" vertical="top"/>
    </xf>
    <xf numFmtId="0" fontId="79" fillId="0" borderId="0" xfId="4" applyNumberFormat="1" applyFont="1" applyAlignment="1">
      <alignment horizontal="left"/>
    </xf>
    <xf numFmtId="0" fontId="49" fillId="0" borderId="0" xfId="10" applyFont="1"/>
    <xf numFmtId="0" fontId="119" fillId="0" borderId="0" xfId="4" applyNumberFormat="1" applyFont="1" applyAlignment="1">
      <alignment horizontal="left"/>
    </xf>
    <xf numFmtId="0" fontId="48" fillId="0" borderId="0" xfId="10" applyFont="1" applyAlignment="1">
      <alignment vertical="center"/>
    </xf>
    <xf numFmtId="0" fontId="119" fillId="0" borderId="0" xfId="10" applyFont="1" applyAlignment="1">
      <alignment horizontal="center" vertical="center"/>
    </xf>
    <xf numFmtId="0" fontId="24" fillId="0" borderId="0" xfId="10" applyFont="1" applyAlignment="1">
      <alignment vertical="center"/>
    </xf>
    <xf numFmtId="0" fontId="48" fillId="0" borderId="0" xfId="10" applyFont="1" applyAlignment="1">
      <alignment horizontal="left" vertical="center"/>
    </xf>
    <xf numFmtId="0" fontId="48" fillId="0" borderId="0" xfId="10" applyFont="1" applyAlignment="1">
      <alignment horizontal="right" vertical="center"/>
    </xf>
    <xf numFmtId="0" fontId="119" fillId="0" borderId="0" xfId="10" applyFont="1" applyAlignment="1">
      <alignment horizontal="left" vertical="center"/>
    </xf>
    <xf numFmtId="43" fontId="48" fillId="0" borderId="0" xfId="3" applyFont="1" applyAlignment="1">
      <alignment vertical="center"/>
    </xf>
    <xf numFmtId="0" fontId="119" fillId="0" borderId="0" xfId="10" applyFont="1" applyAlignment="1">
      <alignment horizontal="right" vertical="center"/>
    </xf>
    <xf numFmtId="0" fontId="48" fillId="0" borderId="0" xfId="10" applyFont="1" applyAlignment="1">
      <alignment horizontal="left" vertical="top"/>
    </xf>
    <xf numFmtId="0" fontId="119" fillId="0" borderId="0" xfId="3" applyNumberFormat="1" applyFont="1" applyAlignment="1">
      <alignment horizontal="left" vertical="center"/>
    </xf>
    <xf numFmtId="0" fontId="24" fillId="0" borderId="0" xfId="10" applyFont="1" applyAlignment="1">
      <alignment horizontal="left" vertical="center"/>
    </xf>
    <xf numFmtId="0" fontId="24" fillId="0" borderId="0" xfId="10" applyFont="1" applyAlignment="1">
      <alignment horizontal="center" vertical="center"/>
    </xf>
    <xf numFmtId="0" fontId="24" fillId="0" borderId="0" xfId="10" applyFont="1" applyAlignment="1">
      <alignment horizontal="center" vertical="center" wrapText="1"/>
    </xf>
    <xf numFmtId="0" fontId="93" fillId="0" borderId="0" xfId="10" applyFont="1" applyAlignment="1">
      <alignment horizontal="left" vertical="center"/>
    </xf>
    <xf numFmtId="0" fontId="121" fillId="0" borderId="0" xfId="10" applyFont="1" applyAlignment="1">
      <alignment horizontal="left" vertical="center"/>
    </xf>
    <xf numFmtId="0" fontId="121" fillId="0" borderId="0" xfId="10" applyFont="1" applyAlignment="1">
      <alignment vertical="center"/>
    </xf>
    <xf numFmtId="0" fontId="103" fillId="0" borderId="0" xfId="10" applyFont="1" applyAlignment="1">
      <alignment vertical="center"/>
    </xf>
    <xf numFmtId="0" fontId="28" fillId="0" borderId="0" xfId="10" applyFont="1" applyAlignment="1">
      <alignment vertical="center"/>
    </xf>
    <xf numFmtId="3" fontId="24" fillId="0" borderId="0" xfId="10" applyNumberFormat="1" applyFont="1" applyAlignment="1">
      <alignment horizontal="center" vertical="center"/>
    </xf>
    <xf numFmtId="0" fontId="23" fillId="0" borderId="0" xfId="11" applyFont="1" applyAlignment="1">
      <alignment vertical="top"/>
    </xf>
    <xf numFmtId="0" fontId="89" fillId="0" borderId="0" xfId="10" applyFont="1" applyAlignment="1">
      <alignment horizontal="center" vertical="top"/>
    </xf>
    <xf numFmtId="0" fontId="24" fillId="0" borderId="0" xfId="10" applyFont="1" applyAlignment="1">
      <alignment vertical="top"/>
    </xf>
    <xf numFmtId="0" fontId="89" fillId="0" borderId="0" xfId="10" applyFont="1" applyAlignment="1">
      <alignment horizontal="center" vertical="center"/>
    </xf>
    <xf numFmtId="0" fontId="122" fillId="0" borderId="0" xfId="10" applyFont="1" applyAlignment="1">
      <alignment horizontal="right"/>
    </xf>
    <xf numFmtId="0" fontId="28" fillId="0" borderId="0" xfId="4" applyNumberFormat="1" applyFont="1" applyAlignment="1">
      <alignment horizontal="left"/>
    </xf>
    <xf numFmtId="0" fontId="28" fillId="0" borderId="0" xfId="4" applyNumberFormat="1" applyFont="1" applyAlignment="1">
      <alignment horizontal="left" wrapText="1"/>
    </xf>
    <xf numFmtId="0" fontId="24" fillId="0" borderId="0" xfId="10" applyFont="1"/>
    <xf numFmtId="0" fontId="28" fillId="0" borderId="0" xfId="10" applyFont="1" applyAlignment="1">
      <alignment horizontal="left"/>
    </xf>
    <xf numFmtId="0" fontId="28" fillId="0" borderId="0" xfId="10" applyFont="1"/>
    <xf numFmtId="0" fontId="24" fillId="0" borderId="0" xfId="10" applyFont="1" applyAlignment="1">
      <alignment horizontal="center"/>
    </xf>
    <xf numFmtId="0" fontId="32" fillId="0" borderId="0" xfId="10" applyFont="1" applyAlignment="1">
      <alignment vertical="top"/>
    </xf>
    <xf numFmtId="0" fontId="28" fillId="0" borderId="0" xfId="10" applyFont="1" applyAlignment="1">
      <alignment horizontal="left" wrapText="1"/>
    </xf>
    <xf numFmtId="0" fontId="91" fillId="0" borderId="0" xfId="10" applyFont="1" applyAlignment="1">
      <alignment vertical="center"/>
    </xf>
    <xf numFmtId="0" fontId="80" fillId="0" borderId="0" xfId="10" applyFont="1" applyAlignment="1">
      <alignment horizontal="center" vertical="center" textRotation="90" wrapText="1"/>
    </xf>
    <xf numFmtId="0" fontId="89" fillId="0" borderId="0" xfId="10" applyFont="1" applyAlignment="1">
      <alignment horizontal="left" vertical="center"/>
    </xf>
    <xf numFmtId="0" fontId="48" fillId="0" borderId="0" xfId="11" applyFont="1" applyAlignment="1">
      <alignment horizontal="left"/>
    </xf>
    <xf numFmtId="0" fontId="124" fillId="0" borderId="0" xfId="8" applyFont="1" applyAlignment="1">
      <alignment vertical="center"/>
    </xf>
    <xf numFmtId="0" fontId="93" fillId="0" borderId="0" xfId="8" applyFont="1"/>
    <xf numFmtId="0" fontId="89" fillId="0" borderId="0" xfId="8" applyFont="1"/>
    <xf numFmtId="0" fontId="125" fillId="0" borderId="0" xfId="8" applyFont="1" applyAlignment="1">
      <alignment vertical="center"/>
    </xf>
    <xf numFmtId="0" fontId="126" fillId="0" borderId="0" xfId="8" applyFont="1" applyAlignment="1">
      <alignment vertical="center"/>
    </xf>
    <xf numFmtId="0" fontId="24" fillId="0" borderId="0" xfId="8" applyFont="1" applyAlignment="1">
      <alignment horizontal="right"/>
    </xf>
    <xf numFmtId="0" fontId="79" fillId="0" borderId="0" xfId="8" applyFont="1" applyAlignment="1">
      <alignment horizontal="left" vertical="top"/>
    </xf>
    <xf numFmtId="0" fontId="120" fillId="0" borderId="0" xfId="8" applyFont="1"/>
    <xf numFmtId="0" fontId="91" fillId="0" borderId="0" xfId="8" applyFont="1"/>
    <xf numFmtId="0" fontId="79" fillId="0" borderId="0" xfId="8" applyFont="1"/>
    <xf numFmtId="0" fontId="46" fillId="0" borderId="0" xfId="8" applyFont="1" applyAlignment="1">
      <alignment vertical="top"/>
    </xf>
    <xf numFmtId="0" fontId="34" fillId="0" borderId="0" xfId="8" applyFont="1" applyAlignment="1">
      <alignment horizontal="center" vertical="center"/>
    </xf>
    <xf numFmtId="0" fontId="65" fillId="0" borderId="0" xfId="8" applyFont="1" applyAlignment="1">
      <alignment vertical="center"/>
    </xf>
    <xf numFmtId="0" fontId="127" fillId="0" borderId="0" xfId="8" applyFont="1"/>
    <xf numFmtId="175" fontId="38" fillId="0" borderId="0" xfId="8" applyNumberFormat="1" applyFont="1" applyAlignment="1">
      <alignment vertical="center"/>
    </xf>
    <xf numFmtId="0" fontId="89" fillId="0" borderId="0" xfId="8" applyFont="1" applyAlignment="1">
      <alignment vertical="center"/>
    </xf>
    <xf numFmtId="0" fontId="91" fillId="0" borderId="0" xfId="8" applyFont="1" applyAlignment="1">
      <alignment vertical="center"/>
    </xf>
    <xf numFmtId="0" fontId="93" fillId="0" borderId="0" xfId="8" applyFont="1" applyAlignment="1">
      <alignment vertical="center"/>
    </xf>
    <xf numFmtId="0" fontId="24" fillId="0" borderId="0" xfId="8" applyFont="1" applyAlignment="1">
      <alignment horizontal="left"/>
    </xf>
    <xf numFmtId="0" fontId="115" fillId="0" borderId="0" xfId="8" applyFont="1" applyAlignment="1">
      <alignment vertical="center"/>
    </xf>
    <xf numFmtId="0" fontId="79" fillId="0" borderId="0" xfId="8" applyFont="1" applyAlignment="1">
      <alignment horizontal="center"/>
    </xf>
    <xf numFmtId="3" fontId="93" fillId="0" borderId="0" xfId="8" applyNumberFormat="1" applyFont="1"/>
    <xf numFmtId="0" fontId="24" fillId="0" borderId="0" xfId="8" applyFont="1" applyAlignment="1">
      <alignment horizontal="right" vertical="top"/>
    </xf>
    <xf numFmtId="0" fontId="29" fillId="0" borderId="0" xfId="8" applyFont="1"/>
    <xf numFmtId="0" fontId="128" fillId="0" borderId="0" xfId="8" applyFont="1" applyAlignment="1">
      <alignment vertical="center"/>
    </xf>
    <xf numFmtId="0" fontId="30" fillId="0" borderId="0" xfId="8" applyFont="1"/>
    <xf numFmtId="0" fontId="28" fillId="0" borderId="0" xfId="8" applyFont="1" applyAlignment="1">
      <alignment horizontal="left" vertical="top"/>
    </xf>
    <xf numFmtId="0" fontId="24" fillId="0" borderId="0" xfId="8" applyFont="1" applyAlignment="1">
      <alignment vertical="top"/>
    </xf>
    <xf numFmtId="0" fontId="34" fillId="0" borderId="0" xfId="8" applyFont="1"/>
    <xf numFmtId="0" fontId="28" fillId="0" borderId="0" xfId="8" applyFont="1"/>
    <xf numFmtId="0" fontId="30" fillId="0" borderId="0" xfId="8" applyFont="1" applyAlignment="1">
      <alignment vertical="top"/>
    </xf>
    <xf numFmtId="175" fontId="128" fillId="0" borderId="0" xfId="8" applyNumberFormat="1" applyFont="1" applyAlignment="1">
      <alignment vertical="center"/>
    </xf>
    <xf numFmtId="0" fontId="128" fillId="0" borderId="0" xfId="8" applyFont="1" applyAlignment="1">
      <alignment vertical="top"/>
    </xf>
    <xf numFmtId="0" fontId="31" fillId="0" borderId="0" xfId="8" applyFont="1" applyAlignment="1">
      <alignment vertical="top"/>
    </xf>
    <xf numFmtId="0" fontId="129" fillId="0" borderId="0" xfId="11" applyFont="1" applyAlignment="1">
      <alignment horizontal="left" vertical="center"/>
    </xf>
    <xf numFmtId="0" fontId="130" fillId="0" borderId="0" xfId="11" applyFont="1" applyAlignment="1">
      <alignment horizontal="left" vertical="center"/>
    </xf>
    <xf numFmtId="0" fontId="73" fillId="0" borderId="0" xfId="11" applyFont="1" applyAlignment="1">
      <alignment vertical="center"/>
    </xf>
    <xf numFmtId="0" fontId="31" fillId="0" borderId="0" xfId="11" applyFont="1" applyAlignment="1">
      <alignment vertical="center"/>
    </xf>
    <xf numFmtId="0" fontId="130" fillId="0" borderId="0" xfId="11" applyFont="1" applyAlignment="1">
      <alignment vertical="center"/>
    </xf>
    <xf numFmtId="14" fontId="73" fillId="0" borderId="0" xfId="11" applyNumberFormat="1" applyFont="1" applyAlignment="1">
      <alignment horizontal="left" vertical="center"/>
    </xf>
    <xf numFmtId="0" fontId="132" fillId="0" borderId="0" xfId="11" applyFont="1" applyAlignment="1">
      <alignment horizontal="left" vertical="center"/>
    </xf>
    <xf numFmtId="0" fontId="133" fillId="0" borderId="0" xfId="11" applyFont="1" applyAlignment="1">
      <alignment horizontal="center" vertical="center"/>
    </xf>
    <xf numFmtId="0" fontId="131" fillId="0" borderId="0" xfId="11" applyFont="1" applyAlignment="1">
      <alignment vertical="center"/>
    </xf>
    <xf numFmtId="0" fontId="134" fillId="0" borderId="0" xfId="11" applyFont="1" applyAlignment="1">
      <alignment horizontal="left" vertical="center"/>
    </xf>
    <xf numFmtId="2" fontId="89" fillId="0" borderId="0" xfId="11" applyNumberFormat="1" applyFont="1"/>
    <xf numFmtId="0" fontId="89" fillId="0" borderId="0" xfId="11" applyFont="1" applyAlignment="1">
      <alignment horizontal="right"/>
    </xf>
    <xf numFmtId="14" fontId="129" fillId="0" borderId="0" xfId="11" applyNumberFormat="1" applyFont="1" applyAlignment="1">
      <alignment horizontal="center" vertical="center"/>
    </xf>
    <xf numFmtId="0" fontId="131" fillId="0" borderId="0" xfId="11" applyFont="1" applyAlignment="1">
      <alignment horizontal="left" vertical="top"/>
    </xf>
    <xf numFmtId="0" fontId="31" fillId="0" borderId="0" xfId="11" applyFont="1" applyAlignment="1">
      <alignment horizontal="left" vertical="top"/>
    </xf>
    <xf numFmtId="0" fontId="89" fillId="0" borderId="0" xfId="11" applyFont="1"/>
    <xf numFmtId="0" fontId="89" fillId="0" borderId="0" xfId="11" applyFont="1" applyAlignment="1">
      <alignment horizontal="left"/>
    </xf>
    <xf numFmtId="0" fontId="79" fillId="0" borderId="0" xfId="11" applyFont="1" applyAlignment="1">
      <alignment horizontal="right"/>
    </xf>
    <xf numFmtId="0" fontId="89" fillId="0" borderId="0" xfId="11" applyFont="1" applyAlignment="1">
      <alignment horizontal="right" vertical="top"/>
    </xf>
    <xf numFmtId="0" fontId="73" fillId="0" borderId="0" xfId="11" applyFont="1" applyAlignment="1">
      <alignment horizontal="left" vertical="top"/>
    </xf>
    <xf numFmtId="0" fontId="75" fillId="0" borderId="0" xfId="11" applyFont="1" applyAlignment="1">
      <alignment horizontal="right" vertical="top"/>
    </xf>
    <xf numFmtId="0" fontId="32" fillId="0" borderId="0" xfId="11" applyFont="1" applyAlignment="1">
      <alignment vertical="top"/>
    </xf>
    <xf numFmtId="1" fontId="123" fillId="0" borderId="0" xfId="11" applyNumberFormat="1" applyFont="1" applyAlignment="1">
      <alignment horizontal="right" textRotation="90"/>
    </xf>
    <xf numFmtId="0" fontId="75" fillId="0" borderId="0" xfId="11" applyFont="1" applyAlignment="1">
      <alignment horizontal="right"/>
    </xf>
    <xf numFmtId="0" fontId="69" fillId="0" borderId="0" xfId="11" applyFont="1" applyAlignment="1">
      <alignment horizontal="right"/>
    </xf>
    <xf numFmtId="0" fontId="135" fillId="0" borderId="0" xfId="11" applyFont="1" applyAlignment="1">
      <alignment horizontal="left" vertical="top"/>
    </xf>
    <xf numFmtId="0" fontId="69" fillId="0" borderId="0" xfId="11" applyFont="1" applyAlignment="1">
      <alignment horizontal="center"/>
    </xf>
    <xf numFmtId="0" fontId="72" fillId="0" borderId="0" xfId="11" applyFont="1" applyAlignment="1">
      <alignment horizontal="right" vertical="top"/>
    </xf>
    <xf numFmtId="0" fontId="135" fillId="0" borderId="0" xfId="11" applyFont="1" applyAlignment="1">
      <alignment horizontal="right" vertical="top"/>
    </xf>
    <xf numFmtId="0" fontId="35" fillId="0" borderId="0" xfId="11" applyFont="1" applyAlignment="1">
      <alignment horizontal="right"/>
    </xf>
    <xf numFmtId="0" fontId="30" fillId="0" borderId="16" xfId="8" applyFont="1" applyBorder="1" applyAlignment="1">
      <alignment vertical="center"/>
    </xf>
    <xf numFmtId="0" fontId="34" fillId="0" borderId="16" xfId="8" applyFont="1" applyBorder="1" applyAlignment="1">
      <alignment vertical="center" wrapText="1"/>
    </xf>
    <xf numFmtId="0" fontId="34" fillId="5" borderId="1" xfId="8" applyFont="1" applyFill="1" applyBorder="1" applyAlignment="1" applyProtection="1">
      <alignment horizontal="left" vertical="center"/>
      <protection locked="0"/>
    </xf>
    <xf numFmtId="49" fontId="34" fillId="5" borderId="1" xfId="8" applyNumberFormat="1" applyFont="1" applyFill="1" applyBorder="1" applyAlignment="1" applyProtection="1">
      <alignment horizontal="left" vertical="center"/>
      <protection locked="0"/>
    </xf>
    <xf numFmtId="0" fontId="34" fillId="8" borderId="1" xfId="8" quotePrefix="1" applyFont="1" applyFill="1" applyBorder="1" applyAlignment="1" applyProtection="1">
      <alignment horizontal="left" vertical="center"/>
      <protection locked="0"/>
    </xf>
    <xf numFmtId="0" fontId="46" fillId="0" borderId="0" xfId="8" applyFont="1" applyAlignment="1">
      <alignment horizontal="left"/>
    </xf>
    <xf numFmtId="0" fontId="76" fillId="0" borderId="0" xfId="1" applyNumberFormat="1" applyFont="1" applyAlignment="1">
      <alignment horizontal="left" vertical="top"/>
    </xf>
    <xf numFmtId="0" fontId="46" fillId="0" borderId="0" xfId="8" applyFont="1" applyAlignment="1">
      <alignment horizontal="left" vertical="top"/>
    </xf>
    <xf numFmtId="0" fontId="76" fillId="0" borderId="0" xfId="1" applyNumberFormat="1" applyFont="1" applyAlignment="1">
      <alignment horizontal="right" vertical="top"/>
    </xf>
    <xf numFmtId="0" fontId="47" fillId="0" borderId="0" xfId="8" applyFont="1"/>
    <xf numFmtId="0" fontId="76" fillId="0" borderId="0" xfId="1" applyNumberFormat="1" applyFont="1" applyAlignment="1">
      <alignment horizontal="center" vertical="top"/>
    </xf>
    <xf numFmtId="0" fontId="47" fillId="0" borderId="0" xfId="8" applyFont="1" applyAlignment="1">
      <alignment vertical="top"/>
    </xf>
    <xf numFmtId="0" fontId="76" fillId="0" borderId="0" xfId="1" applyNumberFormat="1" applyFont="1" applyAlignment="1">
      <alignment vertical="top" wrapText="1"/>
    </xf>
    <xf numFmtId="3" fontId="45" fillId="10" borderId="17" xfId="8" applyNumberFormat="1" applyFont="1" applyFill="1" applyBorder="1" applyAlignment="1">
      <alignment horizontal="right" vertical="center" wrapText="1"/>
    </xf>
    <xf numFmtId="3" fontId="45" fillId="10" borderId="17" xfId="8" applyNumberFormat="1" applyFont="1" applyFill="1" applyBorder="1" applyAlignment="1" applyProtection="1">
      <alignment horizontal="right" vertical="center" wrapText="1"/>
      <protection locked="0"/>
    </xf>
    <xf numFmtId="3" fontId="45" fillId="10" borderId="17" xfId="8" applyNumberFormat="1" applyFont="1" applyFill="1" applyBorder="1" applyAlignment="1" applyProtection="1">
      <alignment vertical="center" wrapText="1"/>
      <protection locked="0"/>
    </xf>
    <xf numFmtId="3" fontId="138" fillId="10" borderId="17" xfId="8" applyNumberFormat="1" applyFont="1" applyFill="1" applyBorder="1" applyAlignment="1" applyProtection="1">
      <alignment horizontal="right" vertical="center" wrapText="1"/>
      <protection locked="0"/>
    </xf>
    <xf numFmtId="0" fontId="137" fillId="0" borderId="0" xfId="8" applyFont="1" applyAlignment="1">
      <alignment vertical="center"/>
    </xf>
    <xf numFmtId="0" fontId="44" fillId="0" borderId="0" xfId="8" applyFont="1"/>
    <xf numFmtId="0" fontId="46" fillId="0" borderId="0" xfId="8" applyFont="1"/>
    <xf numFmtId="0" fontId="44" fillId="0" borderId="0" xfId="8" applyFont="1" applyAlignment="1">
      <alignment vertical="top"/>
    </xf>
    <xf numFmtId="0" fontId="28" fillId="0" borderId="17" xfId="8" applyFont="1" applyBorder="1" applyAlignment="1">
      <alignment horizontal="center" vertical="center"/>
    </xf>
    <xf numFmtId="0" fontId="28" fillId="0" borderId="19" xfId="8" applyFont="1" applyBorder="1" applyAlignment="1">
      <alignment horizontal="center" vertical="center" wrapText="1"/>
    </xf>
    <xf numFmtId="0" fontId="28" fillId="0" borderId="20" xfId="8" applyFont="1" applyBorder="1" applyAlignment="1">
      <alignment horizontal="center" vertical="center"/>
    </xf>
    <xf numFmtId="0" fontId="28" fillId="0" borderId="20" xfId="8" applyFont="1" applyBorder="1" applyAlignment="1">
      <alignment horizontal="center" vertical="center" wrapText="1"/>
    </xf>
    <xf numFmtId="0" fontId="28" fillId="0" borderId="21" xfId="8" applyFont="1" applyBorder="1" applyAlignment="1">
      <alignment horizontal="center" vertical="center" wrapText="1"/>
    </xf>
    <xf numFmtId="0" fontId="79" fillId="0" borderId="17" xfId="8" applyFont="1" applyBorder="1" applyAlignment="1">
      <alignment horizontal="center" vertical="center"/>
    </xf>
    <xf numFmtId="3" fontId="28" fillId="0" borderId="17" xfId="1" applyNumberFormat="1" applyFont="1" applyBorder="1" applyAlignment="1" applyProtection="1">
      <alignment horizontal="right" vertical="center"/>
      <protection locked="0"/>
    </xf>
    <xf numFmtId="3" fontId="28" fillId="0" borderId="17" xfId="1" applyNumberFormat="1" applyFont="1" applyBorder="1" applyAlignment="1" applyProtection="1">
      <alignment horizontal="right" vertical="center" wrapText="1"/>
      <protection locked="0"/>
    </xf>
    <xf numFmtId="0" fontId="24" fillId="0" borderId="17" xfId="8" applyFont="1" applyBorder="1" applyAlignment="1">
      <alignment horizontal="left" vertical="center"/>
    </xf>
    <xf numFmtId="0" fontId="24" fillId="0" borderId="17" xfId="8" applyFont="1" applyBorder="1" applyAlignment="1">
      <alignment horizontal="center" vertical="center"/>
    </xf>
    <xf numFmtId="3" fontId="24" fillId="0" borderId="17" xfId="1" applyNumberFormat="1" applyFont="1" applyBorder="1" applyAlignment="1" applyProtection="1">
      <alignment horizontal="right" vertical="center" wrapText="1"/>
      <protection locked="0"/>
    </xf>
    <xf numFmtId="0" fontId="28" fillId="0" borderId="22" xfId="8" applyFont="1" applyBorder="1" applyAlignment="1">
      <alignment horizontal="left" vertical="center"/>
    </xf>
    <xf numFmtId="0" fontId="28" fillId="0" borderId="23" xfId="8" applyFont="1" applyBorder="1" applyAlignment="1">
      <alignment horizontal="left" vertical="center"/>
    </xf>
    <xf numFmtId="0" fontId="28" fillId="0" borderId="23" xfId="8" applyFont="1" applyBorder="1" applyAlignment="1">
      <alignment horizontal="center" vertical="center"/>
    </xf>
    <xf numFmtId="3" fontId="28" fillId="0" borderId="23" xfId="1" applyNumberFormat="1" applyFont="1" applyBorder="1" applyAlignment="1">
      <alignment horizontal="right" vertical="center" wrapText="1"/>
    </xf>
    <xf numFmtId="3" fontId="28" fillId="0" borderId="24" xfId="1" applyNumberFormat="1" applyFont="1" applyBorder="1" applyAlignment="1">
      <alignment horizontal="right" vertical="center" wrapText="1"/>
    </xf>
    <xf numFmtId="0" fontId="24" fillId="0" borderId="22" xfId="8" applyFont="1" applyBorder="1" applyAlignment="1">
      <alignment horizontal="left" vertical="center"/>
    </xf>
    <xf numFmtId="0" fontId="24" fillId="0" borderId="23" xfId="8" applyFont="1" applyBorder="1" applyAlignment="1">
      <alignment horizontal="left" vertical="center"/>
    </xf>
    <xf numFmtId="0" fontId="24" fillId="0" borderId="23" xfId="8" applyFont="1" applyBorder="1" applyAlignment="1">
      <alignment horizontal="center" vertical="center"/>
    </xf>
    <xf numFmtId="3" fontId="24" fillId="0" borderId="23" xfId="1" applyNumberFormat="1" applyFont="1" applyBorder="1" applyAlignment="1">
      <alignment horizontal="right" vertical="center" wrapText="1"/>
    </xf>
    <xf numFmtId="3" fontId="24" fillId="0" borderId="24" xfId="1" applyNumberFormat="1" applyFont="1" applyBorder="1" applyAlignment="1">
      <alignment horizontal="right" vertical="center" wrapText="1"/>
    </xf>
    <xf numFmtId="0" fontId="24" fillId="0" borderId="22" xfId="8" applyFont="1" applyBorder="1" applyAlignment="1">
      <alignment horizontal="left" vertical="center" wrapText="1"/>
    </xf>
    <xf numFmtId="0" fontId="24" fillId="0" borderId="23" xfId="8" applyFont="1" applyBorder="1" applyAlignment="1">
      <alignment horizontal="left" vertical="center" wrapText="1"/>
    </xf>
    <xf numFmtId="0" fontId="140" fillId="0" borderId="0" xfId="11" applyFont="1" applyAlignment="1">
      <alignment vertical="center"/>
    </xf>
    <xf numFmtId="0" fontId="141" fillId="0" borderId="0" xfId="11" applyFont="1" applyAlignment="1">
      <alignment vertical="center"/>
    </xf>
    <xf numFmtId="0" fontId="142" fillId="0" borderId="47" xfId="11" applyFont="1" applyBorder="1" applyAlignment="1">
      <alignment horizontal="left" vertical="center"/>
    </xf>
    <xf numFmtId="0" fontId="81" fillId="0" borderId="48" xfId="11" applyFont="1" applyBorder="1" applyAlignment="1">
      <alignment horizontal="left" vertical="center"/>
    </xf>
    <xf numFmtId="0" fontId="81" fillId="0" borderId="49" xfId="11" applyFont="1" applyBorder="1" applyAlignment="1">
      <alignment horizontal="left" vertical="center"/>
    </xf>
    <xf numFmtId="0" fontId="81" fillId="0" borderId="42" xfId="11" applyFont="1" applyBorder="1" applyAlignment="1">
      <alignment horizontal="left" vertical="center"/>
    </xf>
    <xf numFmtId="0" fontId="81" fillId="0" borderId="43" xfId="11" applyFont="1" applyBorder="1" applyAlignment="1">
      <alignment horizontal="left" vertical="center"/>
    </xf>
    <xf numFmtId="0" fontId="81" fillId="0" borderId="44" xfId="11" applyFont="1" applyBorder="1" applyAlignment="1">
      <alignment horizontal="left" vertical="center"/>
    </xf>
    <xf numFmtId="0" fontId="142" fillId="0" borderId="41" xfId="11" quotePrefix="1" applyFont="1" applyBorder="1" applyAlignment="1">
      <alignment horizontal="left" vertical="center"/>
    </xf>
    <xf numFmtId="0" fontId="142" fillId="0" borderId="16" xfId="11" applyFont="1" applyBorder="1" applyAlignment="1">
      <alignment horizontal="left" vertical="center"/>
    </xf>
    <xf numFmtId="0" fontId="142" fillId="0" borderId="45" xfId="11" applyFont="1" applyBorder="1" applyAlignment="1">
      <alignment horizontal="left" vertical="center" indent="3"/>
    </xf>
    <xf numFmtId="0" fontId="81" fillId="0" borderId="16" xfId="11" applyFont="1" applyBorder="1" applyAlignment="1">
      <alignment horizontal="left" vertical="center"/>
    </xf>
    <xf numFmtId="0" fontId="83" fillId="0" borderId="16" xfId="11" applyFont="1" applyBorder="1" applyAlignment="1">
      <alignment vertical="center"/>
    </xf>
    <xf numFmtId="0" fontId="143" fillId="0" borderId="16" xfId="11" applyFont="1" applyBorder="1" applyAlignment="1">
      <alignment horizontal="left" vertical="center"/>
    </xf>
    <xf numFmtId="0" fontId="81" fillId="0" borderId="41" xfId="11" quotePrefix="1" applyFont="1" applyBorder="1" applyAlignment="1">
      <alignment horizontal="left" vertical="center"/>
    </xf>
    <xf numFmtId="0" fontId="81" fillId="0" borderId="45" xfId="11" applyFont="1" applyBorder="1" applyAlignment="1">
      <alignment horizontal="left" vertical="center" indent="5"/>
    </xf>
    <xf numFmtId="0" fontId="142" fillId="0" borderId="47" xfId="11" applyFont="1" applyBorder="1" applyAlignment="1">
      <alignment horizontal="left" vertical="center" indent="3"/>
    </xf>
    <xf numFmtId="0" fontId="142" fillId="0" borderId="42" xfId="11" applyFont="1" applyBorder="1" applyAlignment="1">
      <alignment horizontal="left" vertical="center" indent="3"/>
    </xf>
    <xf numFmtId="0" fontId="81" fillId="0" borderId="50" xfId="11" quotePrefix="1" applyFont="1" applyBorder="1" applyAlignment="1">
      <alignment horizontal="left" vertical="center"/>
    </xf>
    <xf numFmtId="0" fontId="81" fillId="0" borderId="51" xfId="11" applyFont="1" applyBorder="1" applyAlignment="1">
      <alignment horizontal="left" vertical="center"/>
    </xf>
    <xf numFmtId="0" fontId="81" fillId="0" borderId="52" xfId="11" applyFont="1" applyBorder="1" applyAlignment="1">
      <alignment horizontal="left" vertical="center" indent="5"/>
    </xf>
    <xf numFmtId="0" fontId="81" fillId="0" borderId="51" xfId="11" applyFont="1" applyBorder="1" applyAlignment="1">
      <alignment horizontal="left" vertical="center" indent="1"/>
    </xf>
    <xf numFmtId="0" fontId="142" fillId="0" borderId="59" xfId="11" applyFont="1" applyBorder="1" applyAlignment="1">
      <alignment vertical="center"/>
    </xf>
    <xf numFmtId="0" fontId="142" fillId="0" borderId="0" xfId="11" applyFont="1" applyAlignment="1">
      <alignment vertical="center"/>
    </xf>
    <xf numFmtId="0" fontId="142" fillId="0" borderId="42" xfId="11" applyFont="1" applyBorder="1" applyAlignment="1">
      <alignment horizontal="left" vertical="center" indent="2"/>
    </xf>
    <xf numFmtId="0" fontId="142" fillId="0" borderId="43" xfId="11" applyFont="1" applyBorder="1" applyAlignment="1">
      <alignment vertical="center"/>
    </xf>
    <xf numFmtId="0" fontId="81" fillId="0" borderId="43" xfId="11" applyFont="1" applyBorder="1" applyAlignment="1">
      <alignment vertical="center"/>
    </xf>
    <xf numFmtId="0" fontId="81" fillId="0" borderId="56" xfId="11" applyFont="1" applyBorder="1" applyAlignment="1">
      <alignment horizontal="left" vertical="center"/>
    </xf>
    <xf numFmtId="0" fontId="81" fillId="0" borderId="42" xfId="11" applyFont="1" applyBorder="1" applyAlignment="1">
      <alignment horizontal="left" vertical="center" indent="2"/>
    </xf>
    <xf numFmtId="0" fontId="81" fillId="0" borderId="43" xfId="11" applyFont="1" applyBorder="1" applyAlignment="1">
      <alignment horizontal="center" vertical="center"/>
    </xf>
    <xf numFmtId="0" fontId="81" fillId="0" borderId="59" xfId="11" applyFont="1" applyBorder="1" applyAlignment="1">
      <alignment horizontal="left" vertical="center" indent="2"/>
    </xf>
    <xf numFmtId="0" fontId="81" fillId="0" borderId="0" xfId="11" applyFont="1" applyAlignment="1">
      <alignment horizontal="center" vertical="center"/>
    </xf>
    <xf numFmtId="0" fontId="81" fillId="0" borderId="59" xfId="11" quotePrefix="1" applyFont="1" applyBorder="1" applyAlignment="1">
      <alignment horizontal="left" vertical="center" indent="1"/>
    </xf>
    <xf numFmtId="0" fontId="142" fillId="0" borderId="61" xfId="11" applyFont="1" applyBorder="1" applyAlignment="1">
      <alignment horizontal="left" vertical="center"/>
    </xf>
    <xf numFmtId="0" fontId="81" fillId="0" borderId="62" xfId="11" applyFont="1" applyBorder="1" applyAlignment="1">
      <alignment horizontal="left" vertical="center"/>
    </xf>
    <xf numFmtId="0" fontId="142" fillId="0" borderId="63" xfId="11" applyFont="1" applyBorder="1" applyAlignment="1">
      <alignment vertical="center"/>
    </xf>
    <xf numFmtId="0" fontId="142" fillId="0" borderId="62" xfId="11" applyFont="1" applyBorder="1" applyAlignment="1">
      <alignment vertical="center"/>
    </xf>
    <xf numFmtId="0" fontId="81" fillId="0" borderId="62" xfId="11" applyFont="1" applyBorder="1" applyAlignment="1">
      <alignment vertical="center"/>
    </xf>
    <xf numFmtId="49" fontId="76" fillId="0" borderId="50" xfId="11" applyNumberFormat="1" applyFont="1" applyBorder="1" applyAlignment="1">
      <alignment horizontal="center" vertical="center"/>
    </xf>
    <xf numFmtId="49" fontId="41" fillId="0" borderId="34" xfId="11" applyNumberFormat="1" applyFont="1" applyBorder="1" applyAlignment="1">
      <alignment vertical="center"/>
    </xf>
    <xf numFmtId="0" fontId="41" fillId="0" borderId="39" xfId="11" applyFont="1" applyBorder="1" applyAlignment="1">
      <alignment vertical="center"/>
    </xf>
    <xf numFmtId="0" fontId="41" fillId="0" borderId="35" xfId="11" applyFont="1" applyBorder="1" applyAlignment="1">
      <alignment horizontal="justify" vertical="center" wrapText="1"/>
    </xf>
    <xf numFmtId="0" fontId="32" fillId="0" borderId="35" xfId="11" applyFont="1" applyBorder="1" applyAlignment="1">
      <alignment vertical="center"/>
    </xf>
    <xf numFmtId="0" fontId="41" fillId="0" borderId="35" xfId="11" applyFont="1" applyBorder="1" applyAlignment="1">
      <alignment vertical="center"/>
    </xf>
    <xf numFmtId="0" fontId="41" fillId="0" borderId="72" xfId="11" applyFont="1" applyBorder="1" applyAlignment="1">
      <alignment horizontal="justify" vertical="center" wrapText="1"/>
    </xf>
    <xf numFmtId="49" fontId="41" fillId="0" borderId="41" xfId="11" applyNumberFormat="1" applyFont="1" applyBorder="1" applyAlignment="1">
      <alignment vertical="center"/>
    </xf>
    <xf numFmtId="49" fontId="32" fillId="0" borderId="41" xfId="11" applyNumberFormat="1" applyFont="1" applyBorder="1" applyAlignment="1">
      <alignment vertical="center"/>
    </xf>
    <xf numFmtId="0" fontId="32" fillId="0" borderId="45" xfId="11" applyFont="1" applyBorder="1" applyAlignment="1">
      <alignment horizontal="center" vertical="center"/>
    </xf>
    <xf numFmtId="0" fontId="32" fillId="0" borderId="45" xfId="11" applyFont="1" applyBorder="1" applyAlignment="1">
      <alignment horizontal="center" vertical="top"/>
    </xf>
    <xf numFmtId="0" fontId="32" fillId="0" borderId="16" xfId="11" applyFont="1" applyBorder="1" applyAlignment="1">
      <alignment horizontal="justify" vertical="center"/>
    </xf>
    <xf numFmtId="0" fontId="32" fillId="0" borderId="75" xfId="11" applyFont="1" applyBorder="1" applyAlignment="1">
      <alignment horizontal="justify" vertical="center"/>
    </xf>
    <xf numFmtId="49" fontId="32" fillId="0" borderId="41" xfId="11" applyNumberFormat="1" applyFont="1" applyBorder="1" applyAlignment="1">
      <alignment horizontal="left" vertical="center"/>
    </xf>
    <xf numFmtId="0" fontId="32" fillId="0" borderId="16" xfId="11" applyFont="1" applyBorder="1" applyAlignment="1">
      <alignment horizontal="right" vertical="center"/>
    </xf>
    <xf numFmtId="0" fontId="32" fillId="0" borderId="16" xfId="11" applyFont="1" applyBorder="1" applyAlignment="1">
      <alignment vertical="center"/>
    </xf>
    <xf numFmtId="49" fontId="41" fillId="0" borderId="50" xfId="11" applyNumberFormat="1" applyFont="1" applyBorder="1" applyAlignment="1">
      <alignment vertical="center"/>
    </xf>
    <xf numFmtId="0" fontId="93" fillId="0" borderId="0" xfId="11" applyFont="1" applyAlignment="1">
      <alignment horizontal="left"/>
    </xf>
    <xf numFmtId="0" fontId="72" fillId="0" borderId="0" xfId="11" applyFont="1"/>
    <xf numFmtId="0" fontId="69" fillId="0" borderId="0" xfId="4" applyNumberFormat="1" applyFont="1"/>
    <xf numFmtId="169" fontId="69" fillId="0" borderId="0" xfId="4" applyNumberFormat="1" applyFont="1" applyAlignment="1">
      <alignment horizontal="left"/>
    </xf>
    <xf numFmtId="0" fontId="72" fillId="0" borderId="0" xfId="11" applyFont="1" applyAlignment="1">
      <alignment vertical="top"/>
    </xf>
    <xf numFmtId="0" fontId="72" fillId="0" borderId="0" xfId="11" applyFont="1" applyAlignment="1">
      <alignment horizontal="left" vertical="top"/>
    </xf>
    <xf numFmtId="0" fontId="69" fillId="0" borderId="0" xfId="4" applyNumberFormat="1" applyFont="1" applyAlignment="1">
      <alignment horizontal="left"/>
    </xf>
    <xf numFmtId="0" fontId="72" fillId="0" borderId="0" xfId="4" applyNumberFormat="1" applyFont="1"/>
    <xf numFmtId="169" fontId="72" fillId="0" borderId="0" xfId="4" applyNumberFormat="1" applyFont="1"/>
    <xf numFmtId="169" fontId="69" fillId="0" borderId="0" xfId="4" applyNumberFormat="1" applyFont="1" applyAlignment="1">
      <alignment horizontal="left" vertical="top" wrapText="1"/>
    </xf>
    <xf numFmtId="169" fontId="69" fillId="0" borderId="0" xfId="4" applyNumberFormat="1" applyFont="1" applyAlignment="1">
      <alignment horizontal="left" wrapText="1"/>
    </xf>
    <xf numFmtId="0" fontId="72" fillId="0" borderId="0" xfId="11" applyFont="1" applyAlignment="1">
      <alignment horizontal="left"/>
    </xf>
    <xf numFmtId="169" fontId="69" fillId="0" borderId="0" xfId="4" applyNumberFormat="1" applyFont="1" applyAlignment="1">
      <alignment horizontal="left" vertical="top"/>
    </xf>
    <xf numFmtId="49" fontId="69" fillId="0" borderId="0" xfId="11" applyNumberFormat="1" applyFont="1" applyAlignment="1">
      <alignment horizontal="left" vertical="top"/>
    </xf>
    <xf numFmtId="0" fontId="131" fillId="0" borderId="0" xfId="11" applyFont="1"/>
    <xf numFmtId="0" fontId="79" fillId="0" borderId="0" xfId="8" applyFont="1" applyAlignment="1">
      <alignment horizontal="left" vertical="center"/>
    </xf>
    <xf numFmtId="3" fontId="79" fillId="0" borderId="42" xfId="1" applyNumberFormat="1" applyFont="1" applyBorder="1" applyAlignment="1" applyProtection="1">
      <alignment horizontal="right" vertical="center"/>
      <protection locked="0"/>
    </xf>
    <xf numFmtId="3" fontId="79" fillId="0" borderId="45" xfId="1" applyNumberFormat="1" applyFont="1" applyBorder="1" applyAlignment="1" applyProtection="1">
      <alignment horizontal="right" vertical="center"/>
      <protection locked="0"/>
    </xf>
    <xf numFmtId="0" fontId="79" fillId="0" borderId="0" xfId="8" applyFont="1" applyAlignment="1">
      <alignment vertical="center"/>
    </xf>
    <xf numFmtId="0" fontId="79" fillId="13" borderId="0" xfId="8" applyFont="1" applyFill="1" applyAlignment="1" applyProtection="1">
      <alignment horizontal="right" vertical="center"/>
      <protection locked="0"/>
    </xf>
    <xf numFmtId="0" fontId="117" fillId="0" borderId="0" xfId="8" applyFont="1" applyAlignment="1">
      <alignment vertical="center"/>
    </xf>
    <xf numFmtId="0" fontId="117" fillId="0" borderId="0" xfId="8" applyFont="1"/>
    <xf numFmtId="0" fontId="74" fillId="0" borderId="0" xfId="8" applyFont="1" applyAlignment="1">
      <alignment horizontal="left" vertical="center"/>
    </xf>
    <xf numFmtId="0" fontId="30" fillId="0" borderId="0" xfId="8" applyFont="1" applyAlignment="1">
      <alignment horizontal="left" vertical="center" wrapText="1"/>
    </xf>
    <xf numFmtId="0" fontId="27" fillId="0" borderId="0" xfId="8" applyFont="1" applyAlignment="1">
      <alignment horizontal="left" vertical="center"/>
    </xf>
    <xf numFmtId="0" fontId="24" fillId="0" borderId="0" xfId="8" applyFont="1" applyAlignment="1">
      <alignment horizontal="right" vertical="center" wrapText="1"/>
    </xf>
    <xf numFmtId="0" fontId="24" fillId="0" borderId="12" xfId="8" applyFont="1" applyBorder="1" applyAlignment="1">
      <alignment horizontal="right" vertical="center" wrapText="1"/>
    </xf>
    <xf numFmtId="0" fontId="30" fillId="0" borderId="0" xfId="8" applyFont="1" applyAlignment="1">
      <alignment horizontal="right" vertical="center" wrapText="1"/>
    </xf>
    <xf numFmtId="0" fontId="30" fillId="0" borderId="14" xfId="8" applyFont="1" applyBorder="1" applyAlignment="1">
      <alignment horizontal="right" vertical="center" wrapText="1"/>
    </xf>
    <xf numFmtId="0" fontId="30" fillId="0" borderId="15" xfId="8" applyFont="1" applyBorder="1" applyAlignment="1">
      <alignment horizontal="right" vertical="center" wrapText="1"/>
    </xf>
    <xf numFmtId="0" fontId="30" fillId="0" borderId="16" xfId="8" applyFont="1" applyBorder="1" applyAlignment="1">
      <alignment horizontal="right" vertical="center" wrapText="1"/>
    </xf>
    <xf numFmtId="0" fontId="27" fillId="0" borderId="0" xfId="8" applyFont="1" applyAlignment="1">
      <alignment horizontal="left"/>
    </xf>
    <xf numFmtId="0" fontId="34" fillId="0" borderId="106" xfId="8" applyFont="1" applyBorder="1" applyAlignment="1">
      <alignment vertical="center"/>
    </xf>
    <xf numFmtId="0" fontId="32" fillId="0" borderId="0" xfId="8" applyFont="1" applyAlignment="1">
      <alignment horizontal="right" vertical="center"/>
    </xf>
    <xf numFmtId="0" fontId="48" fillId="0" borderId="0" xfId="11" applyFont="1" applyAlignment="1">
      <alignment horizontal="right"/>
    </xf>
    <xf numFmtId="0" fontId="100" fillId="0" borderId="0" xfId="8" applyFont="1"/>
    <xf numFmtId="0" fontId="100" fillId="0" borderId="0" xfId="8" applyFont="1" applyAlignment="1">
      <alignment vertical="top"/>
    </xf>
    <xf numFmtId="0" fontId="52" fillId="0" borderId="0" xfId="1" applyNumberFormat="1" applyFont="1" applyAlignment="1">
      <alignment horizontal="left" vertical="top" wrapText="1"/>
    </xf>
    <xf numFmtId="0" fontId="69" fillId="0" borderId="0" xfId="11" applyFont="1" applyAlignment="1">
      <alignment horizontal="left"/>
    </xf>
    <xf numFmtId="0" fontId="89" fillId="0" borderId="0" xfId="10" applyFont="1" applyAlignment="1">
      <alignment horizontal="left"/>
    </xf>
    <xf numFmtId="3" fontId="28" fillId="0" borderId="17" xfId="1" applyNumberFormat="1" applyFont="1" applyBorder="1" applyAlignment="1">
      <alignment horizontal="right" vertical="center" wrapText="1"/>
    </xf>
    <xf numFmtId="3" fontId="24" fillId="0" borderId="17" xfId="1" applyNumberFormat="1" applyFont="1" applyBorder="1" applyAlignment="1">
      <alignment horizontal="right" vertical="center" wrapText="1"/>
    </xf>
    <xf numFmtId="0" fontId="148" fillId="0" borderId="1" xfId="8" applyFont="1" applyBorder="1" applyAlignment="1">
      <alignment horizontal="left" vertical="center"/>
    </xf>
    <xf numFmtId="0" fontId="148" fillId="0" borderId="1" xfId="8" applyFont="1" applyBorder="1" applyAlignment="1">
      <alignment vertical="center"/>
    </xf>
    <xf numFmtId="0" fontId="149" fillId="0" borderId="0" xfId="8" applyFont="1" applyAlignment="1">
      <alignment horizontal="right" vertical="center"/>
    </xf>
    <xf numFmtId="0" fontId="148" fillId="0" borderId="1" xfId="8" applyFont="1" applyBorder="1" applyAlignment="1">
      <alignment horizontal="left"/>
    </xf>
    <xf numFmtId="0" fontId="151" fillId="0" borderId="5" xfId="8" applyFont="1" applyBorder="1" applyAlignment="1">
      <alignment vertical="center"/>
    </xf>
    <xf numFmtId="0" fontId="151" fillId="0" borderId="0" xfId="8" applyFont="1" applyAlignment="1">
      <alignment vertical="center"/>
    </xf>
    <xf numFmtId="0" fontId="151" fillId="0" borderId="6" xfId="8" applyFont="1" applyBorder="1" applyAlignment="1">
      <alignment vertical="center"/>
    </xf>
    <xf numFmtId="0" fontId="150" fillId="0" borderId="5" xfId="8" applyFont="1" applyBorder="1" applyAlignment="1">
      <alignment horizontal="left" vertical="center" wrapText="1"/>
    </xf>
    <xf numFmtId="0" fontId="148" fillId="0" borderId="10" xfId="8" applyFont="1" applyBorder="1" applyAlignment="1">
      <alignment vertical="center"/>
    </xf>
    <xf numFmtId="49" fontId="148" fillId="0" borderId="1" xfId="8" applyNumberFormat="1" applyFont="1" applyBorder="1" applyAlignment="1">
      <alignment horizontal="left"/>
    </xf>
    <xf numFmtId="49" fontId="148" fillId="0" borderId="13" xfId="8" applyNumberFormat="1" applyFont="1" applyBorder="1" applyAlignment="1">
      <alignment horizontal="left"/>
    </xf>
    <xf numFmtId="0" fontId="152" fillId="0" borderId="0" xfId="8" applyFont="1" applyAlignment="1">
      <alignment vertical="center"/>
    </xf>
    <xf numFmtId="0" fontId="153" fillId="0" borderId="0" xfId="8" applyFont="1" applyAlignment="1">
      <alignment vertical="center"/>
    </xf>
    <xf numFmtId="0" fontId="153" fillId="0" borderId="104" xfId="8" applyFont="1" applyBorder="1" applyAlignment="1">
      <alignment horizontal="left"/>
    </xf>
    <xf numFmtId="0" fontId="153" fillId="0" borderId="14" xfId="8" applyFont="1" applyBorder="1" applyAlignment="1">
      <alignment vertical="center"/>
    </xf>
    <xf numFmtId="49" fontId="153" fillId="0" borderId="107" xfId="8" applyNumberFormat="1" applyFont="1" applyBorder="1" applyAlignment="1">
      <alignment horizontal="right"/>
    </xf>
    <xf numFmtId="0" fontId="152" fillId="0" borderId="105" xfId="8" applyFont="1" applyBorder="1" applyAlignment="1">
      <alignment vertical="center"/>
    </xf>
    <xf numFmtId="0" fontId="152" fillId="0" borderId="15" xfId="8" applyFont="1" applyBorder="1" applyAlignment="1">
      <alignment horizontal="left" vertical="center" wrapText="1"/>
    </xf>
    <xf numFmtId="0" fontId="152" fillId="0" borderId="106" xfId="8" applyFont="1" applyBorder="1" applyAlignment="1">
      <alignment vertical="center"/>
    </xf>
    <xf numFmtId="0" fontId="152" fillId="0" borderId="16" xfId="8" applyFont="1" applyBorder="1" applyAlignment="1">
      <alignment horizontal="left" vertical="center" wrapText="1"/>
    </xf>
    <xf numFmtId="49" fontId="152" fillId="7" borderId="16" xfId="8" applyNumberFormat="1" applyFont="1" applyFill="1" applyBorder="1" applyAlignment="1" applyProtection="1">
      <alignment horizontal="left" vertical="center"/>
      <protection locked="0"/>
    </xf>
    <xf numFmtId="0" fontId="152" fillId="6" borderId="16" xfId="8" applyFont="1" applyFill="1" applyBorder="1" applyAlignment="1" applyProtection="1">
      <alignment horizontal="left" vertical="center"/>
      <protection locked="0"/>
    </xf>
    <xf numFmtId="49" fontId="152" fillId="0" borderId="1" xfId="8" applyNumberFormat="1" applyFont="1" applyBorder="1" applyAlignment="1" applyProtection="1">
      <alignment horizontal="left" vertical="center"/>
      <protection locked="0"/>
    </xf>
    <xf numFmtId="0" fontId="153" fillId="0" borderId="1" xfId="8" applyFont="1" applyBorder="1" applyAlignment="1">
      <alignment vertical="center"/>
    </xf>
    <xf numFmtId="0" fontId="153" fillId="0" borderId="1" xfId="8" applyFont="1" applyBorder="1" applyAlignment="1">
      <alignment horizontal="left" vertical="center"/>
    </xf>
    <xf numFmtId="0" fontId="152" fillId="0" borderId="0" xfId="8" applyFont="1" applyAlignment="1">
      <alignment horizontal="left" vertical="center"/>
    </xf>
    <xf numFmtId="49" fontId="34" fillId="9" borderId="1" xfId="0" applyNumberFormat="1" applyFont="1" applyFill="1" applyBorder="1" applyAlignment="1" applyProtection="1">
      <alignment horizontal="left" vertical="center"/>
      <protection locked="0"/>
    </xf>
    <xf numFmtId="0" fontId="30" fillId="0" borderId="0" xfId="0" applyFont="1" applyAlignment="1">
      <alignment vertical="center"/>
    </xf>
    <xf numFmtId="0" fontId="153" fillId="0" borderId="1" xfId="8" applyFont="1" applyBorder="1" applyAlignment="1">
      <alignment horizontal="left"/>
    </xf>
    <xf numFmtId="0" fontId="153" fillId="0" borderId="1" xfId="8" applyFont="1" applyBorder="1"/>
    <xf numFmtId="49" fontId="148" fillId="0" borderId="1" xfId="8" applyNumberFormat="1" applyFont="1" applyBorder="1" applyAlignment="1">
      <alignment horizontal="left" vertical="center"/>
    </xf>
    <xf numFmtId="0" fontId="156" fillId="0" borderId="0" xfId="8" applyFont="1" applyAlignment="1">
      <alignment horizontal="left"/>
    </xf>
    <xf numFmtId="0" fontId="156" fillId="0" borderId="0" xfId="8" applyFont="1" applyAlignment="1">
      <alignment vertical="center"/>
    </xf>
    <xf numFmtId="0" fontId="157" fillId="0" borderId="0" xfId="8" applyFont="1" applyAlignment="1">
      <alignment horizontal="left" vertical="center"/>
    </xf>
    <xf numFmtId="3" fontId="156" fillId="0" borderId="0" xfId="1" quotePrefix="1" applyNumberFormat="1" applyFont="1" applyAlignment="1">
      <alignment horizontal="right" vertical="center"/>
    </xf>
    <xf numFmtId="0" fontId="157" fillId="0" borderId="0" xfId="8" applyFont="1" applyAlignment="1">
      <alignment vertical="center"/>
    </xf>
    <xf numFmtId="0" fontId="156" fillId="0" borderId="0" xfId="8" applyFont="1"/>
    <xf numFmtId="0" fontId="158" fillId="0" borderId="0" xfId="8" applyFont="1" applyAlignment="1">
      <alignment vertical="center"/>
    </xf>
    <xf numFmtId="0" fontId="158" fillId="0" borderId="0" xfId="8" applyFont="1" applyAlignment="1">
      <alignment horizontal="right" vertical="center"/>
    </xf>
    <xf numFmtId="0" fontId="156" fillId="0" borderId="0" xfId="8" applyFont="1" applyAlignment="1">
      <alignment horizontal="right" vertical="center"/>
    </xf>
    <xf numFmtId="0" fontId="156" fillId="0" borderId="0" xfId="8" applyFont="1" applyAlignment="1">
      <alignment horizontal="center" vertical="center"/>
    </xf>
    <xf numFmtId="0" fontId="156" fillId="0" borderId="0" xfId="8" applyFont="1" applyAlignment="1">
      <alignment horizontal="left" vertical="center"/>
    </xf>
    <xf numFmtId="0" fontId="160" fillId="0" borderId="0" xfId="8" applyFont="1" applyAlignment="1">
      <alignment vertical="center"/>
    </xf>
    <xf numFmtId="0" fontId="160" fillId="0" borderId="0" xfId="8" applyFont="1" applyAlignment="1">
      <alignment horizontal="center" vertical="center"/>
    </xf>
    <xf numFmtId="0" fontId="76" fillId="0" borderId="0" xfId="8" applyFont="1" applyAlignment="1">
      <alignment horizontal="right" vertical="center"/>
    </xf>
    <xf numFmtId="0" fontId="76" fillId="0" borderId="0" xfId="8" applyFont="1" applyAlignment="1">
      <alignment horizontal="center" vertical="center"/>
    </xf>
    <xf numFmtId="0" fontId="157" fillId="0" borderId="0" xfId="8" applyFont="1" applyAlignment="1">
      <alignment horizontal="center" vertical="center"/>
    </xf>
    <xf numFmtId="3" fontId="156" fillId="0" borderId="0" xfId="1" quotePrefix="1" applyNumberFormat="1" applyFont="1" applyAlignment="1">
      <alignment horizontal="center"/>
    </xf>
    <xf numFmtId="3" fontId="45" fillId="0" borderId="17" xfId="8" applyNumberFormat="1" applyFont="1" applyBorder="1" applyAlignment="1" applyProtection="1">
      <alignment horizontal="right" vertical="center" wrapText="1"/>
      <protection locked="0"/>
    </xf>
    <xf numFmtId="3" fontId="45" fillId="0" borderId="17" xfId="8" applyNumberFormat="1" applyFont="1" applyBorder="1" applyAlignment="1" applyProtection="1">
      <alignment vertical="center" wrapText="1"/>
      <protection locked="0"/>
    </xf>
    <xf numFmtId="0" fontId="161" fillId="0" borderId="0" xfId="8" applyFont="1" applyAlignment="1">
      <alignment horizontal="right" vertical="top"/>
    </xf>
    <xf numFmtId="0" fontId="161" fillId="0" borderId="0" xfId="8" applyFont="1"/>
    <xf numFmtId="0" fontId="161" fillId="0" borderId="0" xfId="8" applyFont="1" applyAlignment="1">
      <alignment horizontal="left" vertical="center"/>
    </xf>
    <xf numFmtId="0" fontId="161" fillId="0" borderId="0" xfId="8" applyFont="1" applyAlignment="1">
      <alignment horizontal="center" vertical="top"/>
    </xf>
    <xf numFmtId="0" fontId="162" fillId="0" borderId="0" xfId="8" applyFont="1" applyAlignment="1">
      <alignment horizontal="center"/>
    </xf>
    <xf numFmtId="0" fontId="161" fillId="0" borderId="0" xfId="8" applyFont="1" applyAlignment="1">
      <alignment horizontal="right" vertical="center"/>
    </xf>
    <xf numFmtId="0" fontId="161" fillId="0" borderId="0" xfId="8" applyFont="1" applyAlignment="1">
      <alignment horizontal="left" vertical="top"/>
    </xf>
    <xf numFmtId="0" fontId="163" fillId="0" borderId="0" xfId="8" applyFont="1"/>
    <xf numFmtId="0" fontId="163" fillId="0" borderId="0" xfId="8" applyFont="1" applyAlignment="1">
      <alignment horizontal="right" vertical="center"/>
    </xf>
    <xf numFmtId="0" fontId="164" fillId="0" borderId="0" xfId="8" applyFont="1" applyAlignment="1">
      <alignment horizontal="center" vertical="center"/>
    </xf>
    <xf numFmtId="3" fontId="163" fillId="0" borderId="0" xfId="1" applyNumberFormat="1" applyFont="1" applyAlignment="1">
      <alignment horizontal="right" vertical="center"/>
    </xf>
    <xf numFmtId="3" fontId="163" fillId="0" borderId="0" xfId="1" quotePrefix="1" applyNumberFormat="1" applyFont="1" applyAlignment="1">
      <alignment horizontal="right" vertical="center"/>
    </xf>
    <xf numFmtId="0" fontId="162" fillId="0" borderId="0" xfId="8" applyFont="1" applyAlignment="1">
      <alignment horizontal="left" vertical="center"/>
    </xf>
    <xf numFmtId="1" fontId="161" fillId="0" borderId="0" xfId="8" applyNumberFormat="1" applyFont="1" applyAlignment="1">
      <alignment horizontal="left" vertical="center" wrapText="1"/>
    </xf>
    <xf numFmtId="1" fontId="161" fillId="0" borderId="0" xfId="8" quotePrefix="1" applyNumberFormat="1" applyFont="1" applyAlignment="1">
      <alignment horizontal="right" vertical="center"/>
    </xf>
    <xf numFmtId="3" fontId="161" fillId="0" borderId="0" xfId="1" quotePrefix="1" applyNumberFormat="1" applyFont="1" applyAlignment="1">
      <alignment vertical="center"/>
    </xf>
    <xf numFmtId="1" fontId="165" fillId="0" borderId="0" xfId="8" quotePrefix="1" applyNumberFormat="1" applyFont="1" applyAlignment="1">
      <alignment horizontal="right" vertical="center" wrapText="1"/>
    </xf>
    <xf numFmtId="0" fontId="166" fillId="0" borderId="0" xfId="11" applyFont="1" applyAlignment="1">
      <alignment horizontal="right" vertical="center"/>
    </xf>
    <xf numFmtId="0" fontId="167" fillId="0" borderId="25" xfId="11" applyFont="1" applyBorder="1" applyAlignment="1">
      <alignment vertical="center"/>
    </xf>
    <xf numFmtId="0" fontId="156" fillId="0" borderId="26" xfId="11" applyFont="1" applyBorder="1" applyAlignment="1">
      <alignment vertical="center"/>
    </xf>
    <xf numFmtId="0" fontId="156" fillId="0" borderId="27" xfId="11" applyFont="1" applyBorder="1" applyAlignment="1">
      <alignment vertical="center"/>
    </xf>
    <xf numFmtId="49" fontId="167" fillId="0" borderId="0" xfId="11" applyNumberFormat="1" applyFont="1" applyAlignment="1">
      <alignment vertical="center"/>
    </xf>
    <xf numFmtId="0" fontId="171" fillId="0" borderId="0" xfId="11" applyFont="1" applyAlignment="1">
      <alignment horizontal="left" vertical="top"/>
    </xf>
    <xf numFmtId="0" fontId="156" fillId="0" borderId="0" xfId="11" applyFont="1" applyAlignment="1">
      <alignment horizontal="right" vertical="center"/>
    </xf>
    <xf numFmtId="0" fontId="158" fillId="0" borderId="0" xfId="11" applyFont="1"/>
    <xf numFmtId="0" fontId="158" fillId="0" borderId="0" xfId="11" applyFont="1" applyAlignment="1">
      <alignment vertical="center"/>
    </xf>
    <xf numFmtId="0" fontId="156" fillId="0" borderId="0" xfId="11" applyFont="1"/>
    <xf numFmtId="0" fontId="157" fillId="0" borderId="0" xfId="11" applyFont="1" applyAlignment="1">
      <alignment horizontal="left" vertical="center"/>
    </xf>
    <xf numFmtId="0" fontId="156" fillId="0" borderId="0" xfId="11" applyFont="1" applyAlignment="1">
      <alignment horizontal="center" vertical="center" textRotation="90"/>
    </xf>
    <xf numFmtId="0" fontId="156" fillId="0" borderId="0" xfId="11" applyFont="1" applyAlignment="1">
      <alignment horizontal="left" vertical="top"/>
    </xf>
    <xf numFmtId="0" fontId="156" fillId="0" borderId="0" xfId="11" applyFont="1" applyAlignment="1">
      <alignment horizontal="left" vertical="center"/>
    </xf>
    <xf numFmtId="0" fontId="156" fillId="0" borderId="0" xfId="11" applyFont="1" applyAlignment="1">
      <alignment vertical="center"/>
    </xf>
    <xf numFmtId="0" fontId="167" fillId="0" borderId="0" xfId="11" applyFont="1" applyAlignment="1">
      <alignment horizontal="left"/>
    </xf>
    <xf numFmtId="0" fontId="156" fillId="0" borderId="0" xfId="11" applyFont="1" applyAlignment="1">
      <alignment horizontal="left"/>
    </xf>
    <xf numFmtId="168" fontId="156" fillId="0" borderId="0" xfId="4" applyFont="1" applyAlignment="1">
      <alignment horizontal="right"/>
    </xf>
    <xf numFmtId="0" fontId="167" fillId="0" borderId="0" xfId="11" applyFont="1" applyAlignment="1">
      <alignment horizontal="left" vertical="center"/>
    </xf>
    <xf numFmtId="168" fontId="156" fillId="0" borderId="0" xfId="4" applyFont="1" applyAlignment="1">
      <alignment horizontal="right" vertical="center"/>
    </xf>
    <xf numFmtId="0" fontId="172" fillId="0" borderId="0" xfId="11" applyFont="1" applyAlignment="1">
      <alignment horizontal="left" vertical="center"/>
    </xf>
    <xf numFmtId="1" fontId="158" fillId="0" borderId="0" xfId="11" applyNumberFormat="1" applyFont="1" applyAlignment="1">
      <alignment horizontal="left" vertical="center"/>
    </xf>
    <xf numFmtId="0" fontId="173" fillId="0" borderId="0" xfId="11" applyFont="1" applyAlignment="1">
      <alignment horizontal="right" vertical="center"/>
    </xf>
    <xf numFmtId="0" fontId="171" fillId="0" borderId="0" xfId="11" applyFont="1" applyAlignment="1">
      <alignment horizontal="right" vertical="center"/>
    </xf>
    <xf numFmtId="0" fontId="163" fillId="0" borderId="0" xfId="11" applyFont="1"/>
    <xf numFmtId="172" fontId="163" fillId="0" borderId="0" xfId="11" applyNumberFormat="1" applyFont="1"/>
    <xf numFmtId="0" fontId="153" fillId="0" borderId="0" xfId="11" applyFont="1" applyAlignment="1">
      <alignment horizontal="left" vertical="top"/>
    </xf>
    <xf numFmtId="0" fontId="153" fillId="0" borderId="0" xfId="11" applyFont="1" applyAlignment="1">
      <alignment horizontal="right" vertical="top"/>
    </xf>
    <xf numFmtId="0" fontId="163" fillId="0" borderId="0" xfId="11" applyFont="1" applyAlignment="1">
      <alignment horizontal="left" vertical="top"/>
    </xf>
    <xf numFmtId="0" fontId="163" fillId="0" borderId="0" xfId="11" applyFont="1" applyAlignment="1">
      <alignment horizontal="right" vertical="top"/>
    </xf>
    <xf numFmtId="0" fontId="58" fillId="0" borderId="110" xfId="11" applyFont="1" applyBorder="1" applyAlignment="1">
      <alignment horizontal="center" vertical="center"/>
    </xf>
    <xf numFmtId="0" fontId="175" fillId="0" borderId="0" xfId="11" applyFont="1" applyAlignment="1">
      <alignment horizontal="right" vertical="center"/>
    </xf>
    <xf numFmtId="0" fontId="74" fillId="0" borderId="118" xfId="11" applyFont="1" applyBorder="1" applyAlignment="1">
      <alignment horizontal="center" vertical="center"/>
    </xf>
    <xf numFmtId="0" fontId="57" fillId="0" borderId="110" xfId="11" applyFont="1" applyBorder="1" applyAlignment="1">
      <alignment horizontal="center" vertical="center"/>
    </xf>
    <xf numFmtId="0" fontId="57" fillId="0" borderId="110" xfId="11" applyFont="1" applyBorder="1" applyAlignment="1">
      <alignment horizontal="left" vertical="center"/>
    </xf>
    <xf numFmtId="0" fontId="57" fillId="0" borderId="116" xfId="11" applyFont="1" applyBorder="1" applyAlignment="1">
      <alignment horizontal="left" vertical="center" wrapText="1"/>
    </xf>
    <xf numFmtId="0" fontId="57" fillId="0" borderId="117" xfId="11" applyFont="1" applyBorder="1" applyAlignment="1">
      <alignment horizontal="left" vertical="center" wrapText="1"/>
    </xf>
    <xf numFmtId="0" fontId="57" fillId="0" borderId="119" xfId="11" applyFont="1" applyBorder="1" applyAlignment="1">
      <alignment horizontal="left" vertical="center"/>
    </xf>
    <xf numFmtId="49" fontId="59" fillId="0" borderId="120" xfId="11" applyNumberFormat="1" applyFont="1" applyBorder="1" applyAlignment="1">
      <alignment vertical="center"/>
    </xf>
    <xf numFmtId="49" fontId="59" fillId="0" borderId="122" xfId="11" applyNumberFormat="1" applyFont="1" applyBorder="1" applyAlignment="1">
      <alignment vertical="center"/>
    </xf>
    <xf numFmtId="0" fontId="58" fillId="0" borderId="99" xfId="11" applyFont="1" applyBorder="1" applyAlignment="1">
      <alignment horizontal="center" vertical="center"/>
    </xf>
    <xf numFmtId="0" fontId="58" fillId="0" borderId="103" xfId="11" applyFont="1" applyBorder="1" applyAlignment="1">
      <alignment horizontal="left" vertical="center"/>
    </xf>
    <xf numFmtId="49" fontId="111" fillId="0" borderId="0" xfId="11" applyNumberFormat="1" applyFont="1" applyAlignment="1">
      <alignment vertical="center"/>
    </xf>
    <xf numFmtId="0" fontId="57" fillId="0" borderId="99" xfId="11" applyFont="1" applyBorder="1" applyAlignment="1">
      <alignment horizontal="center" vertical="center"/>
    </xf>
    <xf numFmtId="0" fontId="58" fillId="0" borderId="119" xfId="11" applyFont="1" applyBorder="1" applyAlignment="1">
      <alignment horizontal="left" vertical="center"/>
    </xf>
    <xf numFmtId="49" fontId="111" fillId="0" borderId="120" xfId="11" applyNumberFormat="1" applyFont="1" applyBorder="1" applyAlignment="1">
      <alignment vertical="center"/>
    </xf>
    <xf numFmtId="49" fontId="111" fillId="0" borderId="122" xfId="11" applyNumberFormat="1" applyFont="1" applyBorder="1" applyAlignment="1">
      <alignment vertical="center"/>
    </xf>
    <xf numFmtId="0" fontId="57" fillId="0" borderId="118" xfId="11" applyFont="1" applyBorder="1" applyAlignment="1">
      <alignment horizontal="center" vertical="center"/>
    </xf>
    <xf numFmtId="0" fontId="57" fillId="0" borderId="115" xfId="11" applyFont="1" applyBorder="1" applyAlignment="1">
      <alignment horizontal="left" vertical="center"/>
    </xf>
    <xf numFmtId="49" fontId="59" fillId="0" borderId="116" xfId="11" applyNumberFormat="1" applyFont="1" applyBorder="1" applyAlignment="1">
      <alignment vertical="center"/>
    </xf>
    <xf numFmtId="49" fontId="59" fillId="0" borderId="117" xfId="11" applyNumberFormat="1" applyFont="1" applyBorder="1" applyAlignment="1">
      <alignment vertical="center"/>
    </xf>
    <xf numFmtId="0" fontId="57" fillId="0" borderId="124" xfId="11" applyFont="1" applyBorder="1" applyAlignment="1">
      <alignment horizontal="left" vertical="center"/>
    </xf>
    <xf numFmtId="49" fontId="59" fillId="0" borderId="121" xfId="11" applyNumberFormat="1" applyFont="1" applyBorder="1" applyAlignment="1">
      <alignment vertical="center"/>
    </xf>
    <xf numFmtId="49" fontId="59" fillId="0" borderId="123" xfId="11" applyNumberFormat="1" applyFont="1" applyBorder="1" applyAlignment="1">
      <alignment vertical="center"/>
    </xf>
    <xf numFmtId="0" fontId="58" fillId="0" borderId="120" xfId="11" applyFont="1" applyBorder="1" applyAlignment="1">
      <alignment horizontal="left" vertical="center" wrapText="1"/>
    </xf>
    <xf numFmtId="0" fontId="58" fillId="0" borderId="122" xfId="11" applyFont="1" applyBorder="1" applyAlignment="1">
      <alignment horizontal="left" vertical="center" wrapText="1"/>
    </xf>
    <xf numFmtId="0" fontId="151" fillId="0" borderId="0" xfId="11" applyFont="1"/>
    <xf numFmtId="0" fontId="176" fillId="0" borderId="0" xfId="11" applyFont="1"/>
    <xf numFmtId="0" fontId="163" fillId="0" borderId="0" xfId="11" applyFont="1" applyAlignment="1">
      <alignment horizontal="center" vertical="top"/>
    </xf>
    <xf numFmtId="0" fontId="135" fillId="0" borderId="0" xfId="11" applyFont="1" applyAlignment="1">
      <alignment horizontal="center" vertical="top"/>
    </xf>
    <xf numFmtId="0" fontId="177" fillId="0" borderId="0" xfId="11" applyFont="1"/>
    <xf numFmtId="0" fontId="69" fillId="0" borderId="0" xfId="11" applyFont="1"/>
    <xf numFmtId="0" fontId="72" fillId="0" borderId="0" xfId="11" applyFont="1" applyAlignment="1">
      <alignment horizontal="center" vertical="top"/>
    </xf>
    <xf numFmtId="0" fontId="178" fillId="0" borderId="0" xfId="11" applyFont="1"/>
    <xf numFmtId="0" fontId="180" fillId="0" borderId="0" xfId="11" applyFont="1" applyAlignment="1">
      <alignment horizontal="left" vertical="center"/>
    </xf>
    <xf numFmtId="0" fontId="181" fillId="0" borderId="0" xfId="11" applyFont="1" applyAlignment="1">
      <alignment horizontal="left" vertical="center"/>
    </xf>
    <xf numFmtId="1" fontId="182" fillId="0" borderId="0" xfId="11" applyNumberFormat="1" applyFont="1" applyAlignment="1">
      <alignment horizontal="left" vertical="center" wrapText="1"/>
    </xf>
    <xf numFmtId="1" fontId="183" fillId="0" borderId="0" xfId="11" applyNumberFormat="1" applyFont="1" applyAlignment="1">
      <alignment horizontal="left" vertical="center" wrapText="1"/>
    </xf>
    <xf numFmtId="3" fontId="184" fillId="0" borderId="0" xfId="4" applyNumberFormat="1" applyFont="1" applyAlignment="1">
      <alignment horizontal="right" vertical="center"/>
    </xf>
    <xf numFmtId="0" fontId="185" fillId="0" borderId="0" xfId="11" applyFont="1"/>
    <xf numFmtId="0" fontId="64" fillId="0" borderId="0" xfId="11" applyFont="1"/>
    <xf numFmtId="0" fontId="147" fillId="0" borderId="0" xfId="11" applyFont="1"/>
    <xf numFmtId="0" fontId="147" fillId="0" borderId="0" xfId="11" applyFont="1" applyAlignment="1">
      <alignment horizontal="left" vertical="center"/>
    </xf>
    <xf numFmtId="0" fontId="64" fillId="0" borderId="0" xfId="11" applyFont="1" applyAlignment="1">
      <alignment horizontal="right" vertical="center"/>
    </xf>
    <xf numFmtId="0" fontId="173" fillId="0" borderId="0" xfId="11" applyFont="1" applyAlignment="1">
      <alignment horizontal="left" vertical="center"/>
    </xf>
    <xf numFmtId="0" fontId="89" fillId="0" borderId="0" xfId="11" applyFont="1" applyAlignment="1">
      <alignment vertical="top"/>
    </xf>
    <xf numFmtId="0" fontId="89" fillId="0" borderId="0" xfId="11" applyFont="1" applyAlignment="1">
      <alignment horizontal="left" vertical="top"/>
    </xf>
    <xf numFmtId="0" fontId="79" fillId="0" borderId="0" xfId="11" applyFont="1" applyAlignment="1">
      <alignment horizontal="left"/>
    </xf>
    <xf numFmtId="0" fontId="178" fillId="0" borderId="0" xfId="11" applyFont="1" applyAlignment="1">
      <alignment vertical="top"/>
    </xf>
    <xf numFmtId="0" fontId="178" fillId="0" borderId="0" xfId="11" applyFont="1" applyAlignment="1">
      <alignment vertical="center"/>
    </xf>
    <xf numFmtId="0" fontId="173" fillId="0" borderId="0" xfId="11" applyFont="1" applyAlignment="1">
      <alignment horizontal="left" vertical="top"/>
    </xf>
    <xf numFmtId="0" fontId="170" fillId="0" borderId="0" xfId="10" applyFont="1" applyAlignment="1">
      <alignment horizontal="right" vertical="top"/>
    </xf>
    <xf numFmtId="0" fontId="91" fillId="0" borderId="0" xfId="4" applyNumberFormat="1" applyFont="1" applyAlignment="1">
      <alignment horizontal="right"/>
    </xf>
    <xf numFmtId="0" fontId="91" fillId="0" borderId="0" xfId="4" applyNumberFormat="1" applyFont="1" applyAlignment="1">
      <alignment horizontal="left"/>
    </xf>
    <xf numFmtId="0" fontId="93" fillId="0" borderId="0" xfId="11" applyFont="1"/>
    <xf numFmtId="0" fontId="158" fillId="0" borderId="132" xfId="10" applyFont="1" applyBorder="1" applyAlignment="1">
      <alignment horizontal="center" vertical="top"/>
    </xf>
    <xf numFmtId="0" fontId="158" fillId="0" borderId="133" xfId="10" applyFont="1" applyBorder="1" applyAlignment="1">
      <alignment horizontal="center" vertical="top"/>
    </xf>
    <xf numFmtId="0" fontId="158" fillId="0" borderId="134" xfId="10" applyFont="1" applyBorder="1" applyAlignment="1">
      <alignment horizontal="center" vertical="top"/>
    </xf>
    <xf numFmtId="3" fontId="172" fillId="0" borderId="0" xfId="4" applyNumberFormat="1" applyFont="1" applyAlignment="1">
      <alignment horizontal="left" vertical="center"/>
    </xf>
    <xf numFmtId="0" fontId="102" fillId="0" borderId="0" xfId="10" applyFont="1" applyAlignment="1">
      <alignment horizontal="center" vertical="center" textRotation="90" wrapText="1"/>
    </xf>
    <xf numFmtId="3" fontId="173" fillId="0" borderId="0" xfId="4" quotePrefix="1" applyNumberFormat="1" applyFont="1" applyAlignment="1">
      <alignment horizontal="right" vertical="center"/>
    </xf>
    <xf numFmtId="0" fontId="91" fillId="0" borderId="0" xfId="10" applyFont="1" applyAlignment="1">
      <alignment horizontal="left"/>
    </xf>
    <xf numFmtId="0" fontId="91" fillId="0" borderId="0" xfId="10" applyFont="1" applyAlignment="1">
      <alignment horizontal="left" vertical="center"/>
    </xf>
    <xf numFmtId="12" fontId="91" fillId="0" borderId="0" xfId="10" applyNumberFormat="1" applyFont="1" applyAlignment="1">
      <alignment horizontal="left" vertical="center"/>
    </xf>
    <xf numFmtId="0" fontId="171" fillId="0" borderId="0" xfId="10" applyFont="1"/>
    <xf numFmtId="0" fontId="159" fillId="0" borderId="0" xfId="10" applyFont="1" applyAlignment="1">
      <alignment horizontal="right"/>
    </xf>
    <xf numFmtId="14" fontId="91" fillId="0" borderId="0" xfId="10" applyNumberFormat="1" applyFont="1" applyAlignment="1">
      <alignment horizontal="center"/>
    </xf>
    <xf numFmtId="0" fontId="118" fillId="0" borderId="0" xfId="11" applyFont="1" applyAlignment="1">
      <alignment horizontal="left" vertical="top"/>
    </xf>
    <xf numFmtId="0" fontId="93" fillId="0" borderId="0" xfId="10" applyFont="1" applyAlignment="1">
      <alignment horizontal="center"/>
    </xf>
    <xf numFmtId="0" fontId="91" fillId="0" borderId="0" xfId="10" applyFont="1" applyAlignment="1">
      <alignment horizontal="center"/>
    </xf>
    <xf numFmtId="0" fontId="93" fillId="0" borderId="0" xfId="10" applyFont="1" applyAlignment="1">
      <alignment horizontal="left"/>
    </xf>
    <xf numFmtId="0" fontId="93" fillId="0" borderId="0" xfId="10" applyFont="1" applyAlignment="1">
      <alignment horizontal="right" vertical="top"/>
    </xf>
    <xf numFmtId="0" fontId="158" fillId="0" borderId="0" xfId="10" applyFont="1" applyAlignment="1">
      <alignment horizontal="right" vertical="center"/>
    </xf>
    <xf numFmtId="0" fontId="158" fillId="0" borderId="0" xfId="10" applyFont="1" applyAlignment="1">
      <alignment vertical="center"/>
    </xf>
    <xf numFmtId="0" fontId="158" fillId="0" borderId="0" xfId="10" applyFont="1"/>
    <xf numFmtId="0" fontId="173" fillId="0" borderId="0" xfId="10" applyFont="1" applyAlignment="1">
      <alignment horizontal="right"/>
    </xf>
    <xf numFmtId="0" fontId="149" fillId="0" borderId="0" xfId="11" applyFont="1" applyAlignment="1">
      <alignment horizontal="left"/>
    </xf>
    <xf numFmtId="0" fontId="172" fillId="0" borderId="0" xfId="10" applyFont="1" applyAlignment="1">
      <alignment horizontal="right" vertical="center"/>
    </xf>
    <xf numFmtId="0" fontId="149" fillId="0" borderId="0" xfId="11" applyFont="1" applyAlignment="1">
      <alignment horizontal="right"/>
    </xf>
    <xf numFmtId="14" fontId="79" fillId="0" borderId="0" xfId="10" applyNumberFormat="1" applyFont="1" applyAlignment="1">
      <alignment horizontal="center" vertical="center"/>
    </xf>
    <xf numFmtId="0" fontId="89" fillId="0" borderId="0" xfId="10" applyFont="1" applyAlignment="1">
      <alignment vertical="center"/>
    </xf>
    <xf numFmtId="0" fontId="79" fillId="0" borderId="0" xfId="10" applyFont="1" applyAlignment="1">
      <alignment vertical="center"/>
    </xf>
    <xf numFmtId="0" fontId="79" fillId="0" borderId="0" xfId="2" applyNumberFormat="1" applyFont="1" applyAlignment="1">
      <alignment horizontal="left" vertical="center"/>
    </xf>
    <xf numFmtId="0" fontId="79" fillId="0" borderId="0" xfId="2" applyNumberFormat="1" applyFont="1" applyAlignment="1">
      <alignment horizontal="right" vertical="center"/>
    </xf>
    <xf numFmtId="0" fontId="89" fillId="0" borderId="0" xfId="10" applyFont="1" applyAlignment="1">
      <alignment horizontal="left" vertical="top"/>
    </xf>
    <xf numFmtId="0" fontId="89" fillId="0" borderId="0" xfId="10" applyFont="1" applyAlignment="1">
      <alignment vertical="top"/>
    </xf>
    <xf numFmtId="0" fontId="79" fillId="0" borderId="0" xfId="10" applyFont="1" applyAlignment="1">
      <alignment vertical="top"/>
    </xf>
    <xf numFmtId="0" fontId="173" fillId="0" borderId="0" xfId="11" applyFont="1" applyAlignment="1">
      <alignment horizontal="right" vertical="top"/>
    </xf>
    <xf numFmtId="0" fontId="187" fillId="0" borderId="0" xfId="10" applyFont="1" applyAlignment="1">
      <alignment horizontal="center" vertical="center"/>
    </xf>
    <xf numFmtId="0" fontId="185" fillId="0" borderId="0" xfId="10" applyFont="1" applyAlignment="1">
      <alignment vertical="center"/>
    </xf>
    <xf numFmtId="0" fontId="185" fillId="0" borderId="0" xfId="10" applyFont="1" applyAlignment="1">
      <alignment horizontal="left" vertical="center"/>
    </xf>
    <xf numFmtId="0" fontId="185" fillId="0" borderId="0" xfId="10" applyFont="1" applyAlignment="1">
      <alignment horizontal="center" vertical="center"/>
    </xf>
    <xf numFmtId="0" fontId="172" fillId="0" borderId="0" xfId="10" applyFont="1" applyAlignment="1">
      <alignment horizontal="left" vertical="center"/>
    </xf>
    <xf numFmtId="0" fontId="173" fillId="0" borderId="0" xfId="10" applyFont="1" applyAlignment="1">
      <alignment horizontal="right" vertical="center"/>
    </xf>
    <xf numFmtId="0" fontId="170" fillId="0" borderId="0" xfId="10" applyFont="1" applyAlignment="1">
      <alignment horizontal="right"/>
    </xf>
    <xf numFmtId="0" fontId="127" fillId="0" borderId="0" xfId="11" applyFont="1"/>
    <xf numFmtId="14" fontId="79" fillId="0" borderId="0" xfId="10" applyNumberFormat="1" applyFont="1" applyAlignment="1">
      <alignment horizontal="center"/>
    </xf>
    <xf numFmtId="0" fontId="79" fillId="0" borderId="0" xfId="10" applyFont="1"/>
    <xf numFmtId="0" fontId="117" fillId="0" borderId="0" xfId="11" applyFont="1" applyAlignment="1">
      <alignment horizontal="right" vertical="top"/>
    </xf>
    <xf numFmtId="0" fontId="173" fillId="0" borderId="0" xfId="10" applyFont="1"/>
    <xf numFmtId="3" fontId="149" fillId="0" borderId="0" xfId="4" applyNumberFormat="1" applyFont="1" applyAlignment="1">
      <alignment horizontal="left"/>
    </xf>
    <xf numFmtId="1" fontId="149" fillId="0" borderId="0" xfId="11" applyNumberFormat="1" applyFont="1" applyAlignment="1">
      <alignment horizontal="left"/>
    </xf>
    <xf numFmtId="1" fontId="158" fillId="0" borderId="0" xfId="10" applyNumberFormat="1" applyFont="1" applyAlignment="1">
      <alignment horizontal="left" vertical="center"/>
    </xf>
    <xf numFmtId="3" fontId="173" fillId="0" borderId="0" xfId="3" applyNumberFormat="1" applyFont="1" applyAlignment="1">
      <alignment horizontal="right" vertical="center"/>
    </xf>
    <xf numFmtId="1" fontId="156" fillId="0" borderId="0" xfId="10" applyNumberFormat="1" applyFont="1" applyAlignment="1">
      <alignment horizontal="center" textRotation="90"/>
    </xf>
    <xf numFmtId="0" fontId="173" fillId="0" borderId="0" xfId="8" applyFont="1" applyAlignment="1">
      <alignment horizontal="left" vertical="top"/>
    </xf>
    <xf numFmtId="0" fontId="173" fillId="0" borderId="0" xfId="8" applyFont="1" applyAlignment="1">
      <alignment horizontal="right" vertical="top"/>
    </xf>
    <xf numFmtId="176" fontId="79" fillId="0" borderId="0" xfId="8" applyNumberFormat="1" applyFont="1" applyAlignment="1">
      <alignment horizontal="left"/>
    </xf>
    <xf numFmtId="0" fontId="79" fillId="0" borderId="0" xfId="8" applyFont="1" applyAlignment="1">
      <alignment horizontal="right"/>
    </xf>
    <xf numFmtId="0" fontId="172" fillId="0" borderId="0" xfId="8" applyFont="1" applyAlignment="1">
      <alignment horizontal="right"/>
    </xf>
    <xf numFmtId="0" fontId="172" fillId="0" borderId="0" xfId="8" applyFont="1" applyAlignment="1">
      <alignment horizontal="left" vertical="center"/>
    </xf>
    <xf numFmtId="0" fontId="188" fillId="0" borderId="0" xfId="8" applyFont="1"/>
    <xf numFmtId="0" fontId="189" fillId="0" borderId="0" xfId="8" applyFont="1"/>
    <xf numFmtId="0" fontId="185" fillId="0" borderId="0" xfId="8" applyFont="1" applyAlignment="1">
      <alignment horizontal="right"/>
    </xf>
    <xf numFmtId="0" fontId="190" fillId="0" borderId="0" xfId="8" applyFont="1"/>
    <xf numFmtId="0" fontId="191" fillId="0" borderId="0" xfId="8" applyFont="1" applyAlignment="1">
      <alignment vertical="top"/>
    </xf>
    <xf numFmtId="0" fontId="191" fillId="0" borderId="0" xfId="8" applyFont="1"/>
    <xf numFmtId="0" fontId="192" fillId="0" borderId="0" xfId="8" applyFont="1"/>
    <xf numFmtId="0" fontId="192" fillId="0" borderId="0" xfId="8" applyFont="1" applyAlignment="1">
      <alignment vertical="center"/>
    </xf>
    <xf numFmtId="0" fontId="193" fillId="0" borderId="0" xfId="8" applyFont="1" applyAlignment="1">
      <alignment horizontal="right"/>
    </xf>
    <xf numFmtId="0" fontId="192" fillId="0" borderId="0" xfId="8" applyFont="1" applyAlignment="1">
      <alignment horizontal="right" vertical="top"/>
    </xf>
    <xf numFmtId="0" fontId="172" fillId="0" borderId="0" xfId="8" applyFont="1" applyAlignment="1">
      <alignment horizontal="left"/>
    </xf>
    <xf numFmtId="0" fontId="194" fillId="0" borderId="0" xfId="8" applyFont="1"/>
    <xf numFmtId="0" fontId="195" fillId="0" borderId="0" xfId="8" applyFont="1"/>
    <xf numFmtId="0" fontId="196" fillId="0" borderId="0" xfId="8" applyFont="1"/>
    <xf numFmtId="0" fontId="102" fillId="0" borderId="0" xfId="8" applyFont="1"/>
    <xf numFmtId="0" fontId="173" fillId="0" borderId="0" xfId="8" quotePrefix="1" applyFont="1" applyAlignment="1">
      <alignment horizontal="right" vertical="center"/>
    </xf>
    <xf numFmtId="0" fontId="134" fillId="0" borderId="0" xfId="11" applyFont="1" applyAlignment="1">
      <alignment vertical="center"/>
    </xf>
    <xf numFmtId="0" fontId="73" fillId="0" borderId="0" xfId="11" applyFont="1" applyAlignment="1">
      <alignment horizontal="right" vertical="center"/>
    </xf>
    <xf numFmtId="0" fontId="30" fillId="0" borderId="0" xfId="11" applyFont="1" applyAlignment="1">
      <alignment horizontal="right" vertical="top"/>
    </xf>
    <xf numFmtId="0" fontId="153" fillId="0" borderId="0" xfId="11" applyFont="1" applyAlignment="1">
      <alignment horizontal="right"/>
    </xf>
    <xf numFmtId="0" fontId="172" fillId="0" borderId="0" xfId="11" applyFont="1" applyAlignment="1">
      <alignment horizontal="left"/>
    </xf>
    <xf numFmtId="0" fontId="153" fillId="0" borderId="0" xfId="11" applyFont="1"/>
    <xf numFmtId="0" fontId="153" fillId="0" borderId="0" xfId="11" applyFont="1" applyAlignment="1">
      <alignment vertical="center"/>
    </xf>
    <xf numFmtId="0" fontId="171" fillId="0" borderId="0" xfId="11" applyFont="1" applyAlignment="1">
      <alignment vertical="center"/>
    </xf>
    <xf numFmtId="49" fontId="138" fillId="10" borderId="17" xfId="8" applyNumberFormat="1" applyFont="1" applyFill="1" applyBorder="1" applyAlignment="1">
      <alignment horizontal="center" vertical="center" wrapText="1"/>
    </xf>
    <xf numFmtId="0" fontId="138" fillId="10" borderId="17" xfId="8" applyFont="1" applyFill="1" applyBorder="1" applyAlignment="1">
      <alignment horizontal="center" vertical="center"/>
    </xf>
    <xf numFmtId="0" fontId="138" fillId="10" borderId="17" xfId="8" applyFont="1" applyFill="1" applyBorder="1" applyAlignment="1">
      <alignment horizontal="center" vertical="center" wrapText="1"/>
    </xf>
    <xf numFmtId="49" fontId="83" fillId="10" borderId="17" xfId="8" applyNumberFormat="1" applyFont="1" applyFill="1" applyBorder="1" applyAlignment="1">
      <alignment horizontal="center" vertical="center"/>
    </xf>
    <xf numFmtId="0" fontId="83" fillId="10" borderId="17" xfId="8" applyFont="1" applyFill="1" applyBorder="1" applyAlignment="1">
      <alignment horizontal="center" vertical="center"/>
    </xf>
    <xf numFmtId="0" fontId="83" fillId="10" borderId="17" xfId="8" applyFont="1" applyFill="1" applyBorder="1" applyAlignment="1">
      <alignment horizontal="center" vertical="center" wrapText="1"/>
    </xf>
    <xf numFmtId="49" fontId="45" fillId="10" borderId="17" xfId="8" applyNumberFormat="1" applyFont="1" applyFill="1" applyBorder="1" applyAlignment="1">
      <alignment horizontal="center" vertical="center"/>
    </xf>
    <xf numFmtId="0" fontId="138" fillId="10" borderId="17" xfId="8" applyFont="1" applyFill="1" applyBorder="1" applyAlignment="1">
      <alignment horizontal="left" vertical="center" wrapText="1"/>
    </xf>
    <xf numFmtId="0" fontId="45" fillId="10" borderId="17" xfId="8" applyFont="1" applyFill="1" applyBorder="1" applyAlignment="1">
      <alignment horizontal="center" vertical="center" wrapText="1"/>
    </xf>
    <xf numFmtId="49" fontId="138" fillId="10" borderId="17" xfId="8" applyNumberFormat="1" applyFont="1" applyFill="1" applyBorder="1" applyAlignment="1">
      <alignment horizontal="center" vertical="center"/>
    </xf>
    <xf numFmtId="0" fontId="76" fillId="0" borderId="17" xfId="8" applyFont="1" applyBorder="1" applyAlignment="1">
      <alignment horizontal="left" vertical="center" wrapText="1"/>
    </xf>
    <xf numFmtId="0" fontId="45" fillId="10" borderId="17" xfId="8" applyFont="1" applyFill="1" applyBorder="1" applyAlignment="1">
      <alignment horizontal="left" vertical="center" wrapText="1"/>
    </xf>
    <xf numFmtId="0" fontId="45" fillId="10" borderId="17" xfId="8" applyFont="1" applyFill="1" applyBorder="1" applyAlignment="1">
      <alignment horizontal="left" vertical="center" wrapText="1" indent="2"/>
    </xf>
    <xf numFmtId="0" fontId="45" fillId="10" borderId="17" xfId="8" applyFont="1" applyFill="1" applyBorder="1" applyAlignment="1">
      <alignment horizontal="left" vertical="center" indent="2"/>
    </xf>
    <xf numFmtId="0" fontId="138" fillId="10" borderId="17" xfId="8" applyFont="1" applyFill="1" applyBorder="1" applyAlignment="1">
      <alignment horizontal="left" vertical="center"/>
    </xf>
    <xf numFmtId="0" fontId="45" fillId="10" borderId="17" xfId="8" applyFont="1" applyFill="1" applyBorder="1" applyAlignment="1">
      <alignment vertical="center" wrapText="1"/>
    </xf>
    <xf numFmtId="0" fontId="138" fillId="10" borderId="17" xfId="8" applyFont="1" applyFill="1" applyBorder="1" applyAlignment="1">
      <alignment vertical="center" wrapText="1"/>
    </xf>
    <xf numFmtId="3" fontId="138" fillId="10" borderId="17" xfId="8" applyNumberFormat="1" applyFont="1" applyFill="1" applyBorder="1" applyAlignment="1">
      <alignment horizontal="right" vertical="center" wrapText="1"/>
    </xf>
    <xf numFmtId="0" fontId="46" fillId="0" borderId="0" xfId="8" applyFont="1" applyAlignment="1">
      <alignment horizontal="left" vertical="center"/>
    </xf>
    <xf numFmtId="0" fontId="138" fillId="0" borderId="17" xfId="8" applyFont="1" applyBorder="1" applyAlignment="1">
      <alignment horizontal="center" vertical="center" wrapText="1"/>
    </xf>
    <xf numFmtId="49" fontId="46" fillId="9" borderId="17" xfId="8" applyNumberFormat="1" applyFont="1" applyFill="1" applyBorder="1" applyAlignment="1">
      <alignment horizontal="center" vertical="center"/>
    </xf>
    <xf numFmtId="49" fontId="76" fillId="9" borderId="17" xfId="8" applyNumberFormat="1" applyFont="1" applyFill="1" applyBorder="1" applyAlignment="1">
      <alignment horizontal="center" vertical="center"/>
    </xf>
    <xf numFmtId="0" fontId="138" fillId="11" borderId="17" xfId="8" applyFont="1" applyFill="1" applyBorder="1" applyAlignment="1">
      <alignment vertical="center" wrapText="1"/>
    </xf>
    <xf numFmtId="0" fontId="45" fillId="11" borderId="17" xfId="8" applyFont="1" applyFill="1" applyBorder="1" applyAlignment="1">
      <alignment vertical="center" wrapText="1"/>
    </xf>
    <xf numFmtId="0" fontId="45" fillId="11" borderId="17" xfId="8" applyFont="1" applyFill="1" applyBorder="1" applyAlignment="1">
      <alignment horizontal="left" vertical="center" wrapText="1" indent="2"/>
    </xf>
    <xf numFmtId="49" fontId="46" fillId="0" borderId="17" xfId="8" applyNumberFormat="1" applyFont="1" applyBorder="1" applyAlignment="1">
      <alignment horizontal="center" vertical="center"/>
    </xf>
    <xf numFmtId="0" fontId="45" fillId="0" borderId="17" xfId="8" applyFont="1" applyBorder="1" applyAlignment="1">
      <alignment horizontal="left" vertical="center" wrapText="1" indent="2"/>
    </xf>
    <xf numFmtId="0" fontId="45" fillId="0" borderId="17" xfId="8" applyFont="1" applyBorder="1" applyAlignment="1">
      <alignment horizontal="left" vertical="center" wrapText="1"/>
    </xf>
    <xf numFmtId="0" fontId="45" fillId="0" borderId="17" xfId="8" applyFont="1" applyBorder="1" applyAlignment="1">
      <alignment horizontal="center" vertical="center" wrapText="1"/>
    </xf>
    <xf numFmtId="49" fontId="76" fillId="0" borderId="17" xfId="8" applyNumberFormat="1" applyFont="1" applyBorder="1" applyAlignment="1">
      <alignment horizontal="center" vertical="center"/>
    </xf>
    <xf numFmtId="0" fontId="45" fillId="0" borderId="17" xfId="8" applyFont="1" applyBorder="1" applyAlignment="1">
      <alignment horizontal="left" vertical="center" indent="2"/>
    </xf>
    <xf numFmtId="0" fontId="138" fillId="0" borderId="17" xfId="8" applyFont="1" applyBorder="1" applyAlignment="1">
      <alignment horizontal="left" vertical="center" wrapText="1"/>
    </xf>
    <xf numFmtId="49" fontId="83" fillId="0" borderId="17" xfId="8" applyNumberFormat="1" applyFont="1" applyBorder="1" applyAlignment="1">
      <alignment horizontal="center" vertical="center"/>
    </xf>
    <xf numFmtId="0" fontId="139" fillId="0" borderId="17" xfId="8" applyFont="1" applyBorder="1" applyAlignment="1">
      <alignment horizontal="left" vertical="center" wrapText="1"/>
    </xf>
    <xf numFmtId="0" fontId="83" fillId="0" borderId="17" xfId="8" applyFont="1" applyBorder="1" applyAlignment="1">
      <alignment horizontal="left" vertical="center" wrapText="1"/>
    </xf>
    <xf numFmtId="0" fontId="139" fillId="0" borderId="17" xfId="8" applyFont="1" applyBorder="1" applyAlignment="1">
      <alignment horizontal="center" vertical="center"/>
    </xf>
    <xf numFmtId="0" fontId="83" fillId="0" borderId="17" xfId="8" applyFont="1" applyBorder="1" applyAlignment="1">
      <alignment horizontal="center" vertical="center" wrapText="1"/>
    </xf>
    <xf numFmtId="3" fontId="83" fillId="0" borderId="17" xfId="8" applyNumberFormat="1" applyFont="1" applyBorder="1" applyAlignment="1">
      <alignment horizontal="right" vertical="center" wrapText="1"/>
    </xf>
    <xf numFmtId="49" fontId="138" fillId="0" borderId="17" xfId="8" applyNumberFormat="1" applyFont="1" applyBorder="1" applyAlignment="1">
      <alignment horizontal="center" vertical="center"/>
    </xf>
    <xf numFmtId="0" fontId="138" fillId="0" borderId="17" xfId="8" applyFont="1" applyBorder="1" applyAlignment="1">
      <alignment horizontal="center" vertical="center"/>
    </xf>
    <xf numFmtId="3" fontId="45" fillId="0" borderId="17" xfId="8" applyNumberFormat="1" applyFont="1" applyBorder="1" applyAlignment="1">
      <alignment horizontal="right" vertical="center" wrapText="1"/>
    </xf>
    <xf numFmtId="49" fontId="45" fillId="0" borderId="17" xfId="8" applyNumberFormat="1" applyFont="1" applyBorder="1" applyAlignment="1">
      <alignment horizontal="center" vertical="center"/>
    </xf>
    <xf numFmtId="0" fontId="45" fillId="0" borderId="17" xfId="8" applyFont="1" applyBorder="1" applyAlignment="1">
      <alignment horizontal="left" vertical="center"/>
    </xf>
    <xf numFmtId="3" fontId="138" fillId="0" borderId="17" xfId="8" applyNumberFormat="1" applyFont="1" applyBorder="1" applyAlignment="1">
      <alignment horizontal="right" vertical="center" wrapText="1"/>
    </xf>
    <xf numFmtId="49" fontId="36" fillId="0" borderId="18" xfId="8" applyNumberFormat="1" applyFont="1" applyBorder="1" applyAlignment="1">
      <alignment horizontal="center" vertical="center"/>
    </xf>
    <xf numFmtId="0" fontId="36" fillId="0" borderId="18" xfId="8" applyFont="1" applyBorder="1" applyAlignment="1">
      <alignment horizontal="left" vertical="center"/>
    </xf>
    <xf numFmtId="0" fontId="36" fillId="0" borderId="18" xfId="8" applyFont="1" applyBorder="1" applyAlignment="1">
      <alignment horizontal="center" vertical="center"/>
    </xf>
    <xf numFmtId="0" fontId="36" fillId="0" borderId="18" xfId="8" applyFont="1" applyBorder="1" applyAlignment="1">
      <alignment horizontal="center" vertical="center" wrapText="1"/>
    </xf>
    <xf numFmtId="3" fontId="36" fillId="0" borderId="18" xfId="8" applyNumberFormat="1" applyFont="1" applyBorder="1" applyAlignment="1">
      <alignment horizontal="right" vertical="center" wrapText="1"/>
    </xf>
    <xf numFmtId="3" fontId="36" fillId="0" borderId="18" xfId="8" applyNumberFormat="1" applyFont="1" applyBorder="1" applyAlignment="1">
      <alignment vertical="center" wrapText="1"/>
    </xf>
    <xf numFmtId="0" fontId="40" fillId="0" borderId="0" xfId="8" applyFont="1"/>
    <xf numFmtId="0" fontId="157" fillId="0" borderId="0" xfId="8" applyFont="1" applyAlignment="1">
      <alignment horizontal="left"/>
    </xf>
    <xf numFmtId="0" fontId="83" fillId="10" borderId="17" xfId="8" applyFont="1" applyFill="1" applyBorder="1" applyAlignment="1">
      <alignment vertical="center" wrapText="1"/>
    </xf>
    <xf numFmtId="3" fontId="83" fillId="10" borderId="17" xfId="8" applyNumberFormat="1" applyFont="1" applyFill="1" applyBorder="1" applyAlignment="1">
      <alignment horizontal="right" vertical="center" wrapText="1"/>
    </xf>
    <xf numFmtId="167" fontId="41" fillId="0" borderId="0" xfId="8" applyNumberFormat="1" applyFont="1" applyAlignment="1">
      <alignment horizontal="left" vertical="center"/>
    </xf>
    <xf numFmtId="0" fontId="41" fillId="0" borderId="0" xfId="8" applyFont="1" applyAlignment="1">
      <alignment horizontal="center" vertical="center"/>
    </xf>
    <xf numFmtId="0" fontId="45" fillId="0" borderId="17" xfId="8" applyFont="1" applyBorder="1" applyAlignment="1">
      <alignment horizontal="center" vertical="center"/>
    </xf>
    <xf numFmtId="0" fontId="45" fillId="0" borderId="17" xfId="8" applyFont="1" applyBorder="1" applyAlignment="1">
      <alignment horizontal="left" vertical="center" wrapText="1" indent="4"/>
    </xf>
    <xf numFmtId="0" fontId="45" fillId="0" borderId="17" xfId="8" applyFont="1" applyBorder="1" applyAlignment="1">
      <alignment horizontal="left" vertical="center" indent="4"/>
    </xf>
    <xf numFmtId="0" fontId="45" fillId="10" borderId="17" xfId="8" applyFont="1" applyFill="1" applyBorder="1" applyAlignment="1">
      <alignment horizontal="left" vertical="center" wrapText="1" indent="4"/>
    </xf>
    <xf numFmtId="0" fontId="45" fillId="10" borderId="17" xfId="8" applyFont="1" applyFill="1" applyBorder="1" applyAlignment="1">
      <alignment horizontal="center" vertical="center"/>
    </xf>
    <xf numFmtId="168" fontId="158" fillId="0" borderId="0" xfId="4" applyFont="1" applyAlignment="1">
      <alignment horizontal="right"/>
    </xf>
    <xf numFmtId="168" fontId="167" fillId="0" borderId="0" xfId="4" applyFont="1"/>
    <xf numFmtId="168" fontId="158" fillId="0" borderId="0" xfId="4" applyFont="1"/>
    <xf numFmtId="168" fontId="156" fillId="0" borderId="0" xfId="4" applyFont="1"/>
    <xf numFmtId="168" fontId="156" fillId="0" borderId="0" xfId="4" applyFont="1" applyAlignment="1">
      <alignment horizontal="center"/>
    </xf>
    <xf numFmtId="168" fontId="158" fillId="0" borderId="0" xfId="4" applyFont="1" applyAlignment="1">
      <alignment horizontal="right" vertical="center"/>
    </xf>
    <xf numFmtId="168" fontId="167" fillId="0" borderId="0" xfId="4" applyFont="1" applyAlignment="1">
      <alignment vertical="center"/>
    </xf>
    <xf numFmtId="168" fontId="158" fillId="0" borderId="0" xfId="4" applyFont="1" applyAlignment="1">
      <alignment vertical="center"/>
    </xf>
    <xf numFmtId="168" fontId="156" fillId="0" borderId="0" xfId="4" applyFont="1" applyAlignment="1">
      <alignment vertical="center"/>
    </xf>
    <xf numFmtId="168" fontId="156" fillId="0" borderId="0" xfId="4" applyFont="1" applyAlignment="1">
      <alignment horizontal="center" vertical="center"/>
    </xf>
    <xf numFmtId="0" fontId="158" fillId="0" borderId="0" xfId="11" applyFont="1" applyAlignment="1">
      <alignment horizontal="left" vertical="center"/>
    </xf>
    <xf numFmtId="0" fontId="36" fillId="0" borderId="36" xfId="11" applyFont="1" applyBorder="1" applyAlignment="1">
      <alignment horizontal="center" vertical="center"/>
    </xf>
    <xf numFmtId="0" fontId="36" fillId="0" borderId="37" xfId="11" applyFont="1" applyBorder="1" applyAlignment="1">
      <alignment horizontal="center" vertical="center"/>
    </xf>
    <xf numFmtId="0" fontId="36" fillId="0" borderId="38" xfId="11" applyFont="1" applyBorder="1" applyAlignment="1">
      <alignment horizontal="center" vertical="center"/>
    </xf>
    <xf numFmtId="0" fontId="36" fillId="0" borderId="59" xfId="11" applyFont="1" applyBorder="1" applyAlignment="1">
      <alignment horizontal="center" vertical="center"/>
    </xf>
    <xf numFmtId="0" fontId="36" fillId="0" borderId="0" xfId="11" applyFont="1" applyAlignment="1">
      <alignment horizontal="center" vertical="center"/>
    </xf>
    <xf numFmtId="0" fontId="36" fillId="0" borderId="78" xfId="11" applyFont="1" applyBorder="1" applyAlignment="1">
      <alignment horizontal="center" vertical="center"/>
    </xf>
    <xf numFmtId="0" fontId="36" fillId="0" borderId="78" xfId="11" applyFont="1" applyBorder="1" applyAlignment="1">
      <alignment vertical="center"/>
    </xf>
    <xf numFmtId="0" fontId="36" fillId="0" borderId="60" xfId="11" applyFont="1" applyBorder="1" applyAlignment="1">
      <alignment vertical="center"/>
    </xf>
    <xf numFmtId="0" fontId="95" fillId="0" borderId="59" xfId="11" applyFont="1" applyBorder="1" applyAlignment="1">
      <alignment vertical="center"/>
    </xf>
    <xf numFmtId="0" fontId="95" fillId="0" borderId="0" xfId="11" applyFont="1" applyAlignment="1">
      <alignment horizontal="left" vertical="center"/>
    </xf>
    <xf numFmtId="0" fontId="36" fillId="0" borderId="0" xfId="11" applyFont="1" applyAlignment="1">
      <alignment horizontal="right" vertical="center"/>
    </xf>
    <xf numFmtId="0" fontId="96" fillId="0" borderId="0" xfId="11" applyFont="1" applyAlignment="1">
      <alignment vertical="center"/>
    </xf>
    <xf numFmtId="0" fontId="36" fillId="0" borderId="42" xfId="11" applyFont="1" applyBorder="1" applyAlignment="1">
      <alignment horizontal="center" vertical="center"/>
    </xf>
    <xf numFmtId="0" fontId="36" fillId="0" borderId="43" xfId="11" applyFont="1" applyBorder="1" applyAlignment="1">
      <alignment horizontal="center" vertical="center"/>
    </xf>
    <xf numFmtId="0" fontId="36" fillId="0" borderId="44" xfId="11" applyFont="1" applyBorder="1" applyAlignment="1">
      <alignment horizontal="center" vertical="center"/>
    </xf>
    <xf numFmtId="0" fontId="95" fillId="0" borderId="43" xfId="11" applyFont="1" applyBorder="1" applyAlignment="1">
      <alignment vertical="center"/>
    </xf>
    <xf numFmtId="0" fontId="36" fillId="0" borderId="43" xfId="11" applyFont="1" applyBorder="1" applyAlignment="1">
      <alignment vertical="center"/>
    </xf>
    <xf numFmtId="0" fontId="95" fillId="0" borderId="43" xfId="11" applyFont="1" applyBorder="1" applyAlignment="1">
      <alignment horizontal="left" vertical="center"/>
    </xf>
    <xf numFmtId="0" fontId="36" fillId="0" borderId="44" xfId="11" applyFont="1" applyBorder="1" applyAlignment="1">
      <alignment vertical="center"/>
    </xf>
    <xf numFmtId="49" fontId="43" fillId="0" borderId="41" xfId="11" applyNumberFormat="1" applyFont="1" applyBorder="1" applyAlignment="1">
      <alignment horizontal="center" vertical="center"/>
    </xf>
    <xf numFmtId="49" fontId="45" fillId="0" borderId="41" xfId="11" applyNumberFormat="1" applyFont="1" applyBorder="1" applyAlignment="1">
      <alignment vertical="center"/>
    </xf>
    <xf numFmtId="0" fontId="45" fillId="0" borderId="16" xfId="11" applyFont="1" applyBorder="1" applyAlignment="1">
      <alignment vertical="center"/>
    </xf>
    <xf numFmtId="49" fontId="46" fillId="0" borderId="41" xfId="11" applyNumberFormat="1" applyFont="1" applyBorder="1" applyAlignment="1">
      <alignment vertical="center"/>
    </xf>
    <xf numFmtId="0" fontId="46" fillId="0" borderId="16" xfId="11" applyFont="1" applyBorder="1" applyAlignment="1">
      <alignment vertical="center"/>
    </xf>
    <xf numFmtId="0" fontId="46" fillId="0" borderId="45" xfId="11" applyFont="1" applyBorder="1" applyAlignment="1">
      <alignment vertical="center"/>
    </xf>
    <xf numFmtId="0" fontId="46" fillId="0" borderId="45" xfId="11" applyFont="1" applyBorder="1" applyAlignment="1">
      <alignment horizontal="left" vertical="center"/>
    </xf>
    <xf numFmtId="0" fontId="46" fillId="0" borderId="16" xfId="11" applyFont="1" applyBorder="1" applyAlignment="1">
      <alignment horizontal="left" vertical="center"/>
    </xf>
    <xf numFmtId="0" fontId="46" fillId="0" borderId="0" xfId="11" applyFont="1" applyAlignment="1">
      <alignment horizontal="left" vertical="center" wrapText="1"/>
    </xf>
    <xf numFmtId="0" fontId="93" fillId="0" borderId="0" xfId="11" applyFont="1" applyAlignment="1">
      <alignment vertical="center"/>
    </xf>
    <xf numFmtId="49" fontId="46" fillId="0" borderId="83" xfId="11" applyNumberFormat="1" applyFont="1" applyBorder="1" applyAlignment="1">
      <alignment horizontal="left" vertical="center"/>
    </xf>
    <xf numFmtId="49" fontId="46" fillId="0" borderId="16" xfId="11" applyNumberFormat="1" applyFont="1" applyBorder="1" applyAlignment="1">
      <alignment horizontal="left" vertical="center"/>
    </xf>
    <xf numFmtId="49" fontId="46" fillId="0" borderId="0" xfId="11" applyNumberFormat="1" applyFont="1" applyAlignment="1">
      <alignment horizontal="left" vertical="center"/>
    </xf>
    <xf numFmtId="49" fontId="46" fillId="0" borderId="86" xfId="11" applyNumberFormat="1" applyFont="1" applyBorder="1" applyAlignment="1">
      <alignment horizontal="left" vertical="center"/>
    </xf>
    <xf numFmtId="49" fontId="46" fillId="0" borderId="87" xfId="11" applyNumberFormat="1" applyFont="1" applyBorder="1" applyAlignment="1">
      <alignment vertical="center"/>
    </xf>
    <xf numFmtId="0" fontId="46" fillId="0" borderId="52" xfId="11" applyFont="1" applyBorder="1" applyAlignment="1">
      <alignment horizontal="left" vertical="center"/>
    </xf>
    <xf numFmtId="0" fontId="46" fillId="0" borderId="51" xfId="11" applyFont="1" applyBorder="1" applyAlignment="1">
      <alignment horizontal="left" vertical="center"/>
    </xf>
    <xf numFmtId="0" fontId="46" fillId="0" borderId="51" xfId="11" applyFont="1" applyBorder="1" applyAlignment="1">
      <alignment vertical="center"/>
    </xf>
    <xf numFmtId="171" fontId="93" fillId="0" borderId="63" xfId="4" applyNumberFormat="1" applyFont="1" applyBorder="1" applyAlignment="1">
      <alignment horizontal="center" vertical="center"/>
    </xf>
    <xf numFmtId="171" fontId="93" fillId="0" borderId="88" xfId="4" applyNumberFormat="1" applyFont="1" applyBorder="1" applyAlignment="1">
      <alignment horizontal="center" vertical="center"/>
    </xf>
    <xf numFmtId="171" fontId="93" fillId="0" borderId="62" xfId="4" applyNumberFormat="1" applyFont="1" applyBorder="1" applyAlignment="1">
      <alignment horizontal="center" vertical="center"/>
    </xf>
    <xf numFmtId="3" fontId="36" fillId="0" borderId="0" xfId="4" applyNumberFormat="1" applyFont="1" applyAlignment="1">
      <alignment horizontal="center" vertical="center"/>
    </xf>
    <xf numFmtId="0" fontId="80" fillId="0" borderId="0" xfId="11" applyFont="1" applyAlignment="1">
      <alignment vertical="center" textRotation="90"/>
    </xf>
    <xf numFmtId="1" fontId="39" fillId="0" borderId="0" xfId="11" applyNumberFormat="1" applyFont="1" applyAlignment="1">
      <alignment vertical="center"/>
    </xf>
    <xf numFmtId="0" fontId="171" fillId="0" borderId="0" xfId="11" applyFont="1" applyAlignment="1">
      <alignment horizontal="left"/>
    </xf>
    <xf numFmtId="0" fontId="42" fillId="0" borderId="0" xfId="11" applyFont="1" applyAlignment="1">
      <alignment horizontal="left" wrapText="1"/>
    </xf>
    <xf numFmtId="0" fontId="94" fillId="0" borderId="0" xfId="11" applyFont="1" applyAlignment="1">
      <alignment vertical="center"/>
    </xf>
    <xf numFmtId="0" fontId="144" fillId="0" borderId="0" xfId="11" applyFont="1"/>
    <xf numFmtId="0" fontId="170" fillId="0" borderId="0" xfId="11" applyFont="1" applyAlignment="1">
      <alignment vertical="center"/>
    </xf>
    <xf numFmtId="0" fontId="91" fillId="0" borderId="0" xfId="11" applyFont="1" applyAlignment="1">
      <alignment horizontal="right" vertical="center"/>
    </xf>
    <xf numFmtId="0" fontId="91" fillId="0" borderId="0" xfId="11" applyFont="1" applyAlignment="1">
      <alignment horizontal="center" vertical="center"/>
    </xf>
    <xf numFmtId="0" fontId="171" fillId="0" borderId="0" xfId="11" applyFont="1" applyAlignment="1">
      <alignment vertical="top"/>
    </xf>
    <xf numFmtId="0" fontId="75" fillId="0" borderId="0" xfId="11" applyFont="1" applyAlignment="1">
      <alignment horizontal="left"/>
    </xf>
    <xf numFmtId="0" fontId="158" fillId="0" borderId="0" xfId="11" applyFont="1" applyAlignment="1">
      <alignment horizontal="center" vertical="center" textRotation="90" wrapText="1"/>
    </xf>
    <xf numFmtId="0" fontId="158" fillId="0" borderId="0" xfId="11" applyFont="1" applyAlignment="1">
      <alignment horizontal="left" vertical="center" indent="1"/>
    </xf>
    <xf numFmtId="0" fontId="158" fillId="0" borderId="0" xfId="11" applyFont="1" applyAlignment="1">
      <alignment horizontal="center" vertical="center"/>
    </xf>
    <xf numFmtId="0" fontId="159" fillId="0" borderId="0" xfId="11" applyFont="1" applyAlignment="1">
      <alignment horizontal="center" vertical="center"/>
    </xf>
    <xf numFmtId="3" fontId="158" fillId="0" borderId="0" xfId="4" applyNumberFormat="1" applyFont="1" applyAlignment="1">
      <alignment horizontal="right" vertical="center"/>
    </xf>
    <xf numFmtId="3" fontId="36" fillId="0" borderId="60" xfId="4" applyNumberFormat="1" applyFont="1" applyBorder="1" applyAlignment="1">
      <alignment horizontal="center" vertical="center"/>
    </xf>
    <xf numFmtId="169" fontId="28" fillId="0" borderId="0" xfId="4" applyNumberFormat="1" applyFont="1" applyAlignment="1">
      <alignment horizontal="left" vertical="top"/>
    </xf>
    <xf numFmtId="169" fontId="28" fillId="0" borderId="0" xfId="11" applyNumberFormat="1" applyFont="1" applyAlignment="1">
      <alignment horizontal="left" wrapText="1"/>
    </xf>
    <xf numFmtId="0" fontId="28" fillId="0" borderId="0" xfId="11" applyFont="1" applyAlignment="1">
      <alignment horizontal="center" vertical="center"/>
    </xf>
    <xf numFmtId="0" fontId="28" fillId="0" borderId="0" xfId="11" applyFont="1" applyAlignment="1">
      <alignment horizontal="right" vertical="center"/>
    </xf>
    <xf numFmtId="0" fontId="28" fillId="0" borderId="0" xfId="11" applyFont="1" applyAlignment="1">
      <alignment horizontal="right"/>
    </xf>
    <xf numFmtId="0" fontId="151" fillId="0" borderId="0" xfId="11" applyFont="1" applyAlignment="1">
      <alignment horizontal="left" vertical="top"/>
    </xf>
    <xf numFmtId="169" fontId="28" fillId="0" borderId="0" xfId="11" applyNumberFormat="1" applyFont="1" applyAlignment="1">
      <alignment horizontal="left" vertical="top" wrapText="1"/>
    </xf>
    <xf numFmtId="0" fontId="151" fillId="0" borderId="0" xfId="11" applyFont="1" applyAlignment="1">
      <alignment horizontal="right" vertical="top"/>
    </xf>
    <xf numFmtId="0" fontId="28" fillId="0" borderId="0" xfId="4" applyNumberFormat="1" applyFont="1" applyAlignment="1">
      <alignment horizontal="left" vertical="top"/>
    </xf>
    <xf numFmtId="0" fontId="24" fillId="0" borderId="0" xfId="4" applyNumberFormat="1" applyFont="1" applyAlignment="1">
      <alignment horizontal="left"/>
    </xf>
    <xf numFmtId="0" fontId="24" fillId="0" borderId="0" xfId="4" applyNumberFormat="1" applyFont="1"/>
    <xf numFmtId="169" fontId="24" fillId="0" borderId="0" xfId="4" applyNumberFormat="1" applyFont="1"/>
    <xf numFmtId="0" fontId="24" fillId="0" borderId="0" xfId="11" applyFont="1" applyAlignment="1">
      <alignment horizontal="right" vertical="top"/>
    </xf>
    <xf numFmtId="0" fontId="24" fillId="0" borderId="0" xfId="11" applyFont="1" applyAlignment="1">
      <alignment horizontal="left"/>
    </xf>
    <xf numFmtId="49" fontId="28" fillId="0" borderId="0" xfId="11" applyNumberFormat="1" applyFont="1" applyAlignment="1">
      <alignment horizontal="left" vertical="center"/>
    </xf>
    <xf numFmtId="0" fontId="24" fillId="0" borderId="0" xfId="11" applyFont="1" applyAlignment="1">
      <alignment horizontal="center"/>
    </xf>
    <xf numFmtId="0" fontId="23" fillId="0" borderId="89" xfId="8" applyFont="1" applyBorder="1"/>
    <xf numFmtId="0" fontId="30" fillId="0" borderId="0" xfId="11" applyFont="1" applyAlignment="1">
      <alignment horizontal="center" vertical="center"/>
    </xf>
    <xf numFmtId="0" fontId="103" fillId="0" borderId="0" xfId="11" applyFont="1" applyAlignment="1">
      <alignment vertical="center"/>
    </xf>
    <xf numFmtId="0" fontId="24" fillId="0" borderId="45" xfId="11" applyFont="1" applyBorder="1" applyAlignment="1">
      <alignment horizontal="left" vertical="center"/>
    </xf>
    <xf numFmtId="49" fontId="24" fillId="0" borderId="16" xfId="11" applyNumberFormat="1" applyFont="1" applyBorder="1" applyAlignment="1">
      <alignment vertical="center"/>
    </xf>
    <xf numFmtId="49" fontId="24" fillId="0" borderId="75" xfId="11" applyNumberFormat="1" applyFont="1" applyBorder="1" applyAlignment="1">
      <alignment vertical="center"/>
    </xf>
    <xf numFmtId="0" fontId="28" fillId="0" borderId="45" xfId="11" applyFont="1" applyBorder="1" applyAlignment="1">
      <alignment horizontal="left" vertical="center"/>
    </xf>
    <xf numFmtId="49" fontId="28" fillId="0" borderId="16" xfId="11" applyNumberFormat="1" applyFont="1" applyBorder="1" applyAlignment="1">
      <alignment vertical="center"/>
    </xf>
    <xf numFmtId="49" fontId="28" fillId="0" borderId="75" xfId="11" applyNumberFormat="1" applyFont="1" applyBorder="1" applyAlignment="1">
      <alignment vertical="center"/>
    </xf>
    <xf numFmtId="0" fontId="24" fillId="0" borderId="16" xfId="11" applyFont="1" applyBorder="1" applyAlignment="1">
      <alignment vertical="center"/>
    </xf>
    <xf numFmtId="0" fontId="24" fillId="0" borderId="48" xfId="11" applyFont="1" applyBorder="1" applyAlignment="1">
      <alignment horizontal="center" vertical="center"/>
    </xf>
    <xf numFmtId="0" fontId="24" fillId="0" borderId="48" xfId="11" applyFont="1" applyBorder="1" applyAlignment="1">
      <alignment horizontal="left" vertical="center"/>
    </xf>
    <xf numFmtId="0" fontId="24" fillId="0" borderId="48" xfId="11" applyFont="1" applyBorder="1" applyAlignment="1">
      <alignment vertical="center"/>
    </xf>
    <xf numFmtId="3" fontId="24" fillId="0" borderId="48" xfId="4" applyNumberFormat="1" applyFont="1" applyBorder="1" applyAlignment="1">
      <alignment horizontal="right" vertical="center"/>
    </xf>
    <xf numFmtId="3" fontId="24" fillId="0" borderId="0" xfId="4" applyNumberFormat="1" applyFont="1" applyAlignment="1">
      <alignment horizontal="right" vertical="center"/>
    </xf>
    <xf numFmtId="0" fontId="73" fillId="0" borderId="0" xfId="8" applyFont="1"/>
    <xf numFmtId="3" fontId="75" fillId="0" borderId="0" xfId="4" applyNumberFormat="1" applyFont="1" applyAlignment="1">
      <alignment horizontal="right" vertical="center"/>
    </xf>
    <xf numFmtId="3" fontId="105" fillId="0" borderId="0" xfId="4" applyNumberFormat="1" applyFont="1" applyAlignment="1">
      <alignment horizontal="right" vertical="center"/>
    </xf>
    <xf numFmtId="0" fontId="164" fillId="0" borderId="0" xfId="8" applyFont="1"/>
    <xf numFmtId="0" fontId="163" fillId="0" borderId="0" xfId="11" applyFont="1" applyAlignment="1">
      <alignment horizontal="center" vertical="center"/>
    </xf>
    <xf numFmtId="0" fontId="163" fillId="0" borderId="0" xfId="11" applyFont="1" applyAlignment="1">
      <alignment horizontal="left" vertical="center"/>
    </xf>
    <xf numFmtId="0" fontId="163" fillId="0" borderId="0" xfId="11" applyFont="1" applyAlignment="1">
      <alignment vertical="center"/>
    </xf>
    <xf numFmtId="3" fontId="163" fillId="0" borderId="0" xfId="4" applyNumberFormat="1" applyFont="1" applyAlignment="1">
      <alignment horizontal="right" vertical="center"/>
    </xf>
    <xf numFmtId="0" fontId="24" fillId="0" borderId="96" xfId="11" applyFont="1" applyBorder="1"/>
    <xf numFmtId="3" fontId="24" fillId="0" borderId="23" xfId="4" applyNumberFormat="1" applyFont="1" applyBorder="1" applyAlignment="1">
      <alignment vertical="center"/>
    </xf>
    <xf numFmtId="0" fontId="34" fillId="0" borderId="0" xfId="11" applyFont="1" applyAlignment="1">
      <alignment horizontal="left" vertical="top"/>
    </xf>
    <xf numFmtId="0" fontId="34" fillId="0" borderId="0" xfId="11" applyFont="1" applyAlignment="1">
      <alignment horizontal="center" vertical="top"/>
    </xf>
    <xf numFmtId="0" fontId="107" fillId="0" borderId="0" xfId="11" applyFont="1" applyAlignment="1">
      <alignment horizontal="left" vertical="center"/>
    </xf>
    <xf numFmtId="0" fontId="31" fillId="0" borderId="0" xfId="8" applyFont="1" applyAlignment="1">
      <alignment horizontal="left"/>
    </xf>
    <xf numFmtId="0" fontId="24" fillId="0" borderId="0" xfId="8" applyFont="1" applyAlignment="1">
      <alignment horizontal="left" vertical="top"/>
    </xf>
    <xf numFmtId="1" fontId="24" fillId="0" borderId="0" xfId="8" applyNumberFormat="1" applyFont="1" applyAlignment="1">
      <alignment horizontal="left" vertical="top"/>
    </xf>
    <xf numFmtId="0" fontId="146" fillId="0" borderId="0" xfId="8" applyFont="1" applyAlignment="1">
      <alignment horizontal="left" vertical="top"/>
    </xf>
    <xf numFmtId="49" fontId="146" fillId="0" borderId="0" xfId="8" applyNumberFormat="1" applyFont="1" applyAlignment="1">
      <alignment horizontal="left" vertical="top"/>
    </xf>
    <xf numFmtId="3" fontId="146" fillId="0" borderId="0" xfId="4" applyNumberFormat="1" applyFont="1" applyAlignment="1">
      <alignment horizontal="left" vertical="top"/>
    </xf>
    <xf numFmtId="0" fontId="36" fillId="0" borderId="0" xfId="8" applyFont="1" applyAlignment="1">
      <alignment horizontal="left" vertical="top"/>
    </xf>
    <xf numFmtId="49" fontId="36" fillId="0" borderId="0" xfId="8" applyNumberFormat="1" applyFont="1" applyAlignment="1">
      <alignment horizontal="left" vertical="top"/>
    </xf>
    <xf numFmtId="3" fontId="36" fillId="0" borderId="0" xfId="4" applyNumberFormat="1" applyFont="1" applyAlignment="1">
      <alignment horizontal="left" vertical="top"/>
    </xf>
    <xf numFmtId="0" fontId="34" fillId="0" borderId="0" xfId="11" applyFont="1" applyAlignment="1">
      <alignment horizontal="left"/>
    </xf>
    <xf numFmtId="0" fontId="30" fillId="0" borderId="0" xfId="11" applyFont="1" applyAlignment="1">
      <alignment horizontal="center" vertical="top"/>
    </xf>
    <xf numFmtId="0" fontId="101" fillId="0" borderId="0" xfId="11" applyFont="1"/>
    <xf numFmtId="0" fontId="153" fillId="0" borderId="0" xfId="11" applyFont="1" applyAlignment="1">
      <alignment horizontal="center" vertical="top"/>
    </xf>
    <xf numFmtId="0" fontId="30" fillId="0" borderId="0" xfId="11" applyFont="1" applyAlignment="1">
      <alignment horizontal="left"/>
    </xf>
    <xf numFmtId="0" fontId="34" fillId="0" borderId="0" xfId="11" applyFont="1"/>
    <xf numFmtId="0" fontId="30" fillId="0" borderId="0" xfId="11" applyFont="1" applyAlignment="1">
      <alignment horizontal="left" vertical="top"/>
    </xf>
    <xf numFmtId="3" fontId="24" fillId="0" borderId="0" xfId="11" applyNumberFormat="1" applyFont="1"/>
    <xf numFmtId="1" fontId="108" fillId="0" borderId="0" xfId="11" applyNumberFormat="1" applyFont="1" applyAlignment="1">
      <alignment horizontal="center" textRotation="90"/>
    </xf>
    <xf numFmtId="0" fontId="46" fillId="0" borderId="17" xfId="8" applyFont="1" applyBorder="1" applyAlignment="1">
      <alignment horizontal="center" vertical="center" wrapText="1"/>
    </xf>
    <xf numFmtId="170" fontId="65" fillId="0" borderId="0" xfId="8" applyNumberFormat="1" applyFont="1"/>
    <xf numFmtId="4" fontId="24" fillId="0" borderId="0" xfId="11" applyNumberFormat="1" applyFont="1"/>
    <xf numFmtId="0" fontId="61" fillId="0" borderId="0" xfId="8" applyFont="1" applyAlignment="1">
      <alignment horizontal="center" vertical="center"/>
    </xf>
    <xf numFmtId="0" fontId="156" fillId="0" borderId="0" xfId="8" applyFont="1" applyAlignment="1">
      <alignment horizontal="center" vertical="top"/>
    </xf>
    <xf numFmtId="0" fontId="76" fillId="0" borderId="0" xfId="1" applyNumberFormat="1" applyFont="1" applyAlignment="1">
      <alignment horizontal="left"/>
    </xf>
    <xf numFmtId="0" fontId="76" fillId="0" borderId="0" xfId="8" applyFont="1" applyAlignment="1">
      <alignment horizontal="right"/>
    </xf>
    <xf numFmtId="0" fontId="156" fillId="0" borderId="0" xfId="8" applyFont="1" applyAlignment="1">
      <alignment horizontal="left" vertical="top"/>
    </xf>
    <xf numFmtId="0" fontId="156" fillId="0" borderId="0" xfId="8" applyFont="1" applyAlignment="1">
      <alignment horizontal="right" vertical="top"/>
    </xf>
    <xf numFmtId="0" fontId="76" fillId="0" borderId="0" xfId="1" applyNumberFormat="1" applyFont="1" applyAlignment="1">
      <alignment horizontal="right"/>
    </xf>
    <xf numFmtId="0" fontId="76" fillId="0" borderId="0" xfId="1" applyNumberFormat="1" applyFont="1" applyAlignment="1">
      <alignment horizontal="left" wrapText="1"/>
    </xf>
    <xf numFmtId="1" fontId="52" fillId="0" borderId="0" xfId="8" applyNumberFormat="1" applyFont="1" applyAlignment="1">
      <alignment horizontal="left"/>
    </xf>
    <xf numFmtId="0" fontId="52" fillId="0" borderId="0" xfId="8" applyFont="1" applyAlignment="1">
      <alignment horizontal="left"/>
    </xf>
    <xf numFmtId="0" fontId="52" fillId="0" borderId="0" xfId="8" applyFont="1" applyAlignment="1">
      <alignment horizontal="right"/>
    </xf>
    <xf numFmtId="0" fontId="52" fillId="0" borderId="0" xfId="1" applyNumberFormat="1" applyFont="1" applyAlignment="1">
      <alignment horizontal="right"/>
    </xf>
    <xf numFmtId="168" fontId="161" fillId="0" borderId="0" xfId="1" applyFont="1" applyAlignment="1">
      <alignment horizontal="right" vertical="top"/>
    </xf>
    <xf numFmtId="3" fontId="79" fillId="0" borderId="0" xfId="1" applyNumberFormat="1" applyFont="1" applyAlignment="1" applyProtection="1">
      <alignment horizontal="right" vertical="center"/>
      <protection locked="0"/>
    </xf>
    <xf numFmtId="0" fontId="145" fillId="0" borderId="0" xfId="8" applyFont="1" applyAlignment="1">
      <alignment horizontal="left" vertical="center"/>
    </xf>
    <xf numFmtId="0" fontId="146" fillId="0" borderId="0" xfId="8" applyFont="1" applyAlignment="1">
      <alignment horizontal="left" vertical="center"/>
    </xf>
    <xf numFmtId="0" fontId="34" fillId="0" borderId="0" xfId="8" applyFont="1" applyAlignment="1">
      <alignment vertical="top" wrapText="1"/>
    </xf>
    <xf numFmtId="0" fontId="199" fillId="0" borderId="1" xfId="5" applyFont="1" applyBorder="1" applyAlignment="1" applyProtection="1">
      <alignment shrinkToFit="1"/>
      <protection locked="0"/>
    </xf>
    <xf numFmtId="0" fontId="200" fillId="0" borderId="1" xfId="5" applyFont="1" applyBorder="1" applyAlignment="1" applyProtection="1">
      <alignment shrinkToFit="1"/>
      <protection locked="0"/>
    </xf>
    <xf numFmtId="167" fontId="27" fillId="0" borderId="1" xfId="8" applyNumberFormat="1" applyFont="1" applyBorder="1" applyAlignment="1" applyProtection="1">
      <alignment horizontal="left" vertical="center"/>
      <protection locked="0"/>
    </xf>
    <xf numFmtId="167" fontId="34" fillId="0" borderId="1" xfId="8" applyNumberFormat="1" applyFont="1" applyBorder="1" applyAlignment="1" applyProtection="1">
      <alignment horizontal="left" vertical="center"/>
      <protection locked="0"/>
    </xf>
    <xf numFmtId="167" fontId="34" fillId="0" borderId="1" xfId="0" applyNumberFormat="1" applyFont="1" applyBorder="1" applyAlignment="1" applyProtection="1">
      <alignment horizontal="left" vertical="center"/>
      <protection locked="0"/>
    </xf>
    <xf numFmtId="0" fontId="9" fillId="0" borderId="0" xfId="13" applyNumberFormat="1" applyFont="1" applyAlignment="1">
      <alignment horizontal="left" vertical="center" wrapText="1"/>
    </xf>
    <xf numFmtId="0" fontId="16" fillId="0" borderId="0" xfId="8" applyFont="1"/>
    <xf numFmtId="172" fontId="6" fillId="0" borderId="0" xfId="11" applyNumberFormat="1" applyFont="1"/>
    <xf numFmtId="0" fontId="6" fillId="0" borderId="0" xfId="11" applyFont="1"/>
    <xf numFmtId="0" fontId="201" fillId="0" borderId="0" xfId="7" applyFont="1"/>
    <xf numFmtId="0" fontId="202" fillId="0" borderId="0" xfId="7" applyFont="1"/>
    <xf numFmtId="0" fontId="204" fillId="0" borderId="0" xfId="7" applyFont="1" applyAlignment="1">
      <alignment horizontal="left" vertical="top" indent="3"/>
    </xf>
    <xf numFmtId="0" fontId="204" fillId="0" borderId="0" xfId="7" applyFont="1" applyAlignment="1">
      <alignment horizontal="left" vertical="center" indent="3"/>
    </xf>
    <xf numFmtId="0" fontId="205" fillId="0" borderId="0" xfId="7" applyFont="1" applyAlignment="1">
      <alignment horizontal="left" vertical="center" indent="2"/>
    </xf>
    <xf numFmtId="0" fontId="16" fillId="0" borderId="0" xfId="7" applyFont="1"/>
    <xf numFmtId="0" fontId="16" fillId="0" borderId="0" xfId="7" applyFont="1" applyAlignment="1">
      <alignment horizontal="left"/>
    </xf>
    <xf numFmtId="0" fontId="206" fillId="0" borderId="0" xfId="7" applyFont="1" applyAlignment="1">
      <alignment horizontal="left" indent="3"/>
    </xf>
    <xf numFmtId="0" fontId="6" fillId="0" borderId="0" xfId="7" applyFont="1"/>
    <xf numFmtId="0" fontId="173" fillId="0" borderId="0" xfId="8" quotePrefix="1" applyFont="1" applyAlignment="1">
      <alignment horizontal="right"/>
    </xf>
    <xf numFmtId="0" fontId="143" fillId="0" borderId="43" xfId="11" applyFont="1" applyBorder="1" applyAlignment="1">
      <alignment vertical="center"/>
    </xf>
    <xf numFmtId="0" fontId="158" fillId="0" borderId="62" xfId="11" quotePrefix="1" applyFont="1" applyBorder="1" applyAlignment="1">
      <alignment horizontal="right" vertical="center"/>
    </xf>
    <xf numFmtId="0" fontId="8" fillId="0" borderId="0" xfId="8" applyFont="1"/>
    <xf numFmtId="0" fontId="20" fillId="0" borderId="0" xfId="10" applyFont="1" applyAlignment="1">
      <alignment horizontal="right" vertical="center"/>
    </xf>
    <xf numFmtId="0" fontId="187" fillId="0" borderId="0" xfId="10" applyFont="1"/>
    <xf numFmtId="0" fontId="185" fillId="0" borderId="0" xfId="10" applyFont="1"/>
    <xf numFmtId="1" fontId="207" fillId="0" borderId="0" xfId="10" applyNumberFormat="1" applyFont="1" applyAlignment="1">
      <alignment horizontal="center" textRotation="90"/>
    </xf>
    <xf numFmtId="0" fontId="208" fillId="0" borderId="0" xfId="10" applyFont="1"/>
    <xf numFmtId="1" fontId="209" fillId="0" borderId="0" xfId="10" applyNumberFormat="1" applyFont="1" applyAlignment="1">
      <alignment horizontal="center" textRotation="90"/>
    </xf>
    <xf numFmtId="0" fontId="16" fillId="0" borderId="0" xfId="11" applyAlignment="1">
      <alignment horizontal="right"/>
    </xf>
    <xf numFmtId="0" fontId="20" fillId="0" borderId="0" xfId="10" applyFont="1" applyAlignment="1">
      <alignment vertical="center"/>
    </xf>
    <xf numFmtId="166" fontId="3" fillId="0" borderId="0" xfId="8" applyNumberFormat="1"/>
    <xf numFmtId="166" fontId="210" fillId="0" borderId="103" xfId="8" applyNumberFormat="1" applyFont="1" applyBorder="1" applyAlignment="1" applyProtection="1">
      <alignment horizontal="left" vertical="center"/>
      <protection locked="0"/>
    </xf>
    <xf numFmtId="3" fontId="46" fillId="0" borderId="0" xfId="8" applyNumberFormat="1" applyFont="1" applyAlignment="1" applyProtection="1">
      <alignment vertical="center"/>
      <protection locked="0"/>
    </xf>
    <xf numFmtId="10" fontId="28" fillId="0" borderId="16" xfId="13" applyNumberFormat="1" applyFont="1" applyBorder="1" applyAlignment="1" applyProtection="1">
      <alignment horizontal="right" vertical="center"/>
      <protection locked="0"/>
    </xf>
    <xf numFmtId="10" fontId="28" fillId="0" borderId="109" xfId="13" applyNumberFormat="1" applyFont="1" applyBorder="1" applyAlignment="1" applyProtection="1">
      <alignment horizontal="right" vertical="center"/>
      <protection locked="0"/>
    </xf>
    <xf numFmtId="10" fontId="28" fillId="0" borderId="15" xfId="13" applyNumberFormat="1" applyFont="1" applyBorder="1" applyAlignment="1" applyProtection="1">
      <alignment horizontal="right" vertical="center"/>
      <protection locked="0"/>
    </xf>
    <xf numFmtId="10" fontId="28" fillId="0" borderId="108" xfId="13" applyNumberFormat="1" applyFont="1" applyBorder="1" applyAlignment="1" applyProtection="1">
      <alignment horizontal="right" vertical="center"/>
      <protection locked="0"/>
    </xf>
    <xf numFmtId="0" fontId="155" fillId="0" borderId="0" xfId="8" applyFont="1" applyAlignment="1">
      <alignment horizontal="center" wrapText="1"/>
    </xf>
    <xf numFmtId="0" fontId="151" fillId="0" borderId="0" xfId="8" quotePrefix="1" applyFont="1" applyAlignment="1">
      <alignment horizontal="center"/>
    </xf>
    <xf numFmtId="10" fontId="28" fillId="0" borderId="16" xfId="13" applyNumberFormat="1" applyFont="1" applyBorder="1" applyAlignment="1">
      <alignment horizontal="right" vertical="center"/>
    </xf>
    <xf numFmtId="10" fontId="28" fillId="0" borderId="109" xfId="13" applyNumberFormat="1" applyFont="1" applyBorder="1" applyAlignment="1">
      <alignment horizontal="right" vertical="center"/>
    </xf>
    <xf numFmtId="0" fontId="154" fillId="4" borderId="0" xfId="8" applyFont="1" applyFill="1" applyAlignment="1">
      <alignment horizontal="left" vertical="center"/>
    </xf>
    <xf numFmtId="1" fontId="12" fillId="0" borderId="0" xfId="10" applyNumberFormat="1" applyFont="1" applyAlignment="1">
      <alignment horizontal="right" vertical="top" textRotation="90"/>
    </xf>
    <xf numFmtId="0" fontId="27" fillId="0" borderId="1" xfId="8" applyFont="1" applyBorder="1" applyAlignment="1" applyProtection="1">
      <alignment horizontal="left" vertical="center"/>
      <protection locked="0"/>
    </xf>
    <xf numFmtId="0" fontId="27" fillId="0" borderId="0" xfId="8" applyFont="1" applyAlignment="1" applyProtection="1">
      <alignment horizontal="left" vertical="center"/>
      <protection locked="0"/>
    </xf>
    <xf numFmtId="0" fontId="150" fillId="0" borderId="2" xfId="8" applyFont="1" applyBorder="1" applyAlignment="1">
      <alignment horizontal="center" vertical="center"/>
    </xf>
    <xf numFmtId="0" fontId="150" fillId="0" borderId="3" xfId="8" applyFont="1" applyBorder="1" applyAlignment="1">
      <alignment horizontal="center" vertical="center"/>
    </xf>
    <xf numFmtId="0" fontId="150" fillId="0" borderId="4" xfId="8" applyFont="1" applyBorder="1" applyAlignment="1">
      <alignment horizontal="center" vertical="center"/>
    </xf>
    <xf numFmtId="0" fontId="151" fillId="0" borderId="7" xfId="8" applyFont="1" applyBorder="1" applyAlignment="1">
      <alignment horizontal="center" vertical="center"/>
    </xf>
    <xf numFmtId="0" fontId="151" fillId="0" borderId="8" xfId="8" applyFont="1" applyBorder="1" applyAlignment="1">
      <alignment horizontal="center" vertical="center"/>
    </xf>
    <xf numFmtId="0" fontId="151" fillId="0" borderId="9" xfId="8" applyFont="1" applyBorder="1" applyAlignment="1">
      <alignment horizontal="center" vertical="center"/>
    </xf>
    <xf numFmtId="0" fontId="34" fillId="0" borderId="0" xfId="8" applyFont="1" applyAlignment="1">
      <alignment horizontal="left" vertical="top" wrapText="1"/>
    </xf>
    <xf numFmtId="0" fontId="76" fillId="0" borderId="0" xfId="1" applyNumberFormat="1" applyFont="1" applyAlignment="1">
      <alignment horizontal="left" wrapText="1"/>
    </xf>
    <xf numFmtId="0" fontId="91" fillId="0" borderId="0" xfId="8" applyFont="1" applyAlignment="1">
      <alignment horizontal="center" vertical="center"/>
    </xf>
    <xf numFmtId="0" fontId="93" fillId="0" borderId="0" xfId="8" applyFont="1" applyAlignment="1">
      <alignment horizontal="center" vertical="center"/>
    </xf>
    <xf numFmtId="3" fontId="18" fillId="0" borderId="0" xfId="11" applyNumberFormat="1" applyFont="1" applyAlignment="1">
      <alignment horizontal="center" vertical="top" textRotation="90"/>
    </xf>
    <xf numFmtId="1" fontId="69" fillId="0" borderId="0" xfId="11" applyNumberFormat="1" applyFont="1" applyAlignment="1">
      <alignment horizontal="left"/>
    </xf>
    <xf numFmtId="0" fontId="69" fillId="0" borderId="0" xfId="11" applyFont="1" applyAlignment="1">
      <alignment horizontal="left"/>
    </xf>
    <xf numFmtId="0" fontId="69" fillId="0" borderId="0" xfId="11" applyFont="1" applyAlignment="1">
      <alignment horizontal="right"/>
    </xf>
    <xf numFmtId="0" fontId="174" fillId="0" borderId="127" xfId="11" applyFont="1" applyBorder="1" applyAlignment="1">
      <alignment horizontal="center" vertical="center" wrapText="1"/>
    </xf>
    <xf numFmtId="0" fontId="174" fillId="0" borderId="128" xfId="11" applyFont="1" applyBorder="1" applyAlignment="1">
      <alignment horizontal="center" vertical="center" wrapText="1"/>
    </xf>
    <xf numFmtId="0" fontId="174" fillId="0" borderId="129" xfId="11" applyFont="1" applyBorder="1" applyAlignment="1">
      <alignment horizontal="center" vertical="center" wrapText="1"/>
    </xf>
    <xf numFmtId="0" fontId="174" fillId="0" borderId="130" xfId="11" applyFont="1" applyBorder="1" applyAlignment="1">
      <alignment horizontal="center" vertical="center" wrapText="1"/>
    </xf>
    <xf numFmtId="0" fontId="174" fillId="0" borderId="0" xfId="11" applyFont="1" applyAlignment="1">
      <alignment horizontal="center" vertical="center" wrapText="1"/>
    </xf>
    <xf numFmtId="0" fontId="174" fillId="0" borderId="131" xfId="11" applyFont="1" applyBorder="1" applyAlignment="1">
      <alignment horizontal="center" vertical="center" wrapText="1"/>
    </xf>
    <xf numFmtId="0" fontId="174" fillId="0" borderId="132" xfId="11" applyFont="1" applyBorder="1" applyAlignment="1">
      <alignment horizontal="center" vertical="center" wrapText="1"/>
    </xf>
    <xf numFmtId="0" fontId="174" fillId="0" borderId="133" xfId="11" applyFont="1" applyBorder="1" applyAlignment="1">
      <alignment horizontal="center" vertical="center" wrapText="1"/>
    </xf>
    <xf numFmtId="0" fontId="174" fillId="0" borderId="134" xfId="11" applyFont="1" applyBorder="1" applyAlignment="1">
      <alignment horizontal="center" vertical="center" wrapText="1"/>
    </xf>
    <xf numFmtId="0" fontId="61" fillId="0" borderId="0" xfId="11" applyFont="1" applyAlignment="1">
      <alignment horizontal="center" vertical="center"/>
    </xf>
    <xf numFmtId="0" fontId="53" fillId="0" borderId="0" xfId="11" applyFont="1" applyAlignment="1">
      <alignment horizontal="center" vertical="center"/>
    </xf>
    <xf numFmtId="0" fontId="69" fillId="0" borderId="0" xfId="4" applyNumberFormat="1" applyFont="1" applyAlignment="1">
      <alignment horizontal="left" wrapText="1"/>
    </xf>
    <xf numFmtId="0" fontId="58" fillId="0" borderId="111" xfId="11" applyFont="1" applyBorder="1" applyAlignment="1">
      <alignment horizontal="center" vertical="center" wrapText="1"/>
    </xf>
    <xf numFmtId="0" fontId="58" fillId="0" borderId="113" xfId="11" applyFont="1" applyBorder="1" applyAlignment="1">
      <alignment horizontal="center" vertical="center" wrapText="1"/>
    </xf>
    <xf numFmtId="0" fontId="58" fillId="0" borderId="111" xfId="11" applyFont="1" applyBorder="1" applyAlignment="1">
      <alignment horizontal="center" vertical="center"/>
    </xf>
    <xf numFmtId="0" fontId="58" fillId="0" borderId="112" xfId="11" applyFont="1" applyBorder="1" applyAlignment="1">
      <alignment horizontal="center" vertical="center"/>
    </xf>
    <xf numFmtId="0" fontId="58" fillId="0" borderId="113" xfId="11" applyFont="1" applyBorder="1" applyAlignment="1">
      <alignment horizontal="center" vertical="center"/>
    </xf>
    <xf numFmtId="0" fontId="58" fillId="0" borderId="114" xfId="11" applyFont="1" applyBorder="1" applyAlignment="1">
      <alignment horizontal="center" vertical="center"/>
    </xf>
    <xf numFmtId="0" fontId="58" fillId="0" borderId="110" xfId="11" applyFont="1" applyBorder="1" applyAlignment="1">
      <alignment horizontal="center" vertical="center"/>
    </xf>
    <xf numFmtId="0" fontId="58" fillId="0" borderId="119" xfId="11" applyFont="1" applyBorder="1" applyAlignment="1">
      <alignment horizontal="center" vertical="center" wrapText="1"/>
    </xf>
    <xf numFmtId="0" fontId="58" fillId="0" borderId="120" xfId="11" applyFont="1" applyBorder="1" applyAlignment="1">
      <alignment horizontal="center" vertical="center" wrapText="1"/>
    </xf>
    <xf numFmtId="0" fontId="58" fillId="0" borderId="122" xfId="11" applyFont="1" applyBorder="1" applyAlignment="1">
      <alignment horizontal="center" vertical="center" wrapText="1"/>
    </xf>
    <xf numFmtId="0" fontId="58" fillId="0" borderId="116" xfId="11" applyFont="1" applyBorder="1" applyAlignment="1">
      <alignment horizontal="center" vertical="center" wrapText="1"/>
    </xf>
    <xf numFmtId="0" fontId="58" fillId="0" borderId="117" xfId="11" applyFont="1" applyBorder="1" applyAlignment="1">
      <alignment horizontal="center" vertical="center" wrapText="1"/>
    </xf>
    <xf numFmtId="0" fontId="74" fillId="0" borderId="118" xfId="11" applyFont="1" applyBorder="1" applyAlignment="1">
      <alignment horizontal="center" vertical="center"/>
    </xf>
    <xf numFmtId="0" fontId="74" fillId="0" borderId="119" xfId="11" applyFont="1" applyBorder="1" applyAlignment="1">
      <alignment horizontal="center" vertical="center"/>
    </xf>
    <xf numFmtId="0" fontId="74" fillId="0" borderId="120" xfId="11" applyFont="1" applyBorder="1" applyAlignment="1">
      <alignment horizontal="center" vertical="center"/>
    </xf>
    <xf numFmtId="0" fontId="74" fillId="0" borderId="122" xfId="11" applyFont="1" applyBorder="1" applyAlignment="1">
      <alignment horizontal="center" vertical="center"/>
    </xf>
    <xf numFmtId="0" fontId="74" fillId="0" borderId="0" xfId="11" applyFont="1" applyAlignment="1">
      <alignment horizontal="center" vertical="center"/>
    </xf>
    <xf numFmtId="0" fontId="74" fillId="0" borderId="124" xfId="11" applyFont="1" applyBorder="1" applyAlignment="1">
      <alignment horizontal="center" vertical="center"/>
    </xf>
    <xf numFmtId="0" fontId="74" fillId="0" borderId="121" xfId="11" applyFont="1" applyBorder="1" applyAlignment="1">
      <alignment horizontal="center" vertical="center"/>
    </xf>
    <xf numFmtId="0" fontId="74" fillId="0" borderId="123" xfId="11" applyFont="1" applyBorder="1" applyAlignment="1">
      <alignment horizontal="center" vertical="center"/>
    </xf>
    <xf numFmtId="0" fontId="57" fillId="0" borderId="110" xfId="11" applyFont="1" applyBorder="1" applyAlignment="1">
      <alignment horizontal="center" vertical="center"/>
    </xf>
    <xf numFmtId="3" fontId="57" fillId="0" borderId="110" xfId="4" applyNumberFormat="1" applyFont="1" applyBorder="1" applyAlignment="1" applyProtection="1">
      <alignment horizontal="right" vertical="center"/>
      <protection locked="0"/>
    </xf>
    <xf numFmtId="3" fontId="57" fillId="0" borderId="119" xfId="4" applyNumberFormat="1" applyFont="1" applyBorder="1" applyAlignment="1" applyProtection="1">
      <alignment horizontal="right" vertical="center"/>
      <protection locked="0"/>
    </xf>
    <xf numFmtId="3" fontId="57" fillId="0" borderId="120" xfId="4" applyNumberFormat="1" applyFont="1" applyBorder="1" applyAlignment="1" applyProtection="1">
      <alignment horizontal="right" vertical="center"/>
      <protection locked="0"/>
    </xf>
    <xf numFmtId="3" fontId="57" fillId="0" borderId="122" xfId="4" applyNumberFormat="1" applyFont="1" applyBorder="1" applyAlignment="1" applyProtection="1">
      <alignment horizontal="right" vertical="center"/>
      <protection locked="0"/>
    </xf>
    <xf numFmtId="0" fontId="58" fillId="0" borderId="99" xfId="11" applyFont="1" applyBorder="1" applyAlignment="1">
      <alignment horizontal="center" vertical="center"/>
    </xf>
    <xf numFmtId="3" fontId="58" fillId="0" borderId="119" xfId="4" applyNumberFormat="1" applyFont="1" applyBorder="1" applyAlignment="1">
      <alignment horizontal="right" vertical="center"/>
    </xf>
    <xf numFmtId="3" fontId="58" fillId="0" borderId="120" xfId="4" applyNumberFormat="1" applyFont="1" applyBorder="1" applyAlignment="1">
      <alignment horizontal="right" vertical="center"/>
    </xf>
    <xf numFmtId="3" fontId="58" fillId="0" borderId="110" xfId="4" applyNumberFormat="1" applyFont="1" applyBorder="1" applyAlignment="1">
      <alignment horizontal="right" vertical="center"/>
    </xf>
    <xf numFmtId="3" fontId="57" fillId="0" borderId="119" xfId="11" applyNumberFormat="1" applyFont="1" applyBorder="1" applyAlignment="1" applyProtection="1">
      <alignment horizontal="right"/>
      <protection locked="0"/>
    </xf>
    <xf numFmtId="3" fontId="57" fillId="0" borderId="120" xfId="11" applyNumberFormat="1" applyFont="1" applyBorder="1" applyAlignment="1" applyProtection="1">
      <alignment horizontal="right"/>
      <protection locked="0"/>
    </xf>
    <xf numFmtId="3" fontId="57" fillId="0" borderId="122" xfId="11" applyNumberFormat="1" applyFont="1" applyBorder="1" applyAlignment="1" applyProtection="1">
      <alignment horizontal="right"/>
      <protection locked="0"/>
    </xf>
    <xf numFmtId="3" fontId="57" fillId="0" borderId="0" xfId="4" applyNumberFormat="1" applyFont="1" applyAlignment="1" applyProtection="1">
      <alignment horizontal="right" vertical="center"/>
      <protection locked="0"/>
    </xf>
    <xf numFmtId="3" fontId="57" fillId="0" borderId="103" xfId="4" applyNumberFormat="1" applyFont="1" applyBorder="1" applyAlignment="1" applyProtection="1">
      <alignment horizontal="right" vertical="center"/>
      <protection locked="0"/>
    </xf>
    <xf numFmtId="3" fontId="57" fillId="0" borderId="98" xfId="4" applyNumberFormat="1" applyFont="1" applyBorder="1" applyAlignment="1" applyProtection="1">
      <alignment horizontal="right" vertical="center"/>
      <protection locked="0"/>
    </xf>
    <xf numFmtId="3" fontId="58" fillId="0" borderId="0" xfId="4" applyNumberFormat="1" applyFont="1" applyAlignment="1">
      <alignment horizontal="right" vertical="center"/>
    </xf>
    <xf numFmtId="3" fontId="58" fillId="0" borderId="103" xfId="4" applyNumberFormat="1" applyFont="1" applyBorder="1" applyAlignment="1">
      <alignment horizontal="right" vertical="center"/>
    </xf>
    <xf numFmtId="3" fontId="58" fillId="0" borderId="98" xfId="4" applyNumberFormat="1" applyFont="1" applyBorder="1" applyAlignment="1">
      <alignment horizontal="right" vertical="center"/>
    </xf>
    <xf numFmtId="3" fontId="57" fillId="0" borderId="121" xfId="4" applyNumberFormat="1" applyFont="1" applyBorder="1" applyAlignment="1" applyProtection="1">
      <alignment horizontal="right" vertical="center"/>
      <protection locked="0"/>
    </xf>
    <xf numFmtId="3" fontId="57" fillId="0" borderId="118" xfId="4" applyNumberFormat="1" applyFont="1" applyBorder="1" applyAlignment="1" applyProtection="1">
      <alignment horizontal="right" vertical="center"/>
      <protection locked="0"/>
    </xf>
    <xf numFmtId="0" fontId="57" fillId="0" borderId="125" xfId="11" applyFont="1" applyBorder="1" applyAlignment="1">
      <alignment horizontal="center" vertical="center"/>
    </xf>
    <xf numFmtId="0" fontId="57" fillId="0" borderId="118" xfId="11" applyFont="1" applyBorder="1" applyAlignment="1">
      <alignment horizontal="center" vertical="center"/>
    </xf>
    <xf numFmtId="0" fontId="163" fillId="0" borderId="0" xfId="11" applyFont="1" applyAlignment="1">
      <alignment horizontal="left" vertical="top"/>
    </xf>
    <xf numFmtId="176" fontId="74" fillId="0" borderId="0" xfId="11" applyNumberFormat="1" applyFont="1" applyAlignment="1">
      <alignment horizontal="left"/>
    </xf>
    <xf numFmtId="0" fontId="179" fillId="0" borderId="0" xfId="11" applyFont="1" applyAlignment="1">
      <alignment horizontal="center" vertical="center" textRotation="90" wrapText="1"/>
    </xf>
    <xf numFmtId="1" fontId="186" fillId="0" borderId="0" xfId="11" applyNumberFormat="1" applyFont="1" applyAlignment="1">
      <alignment horizontal="left" vertical="center"/>
    </xf>
    <xf numFmtId="3" fontId="28" fillId="0" borderId="22" xfId="11" applyNumberFormat="1" applyFont="1" applyBorder="1" applyAlignment="1" applyProtection="1">
      <alignment horizontal="right" vertical="top"/>
      <protection locked="0"/>
    </xf>
    <xf numFmtId="3" fontId="28" fillId="0" borderId="23" xfId="11" applyNumberFormat="1" applyFont="1" applyBorder="1" applyAlignment="1" applyProtection="1">
      <alignment horizontal="right" vertical="top"/>
      <protection locked="0"/>
    </xf>
    <xf numFmtId="3" fontId="28" fillId="0" borderId="24" xfId="11" applyNumberFormat="1" applyFont="1" applyBorder="1" applyAlignment="1" applyProtection="1">
      <alignment horizontal="right" vertical="top"/>
      <protection locked="0"/>
    </xf>
    <xf numFmtId="0" fontId="197" fillId="14" borderId="0" xfId="8" applyFont="1" applyFill="1" applyAlignment="1" applyProtection="1">
      <alignment horizontal="left" vertical="center"/>
      <protection locked="0"/>
    </xf>
    <xf numFmtId="0" fontId="198" fillId="0" borderId="0" xfId="0" applyFont="1" applyProtection="1">
      <protection locked="0"/>
    </xf>
    <xf numFmtId="49" fontId="34" fillId="0" borderId="0" xfId="11" applyNumberFormat="1"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34" fillId="0" borderId="90" xfId="11" applyFont="1" applyBorder="1" applyAlignment="1">
      <alignment horizontal="center" vertical="center"/>
    </xf>
    <xf numFmtId="0" fontId="34" fillId="0" borderId="93" xfId="11" applyFont="1" applyBorder="1" applyAlignment="1">
      <alignment horizontal="center" vertical="center"/>
    </xf>
    <xf numFmtId="0" fontId="34" fillId="0" borderId="75" xfId="11" applyFont="1" applyBorder="1" applyAlignment="1">
      <alignment horizontal="center" vertical="center"/>
    </xf>
    <xf numFmtId="0" fontId="34" fillId="0" borderId="90" xfId="11" applyFont="1" applyBorder="1" applyAlignment="1">
      <alignment horizontal="center" vertical="center" wrapText="1"/>
    </xf>
    <xf numFmtId="0" fontId="34" fillId="0" borderId="91" xfId="11" applyFont="1" applyBorder="1" applyAlignment="1">
      <alignment horizontal="center" vertical="center" wrapText="1"/>
    </xf>
    <xf numFmtId="0" fontId="34" fillId="0" borderId="92" xfId="11" applyFont="1" applyBorder="1" applyAlignment="1">
      <alignment horizontal="center" vertical="center" wrapText="1"/>
    </xf>
    <xf numFmtId="0" fontId="34" fillId="0" borderId="94" xfId="11" applyFont="1" applyBorder="1" applyAlignment="1">
      <alignment horizontal="center" vertical="center" wrapText="1"/>
    </xf>
    <xf numFmtId="0" fontId="34" fillId="0" borderId="91" xfId="11" applyFont="1" applyBorder="1" applyAlignment="1">
      <alignment horizontal="center" vertical="center"/>
    </xf>
    <xf numFmtId="0" fontId="34" fillId="0" borderId="94" xfId="11" applyFont="1" applyBorder="1" applyAlignment="1">
      <alignment horizontal="center" vertical="center"/>
    </xf>
    <xf numFmtId="0" fontId="34" fillId="0" borderId="92" xfId="11" applyFont="1" applyBorder="1" applyAlignment="1">
      <alignment horizontal="center" vertical="center"/>
    </xf>
    <xf numFmtId="0" fontId="28" fillId="0" borderId="90" xfId="11" applyFont="1" applyBorder="1" applyAlignment="1">
      <alignment horizontal="center" vertical="center"/>
    </xf>
    <xf numFmtId="0" fontId="28" fillId="0" borderId="91" xfId="11" applyFont="1" applyBorder="1" applyAlignment="1">
      <alignment horizontal="center" vertical="center"/>
    </xf>
    <xf numFmtId="0" fontId="28" fillId="0" borderId="92" xfId="11" applyFont="1" applyBorder="1" applyAlignment="1">
      <alignment horizontal="center" vertical="center"/>
    </xf>
    <xf numFmtId="0" fontId="28" fillId="0" borderId="45" xfId="11" applyFont="1" applyBorder="1" applyAlignment="1">
      <alignment horizontal="left" vertical="center" wrapText="1"/>
    </xf>
    <xf numFmtId="0" fontId="28" fillId="0" borderId="16" xfId="11" applyFont="1" applyBorder="1" applyAlignment="1">
      <alignment horizontal="left" vertical="center" wrapText="1"/>
    </xf>
    <xf numFmtId="0" fontId="28" fillId="0" borderId="75" xfId="11" applyFont="1" applyBorder="1" applyAlignment="1">
      <alignment horizontal="left" vertical="center" wrapText="1"/>
    </xf>
    <xf numFmtId="0" fontId="28" fillId="0" borderId="94" xfId="11" applyFont="1" applyBorder="1" applyAlignment="1">
      <alignment horizontal="center" vertical="center"/>
    </xf>
    <xf numFmtId="3" fontId="28" fillId="0" borderId="93" xfId="4" applyNumberFormat="1" applyFont="1" applyBorder="1" applyAlignment="1">
      <alignment horizontal="right" vertical="center"/>
    </xf>
    <xf numFmtId="3" fontId="28" fillId="0" borderId="91" xfId="4" applyNumberFormat="1" applyFont="1" applyBorder="1" applyAlignment="1">
      <alignment horizontal="right" vertical="center"/>
    </xf>
    <xf numFmtId="3" fontId="28" fillId="0" borderId="92" xfId="4" applyNumberFormat="1" applyFont="1" applyBorder="1" applyAlignment="1">
      <alignment horizontal="right" vertical="center"/>
    </xf>
    <xf numFmtId="3" fontId="28" fillId="0" borderId="90" xfId="4" applyNumberFormat="1" applyFont="1" applyBorder="1" applyAlignment="1">
      <alignment horizontal="right" vertical="center"/>
    </xf>
    <xf numFmtId="3" fontId="28" fillId="0" borderId="94" xfId="4" applyNumberFormat="1" applyFont="1" applyBorder="1" applyAlignment="1">
      <alignment horizontal="right" vertical="center"/>
    </xf>
    <xf numFmtId="0" fontId="79" fillId="0" borderId="90" xfId="11" applyFont="1" applyBorder="1" applyAlignment="1">
      <alignment horizontal="center" vertical="center"/>
    </xf>
    <xf numFmtId="0" fontId="79" fillId="0" borderId="91" xfId="11" applyFont="1" applyBorder="1" applyAlignment="1">
      <alignment horizontal="center" vertical="center"/>
    </xf>
    <xf numFmtId="0" fontId="79" fillId="0" borderId="92" xfId="11" applyFont="1" applyBorder="1" applyAlignment="1">
      <alignment horizontal="center" vertical="center"/>
    </xf>
    <xf numFmtId="49" fontId="24" fillId="0" borderId="17" xfId="11" applyNumberFormat="1" applyFont="1" applyBorder="1" applyAlignment="1">
      <alignment horizontal="center" vertical="center" wrapText="1"/>
    </xf>
    <xf numFmtId="0" fontId="28" fillId="0" borderId="22" xfId="11" applyFont="1" applyBorder="1" applyAlignment="1">
      <alignment horizontal="left" vertical="center"/>
    </xf>
    <xf numFmtId="0" fontId="28" fillId="0" borderId="23" xfId="11" applyFont="1" applyBorder="1" applyAlignment="1">
      <alignment horizontal="left" vertical="center"/>
    </xf>
    <xf numFmtId="0" fontId="28" fillId="0" borderId="24" xfId="11" applyFont="1" applyBorder="1" applyAlignment="1">
      <alignment horizontal="left" vertical="center"/>
    </xf>
    <xf numFmtId="0" fontId="28" fillId="0" borderId="22" xfId="11" applyFont="1" applyBorder="1" applyAlignment="1">
      <alignment horizontal="center" vertical="top"/>
    </xf>
    <xf numFmtId="0" fontId="28" fillId="0" borderId="23" xfId="11" applyFont="1" applyBorder="1" applyAlignment="1">
      <alignment horizontal="center" vertical="top"/>
    </xf>
    <xf numFmtId="0" fontId="28" fillId="0" borderId="24" xfId="11" applyFont="1" applyBorder="1" applyAlignment="1">
      <alignment horizontal="center" vertical="top"/>
    </xf>
    <xf numFmtId="0" fontId="28" fillId="0" borderId="22" xfId="11" applyFont="1" applyBorder="1" applyAlignment="1">
      <alignment horizontal="center" vertical="top" wrapText="1"/>
    </xf>
    <xf numFmtId="0" fontId="28" fillId="0" borderId="23" xfId="11" applyFont="1" applyBorder="1" applyAlignment="1">
      <alignment horizontal="center" vertical="top" wrapText="1"/>
    </xf>
    <xf numFmtId="0" fontId="28" fillId="0" borderId="24" xfId="11" applyFont="1" applyBorder="1" applyAlignment="1">
      <alignment horizontal="center" vertical="top" wrapText="1"/>
    </xf>
    <xf numFmtId="0" fontId="24" fillId="0" borderId="90" xfId="11" applyFont="1" applyBorder="1" applyAlignment="1">
      <alignment horizontal="center" vertical="center"/>
    </xf>
    <xf numFmtId="0" fontId="24" fillId="0" borderId="91" xfId="11" applyFont="1" applyBorder="1" applyAlignment="1">
      <alignment horizontal="center" vertical="center"/>
    </xf>
    <xf numFmtId="0" fontId="24" fillId="0" borderId="92" xfId="11" applyFont="1" applyBorder="1" applyAlignment="1">
      <alignment horizontal="center" vertical="center"/>
    </xf>
    <xf numFmtId="0" fontId="24" fillId="0" borderId="94" xfId="11" applyFont="1" applyBorder="1" applyAlignment="1">
      <alignment horizontal="center" vertical="center"/>
    </xf>
    <xf numFmtId="3" fontId="24" fillId="0" borderId="45" xfId="4" applyNumberFormat="1" applyFont="1" applyBorder="1" applyAlignment="1" applyProtection="1">
      <alignment horizontal="right" vertical="center"/>
      <protection locked="0"/>
    </xf>
    <xf numFmtId="3" fontId="24" fillId="0" borderId="16" xfId="4" applyNumberFormat="1" applyFont="1" applyBorder="1" applyAlignment="1" applyProtection="1">
      <alignment horizontal="right" vertical="center"/>
      <protection locked="0"/>
    </xf>
    <xf numFmtId="3" fontId="24" fillId="0" borderId="75" xfId="4" applyNumberFormat="1" applyFont="1" applyBorder="1" applyAlignment="1" applyProtection="1">
      <alignment horizontal="right" vertical="center"/>
      <protection locked="0"/>
    </xf>
    <xf numFmtId="0" fontId="79" fillId="0" borderId="93" xfId="11" applyFont="1" applyBorder="1" applyAlignment="1">
      <alignment horizontal="center" vertical="center"/>
    </xf>
    <xf numFmtId="0" fontId="79" fillId="0" borderId="75" xfId="11" applyFont="1" applyBorder="1" applyAlignment="1">
      <alignment horizontal="center" vertical="center"/>
    </xf>
    <xf numFmtId="0" fontId="79" fillId="0" borderId="94" xfId="11" applyFont="1" applyBorder="1" applyAlignment="1">
      <alignment horizontal="center" vertical="center"/>
    </xf>
    <xf numFmtId="1" fontId="18" fillId="0" borderId="0" xfId="11" applyNumberFormat="1" applyFont="1" applyAlignment="1">
      <alignment horizontal="center" vertical="top" textRotation="90"/>
    </xf>
    <xf numFmtId="1" fontId="28" fillId="0" borderId="0" xfId="11" applyNumberFormat="1" applyFont="1" applyAlignment="1">
      <alignment horizontal="left"/>
    </xf>
    <xf numFmtId="0" fontId="28" fillId="0" borderId="0" xfId="11" applyFont="1" applyAlignment="1">
      <alignment horizontal="left"/>
    </xf>
    <xf numFmtId="0" fontId="28" fillId="0" borderId="0" xfId="11" applyFont="1" applyAlignment="1">
      <alignment horizontal="right"/>
    </xf>
    <xf numFmtId="0" fontId="173" fillId="0" borderId="0" xfId="11" applyFont="1" applyAlignment="1">
      <alignment horizontal="center" vertical="top" wrapText="1"/>
    </xf>
    <xf numFmtId="0" fontId="173" fillId="0" borderId="89" xfId="11" applyFont="1" applyBorder="1" applyAlignment="1">
      <alignment horizontal="center" vertical="top" wrapText="1"/>
    </xf>
    <xf numFmtId="0" fontId="74" fillId="0" borderId="0" xfId="11" applyFont="1" applyAlignment="1">
      <alignment horizontal="center" vertical="center" wrapText="1"/>
    </xf>
    <xf numFmtId="0" fontId="30" fillId="0" borderId="0" xfId="11" applyFont="1" applyAlignment="1">
      <alignment horizontal="center" vertical="center"/>
    </xf>
    <xf numFmtId="0" fontId="24" fillId="0" borderId="0" xfId="11" applyFont="1" applyAlignment="1">
      <alignment horizontal="right" vertical="center"/>
    </xf>
    <xf numFmtId="0" fontId="28" fillId="0" borderId="0" xfId="4" applyNumberFormat="1" applyFont="1" applyAlignment="1">
      <alignment horizontal="left" wrapText="1"/>
    </xf>
    <xf numFmtId="0" fontId="79" fillId="0" borderId="16" xfId="11" applyFont="1" applyBorder="1" applyAlignment="1">
      <alignment horizontal="center" vertical="center"/>
    </xf>
    <xf numFmtId="0" fontId="24" fillId="0" borderId="45" xfId="11" applyFont="1" applyBorder="1" applyAlignment="1">
      <alignment horizontal="left" vertical="center"/>
    </xf>
    <xf numFmtId="0" fontId="24" fillId="0" borderId="16" xfId="11" applyFont="1" applyBorder="1" applyAlignment="1">
      <alignment horizontal="left" vertical="center"/>
    </xf>
    <xf numFmtId="0" fontId="24" fillId="0" borderId="75" xfId="11" applyFont="1" applyBorder="1" applyAlignment="1">
      <alignment horizontal="left" vertical="center"/>
    </xf>
    <xf numFmtId="3" fontId="28" fillId="0" borderId="45" xfId="4" applyNumberFormat="1" applyFont="1" applyBorder="1" applyAlignment="1">
      <alignment horizontal="right" vertical="center"/>
    </xf>
    <xf numFmtId="3" fontId="28" fillId="0" borderId="16" xfId="4" applyNumberFormat="1" applyFont="1" applyBorder="1" applyAlignment="1">
      <alignment horizontal="right" vertical="center"/>
    </xf>
    <xf numFmtId="3" fontId="28" fillId="0" borderId="75" xfId="4" applyNumberFormat="1" applyFont="1" applyBorder="1" applyAlignment="1">
      <alignment horizontal="right" vertical="center"/>
    </xf>
    <xf numFmtId="0" fontId="24" fillId="0" borderId="90" xfId="11" applyFont="1" applyBorder="1" applyAlignment="1">
      <alignment horizontal="left" vertical="center"/>
    </xf>
    <xf numFmtId="0" fontId="24" fillId="0" borderId="91" xfId="11" applyFont="1" applyBorder="1" applyAlignment="1">
      <alignment horizontal="left" vertical="center"/>
    </xf>
    <xf numFmtId="0" fontId="24" fillId="0" borderId="94" xfId="11" applyFont="1" applyBorder="1" applyAlignment="1">
      <alignment horizontal="left" vertical="center"/>
    </xf>
    <xf numFmtId="0" fontId="24" fillId="0" borderId="45" xfId="11" applyFont="1" applyBorder="1" applyAlignment="1">
      <alignment horizontal="center" vertical="center"/>
    </xf>
    <xf numFmtId="0" fontId="24" fillId="0" borderId="16" xfId="11" applyFont="1" applyBorder="1" applyAlignment="1">
      <alignment horizontal="center" vertical="center"/>
    </xf>
    <xf numFmtId="0" fontId="24" fillId="0" borderId="75" xfId="11" applyFont="1" applyBorder="1" applyAlignment="1">
      <alignment horizontal="center" vertical="center"/>
    </xf>
    <xf numFmtId="0" fontId="24" fillId="0" borderId="45" xfId="11" applyFont="1" applyBorder="1" applyAlignment="1">
      <alignment horizontal="left" vertical="center" wrapText="1"/>
    </xf>
    <xf numFmtId="0" fontId="24" fillId="0" borderId="16" xfId="11" applyFont="1" applyBorder="1" applyAlignment="1">
      <alignment horizontal="left" vertical="center" wrapText="1"/>
    </xf>
    <xf numFmtId="0" fontId="24" fillId="0" borderId="75" xfId="11" applyFont="1" applyBorder="1" applyAlignment="1">
      <alignment horizontal="left" vertical="center" wrapText="1"/>
    </xf>
    <xf numFmtId="0" fontId="24" fillId="0" borderId="90" xfId="11" applyFont="1" applyBorder="1" applyAlignment="1">
      <alignment horizontal="left" vertical="center" wrapText="1"/>
    </xf>
    <xf numFmtId="0" fontId="24" fillId="0" borderId="91" xfId="11" applyFont="1" applyBorder="1" applyAlignment="1">
      <alignment horizontal="left" vertical="center" wrapText="1"/>
    </xf>
    <xf numFmtId="0" fontId="24" fillId="0" borderId="94" xfId="11" applyFont="1" applyBorder="1" applyAlignment="1">
      <alignment horizontal="left" vertical="center" wrapText="1"/>
    </xf>
    <xf numFmtId="1" fontId="37" fillId="0" borderId="0" xfId="11" applyNumberFormat="1" applyFont="1" applyAlignment="1">
      <alignment horizontal="center" textRotation="90"/>
    </xf>
    <xf numFmtId="0" fontId="28" fillId="0" borderId="45" xfId="11" applyFont="1" applyBorder="1" applyAlignment="1">
      <alignment horizontal="center" vertical="center"/>
    </xf>
    <xf numFmtId="0" fontId="28" fillId="0" borderId="16" xfId="11" applyFont="1" applyBorder="1" applyAlignment="1">
      <alignment horizontal="center" vertical="center"/>
    </xf>
    <xf numFmtId="0" fontId="28" fillId="0" borderId="75" xfId="11" applyFont="1" applyBorder="1" applyAlignment="1">
      <alignment horizontal="center" vertical="center"/>
    </xf>
    <xf numFmtId="0" fontId="24" fillId="0" borderId="95" xfId="11" applyFont="1" applyBorder="1" applyAlignment="1">
      <alignment horizontal="center" vertical="center"/>
    </xf>
    <xf numFmtId="0" fontId="24" fillId="0" borderId="95" xfId="11" applyFont="1" applyBorder="1" applyAlignment="1">
      <alignment horizontal="left" vertical="center" wrapText="1"/>
    </xf>
    <xf numFmtId="0" fontId="24" fillId="0" borderId="0" xfId="8" applyFont="1" applyAlignment="1">
      <alignment horizontal="left" wrapText="1"/>
    </xf>
    <xf numFmtId="0" fontId="28" fillId="0" borderId="17" xfId="11" applyFont="1" applyBorder="1" applyAlignment="1">
      <alignment horizontal="center" vertical="center"/>
    </xf>
    <xf numFmtId="3" fontId="24" fillId="0" borderId="22" xfId="4" applyNumberFormat="1" applyFont="1" applyBorder="1" applyAlignment="1" applyProtection="1">
      <alignment horizontal="right" vertical="center"/>
      <protection locked="0"/>
    </xf>
    <xf numFmtId="3" fontId="24" fillId="0" borderId="23" xfId="4" applyNumberFormat="1" applyFont="1" applyBorder="1" applyAlignment="1" applyProtection="1">
      <alignment horizontal="right" vertical="center"/>
      <protection locked="0"/>
    </xf>
    <xf numFmtId="0" fontId="79" fillId="0" borderId="17" xfId="11" applyFont="1" applyBorder="1" applyAlignment="1">
      <alignment horizontal="center" vertical="center"/>
    </xf>
    <xf numFmtId="0" fontId="79" fillId="0" borderId="22" xfId="11" applyFont="1" applyBorder="1" applyAlignment="1">
      <alignment horizontal="center" vertical="center"/>
    </xf>
    <xf numFmtId="0" fontId="79" fillId="0" borderId="23" xfId="11" applyFont="1" applyBorder="1" applyAlignment="1">
      <alignment horizontal="center" vertical="center"/>
    </xf>
    <xf numFmtId="0" fontId="79" fillId="0" borderId="24" xfId="11" applyFont="1" applyBorder="1" applyAlignment="1">
      <alignment horizontal="center" vertical="center"/>
    </xf>
    <xf numFmtId="3" fontId="79" fillId="0" borderId="22" xfId="4" applyNumberFormat="1" applyFont="1" applyBorder="1" applyAlignment="1">
      <alignment horizontal="center" vertical="center"/>
    </xf>
    <xf numFmtId="3" fontId="79" fillId="0" borderId="23" xfId="4" applyNumberFormat="1" applyFont="1" applyBorder="1" applyAlignment="1">
      <alignment horizontal="center" vertical="center"/>
    </xf>
    <xf numFmtId="3" fontId="79" fillId="0" borderId="24" xfId="4" applyNumberFormat="1" applyFont="1" applyBorder="1" applyAlignment="1">
      <alignment horizontal="center" vertical="center"/>
    </xf>
    <xf numFmtId="0" fontId="24" fillId="0" borderId="17" xfId="11" applyFont="1" applyBorder="1" applyAlignment="1">
      <alignment horizontal="center" vertical="center"/>
    </xf>
    <xf numFmtId="0" fontId="24" fillId="0" borderId="22" xfId="11" applyFont="1" applyBorder="1" applyAlignment="1">
      <alignment horizontal="left" vertical="center" wrapText="1"/>
    </xf>
    <xf numFmtId="0" fontId="24" fillId="0" borderId="23" xfId="11" applyFont="1" applyBorder="1" applyAlignment="1">
      <alignment horizontal="left" vertical="center" wrapText="1"/>
    </xf>
    <xf numFmtId="0" fontId="24" fillId="0" borderId="24" xfId="11" applyFont="1" applyBorder="1" applyAlignment="1">
      <alignment horizontal="left" vertical="center" wrapText="1"/>
    </xf>
    <xf numFmtId="0" fontId="24" fillId="0" borderId="22" xfId="11" applyFont="1" applyBorder="1" applyAlignment="1">
      <alignment horizontal="center" vertical="center" wrapText="1"/>
    </xf>
    <xf numFmtId="0" fontId="24" fillId="0" borderId="23" xfId="11" applyFont="1" applyBorder="1" applyAlignment="1">
      <alignment horizontal="center" vertical="center" wrapText="1"/>
    </xf>
    <xf numFmtId="0" fontId="24" fillId="0" borderId="24" xfId="11" applyFont="1" applyBorder="1" applyAlignment="1">
      <alignment horizontal="center" vertical="center" wrapText="1"/>
    </xf>
    <xf numFmtId="0" fontId="24" fillId="0" borderId="22" xfId="11" applyFont="1" applyBorder="1" applyAlignment="1">
      <alignment horizontal="center" vertical="center"/>
    </xf>
    <xf numFmtId="0" fontId="24" fillId="0" borderId="23" xfId="11" applyFont="1" applyBorder="1" applyAlignment="1">
      <alignment horizontal="center" vertical="center"/>
    </xf>
    <xf numFmtId="0" fontId="24" fillId="0" borderId="24" xfId="11" applyFont="1" applyBorder="1" applyAlignment="1">
      <alignment horizontal="center" vertical="center"/>
    </xf>
    <xf numFmtId="3" fontId="24" fillId="0" borderId="24" xfId="4" applyNumberFormat="1" applyFont="1" applyBorder="1" applyAlignment="1" applyProtection="1">
      <alignment horizontal="right" vertical="center"/>
      <protection locked="0"/>
    </xf>
    <xf numFmtId="0" fontId="24" fillId="0" borderId="22" xfId="11" applyFont="1" applyBorder="1" applyAlignment="1">
      <alignment horizontal="left" vertical="center"/>
    </xf>
    <xf numFmtId="0" fontId="24" fillId="0" borderId="23" xfId="11" applyFont="1" applyBorder="1" applyAlignment="1">
      <alignment horizontal="left" vertical="center"/>
    </xf>
    <xf numFmtId="0" fontId="24" fillId="0" borderId="24" xfId="11" applyFont="1" applyBorder="1" applyAlignment="1">
      <alignment horizontal="left" vertical="center"/>
    </xf>
    <xf numFmtId="3" fontId="28" fillId="0" borderId="22" xfId="4" applyNumberFormat="1" applyFont="1" applyBorder="1" applyAlignment="1">
      <alignment horizontal="right" vertical="center"/>
    </xf>
    <xf numFmtId="3" fontId="28" fillId="0" borderId="23" xfId="4" applyNumberFormat="1" applyFont="1" applyBorder="1" applyAlignment="1">
      <alignment horizontal="right" vertical="center"/>
    </xf>
    <xf numFmtId="0" fontId="28" fillId="0" borderId="22" xfId="11" applyFont="1" applyBorder="1" applyAlignment="1">
      <alignment horizontal="center" vertical="center"/>
    </xf>
    <xf numFmtId="0" fontId="28" fillId="0" borderId="23" xfId="11" applyFont="1" applyBorder="1" applyAlignment="1">
      <alignment horizontal="center" vertical="center"/>
    </xf>
    <xf numFmtId="0" fontId="28" fillId="0" borderId="24" xfId="11" applyFont="1" applyBorder="1" applyAlignment="1">
      <alignment horizontal="center" vertical="center"/>
    </xf>
    <xf numFmtId="3" fontId="28" fillId="0" borderId="24" xfId="4" applyNumberFormat="1" applyFont="1" applyBorder="1" applyAlignment="1">
      <alignment horizontal="right" vertical="center"/>
    </xf>
    <xf numFmtId="3" fontId="24" fillId="0" borderId="22" xfId="11" applyNumberFormat="1" applyFont="1" applyBorder="1" applyAlignment="1" applyProtection="1">
      <alignment horizontal="right" vertical="top" wrapText="1"/>
      <protection locked="0"/>
    </xf>
    <xf numFmtId="3" fontId="24" fillId="0" borderId="23" xfId="11" applyNumberFormat="1" applyFont="1" applyBorder="1" applyAlignment="1" applyProtection="1">
      <alignment horizontal="right" vertical="top" wrapText="1"/>
      <protection locked="0"/>
    </xf>
    <xf numFmtId="3" fontId="24" fillId="0" borderId="24" xfId="11" applyNumberFormat="1" applyFont="1" applyBorder="1" applyAlignment="1" applyProtection="1">
      <alignment horizontal="right" vertical="top" wrapText="1"/>
      <protection locked="0"/>
    </xf>
    <xf numFmtId="0" fontId="28" fillId="0" borderId="17" xfId="11" applyFont="1" applyBorder="1" applyAlignment="1">
      <alignment horizontal="left" vertical="center"/>
    </xf>
    <xf numFmtId="0" fontId="24" fillId="0" borderId="22" xfId="11" applyFont="1" applyBorder="1" applyAlignment="1">
      <alignment horizontal="center" vertical="top"/>
    </xf>
    <xf numFmtId="0" fontId="24" fillId="0" borderId="23" xfId="11" applyFont="1" applyBorder="1" applyAlignment="1">
      <alignment horizontal="center" vertical="top"/>
    </xf>
    <xf numFmtId="0" fontId="24" fillId="0" borderId="24" xfId="11" applyFont="1" applyBorder="1" applyAlignment="1">
      <alignment horizontal="center" vertical="top"/>
    </xf>
    <xf numFmtId="3" fontId="24" fillId="0" borderId="22" xfId="11" applyNumberFormat="1" applyFont="1" applyBorder="1" applyAlignment="1" applyProtection="1">
      <alignment horizontal="right" vertical="top"/>
      <protection locked="0"/>
    </xf>
    <xf numFmtId="3" fontId="24" fillId="0" borderId="23" xfId="11" applyNumberFormat="1" applyFont="1" applyBorder="1" applyAlignment="1" applyProtection="1">
      <alignment horizontal="right" vertical="top"/>
      <protection locked="0"/>
    </xf>
    <xf numFmtId="3" fontId="24" fillId="0" borderId="24" xfId="11" applyNumberFormat="1" applyFont="1" applyBorder="1" applyAlignment="1" applyProtection="1">
      <alignment horizontal="right" vertical="top"/>
      <protection locked="0"/>
    </xf>
    <xf numFmtId="0" fontId="24" fillId="0" borderId="17" xfId="11" applyFont="1" applyBorder="1" applyAlignment="1">
      <alignment horizontal="center" vertical="center" wrapText="1"/>
    </xf>
    <xf numFmtId="0" fontId="24" fillId="0" borderId="22" xfId="11" applyFont="1" applyBorder="1" applyAlignment="1">
      <alignment vertical="center" wrapText="1"/>
    </xf>
    <xf numFmtId="0" fontId="24" fillId="0" borderId="23" xfId="11" applyFont="1" applyBorder="1" applyAlignment="1">
      <alignment vertical="center" wrapText="1"/>
    </xf>
    <xf numFmtId="0" fontId="24" fillId="0" borderId="24" xfId="11" applyFont="1" applyBorder="1" applyAlignment="1">
      <alignment vertical="center" wrapText="1"/>
    </xf>
    <xf numFmtId="0" fontId="24" fillId="0" borderId="22" xfId="11" applyFont="1" applyBorder="1" applyAlignment="1">
      <alignment horizontal="center" vertical="top" wrapText="1"/>
    </xf>
    <xf numFmtId="0" fontId="24" fillId="0" borderId="23" xfId="11" applyFont="1" applyBorder="1" applyAlignment="1">
      <alignment horizontal="center" vertical="top" wrapText="1"/>
    </xf>
    <xf numFmtId="0" fontId="24" fillId="0" borderId="24" xfId="11" applyFont="1" applyBorder="1" applyAlignment="1">
      <alignment horizontal="center" vertical="top" wrapText="1"/>
    </xf>
    <xf numFmtId="0" fontId="34" fillId="0" borderId="0" xfId="11" applyFont="1" applyAlignment="1">
      <alignment horizontal="right" vertical="top"/>
    </xf>
    <xf numFmtId="0" fontId="34" fillId="0" borderId="0" xfId="11" applyFont="1" applyAlignment="1">
      <alignment horizontal="left" vertical="top"/>
    </xf>
    <xf numFmtId="0" fontId="34" fillId="0" borderId="0" xfId="11" applyFont="1" applyAlignment="1">
      <alignment horizontal="center" vertical="top"/>
    </xf>
    <xf numFmtId="0" fontId="153" fillId="0" borderId="0" xfId="11" applyFont="1" applyAlignment="1">
      <alignment horizontal="right" vertical="top"/>
    </xf>
    <xf numFmtId="176" fontId="34" fillId="0" borderId="0" xfId="11" applyNumberFormat="1" applyFont="1" applyAlignment="1">
      <alignment horizontal="left"/>
    </xf>
    <xf numFmtId="0" fontId="24" fillId="0" borderId="0" xfId="8" applyFont="1" applyAlignment="1">
      <alignment horizontal="left" vertical="center" wrapText="1"/>
    </xf>
    <xf numFmtId="0" fontId="108" fillId="0" borderId="0" xfId="8" applyFont="1" applyAlignment="1">
      <alignment horizontal="center" vertical="center"/>
    </xf>
    <xf numFmtId="0" fontId="26" fillId="0" borderId="0" xfId="8" applyFont="1" applyAlignment="1">
      <alignment horizontal="center" vertical="center"/>
    </xf>
    <xf numFmtId="0" fontId="61" fillId="0" borderId="0" xfId="8" applyFont="1" applyAlignment="1">
      <alignment horizontal="center" vertical="center"/>
    </xf>
    <xf numFmtId="3" fontId="15" fillId="0" borderId="0" xfId="1" quotePrefix="1" applyNumberFormat="1" applyFont="1" applyAlignment="1">
      <alignment horizontal="right"/>
    </xf>
    <xf numFmtId="0" fontId="66" fillId="0" borderId="0" xfId="8" applyFont="1" applyAlignment="1">
      <alignment horizontal="center" vertical="center"/>
    </xf>
    <xf numFmtId="0" fontId="28" fillId="0" borderId="17" xfId="8" applyFont="1" applyBorder="1" applyAlignment="1">
      <alignment horizontal="left" vertical="center"/>
    </xf>
    <xf numFmtId="0" fontId="24" fillId="0" borderId="17" xfId="8" applyFont="1" applyBorder="1" applyAlignment="1">
      <alignment horizontal="left" vertical="center"/>
    </xf>
    <xf numFmtId="0" fontId="28" fillId="0" borderId="17" xfId="8" applyFont="1" applyBorder="1" applyAlignment="1">
      <alignment horizontal="center" vertical="center" wrapText="1"/>
    </xf>
    <xf numFmtId="0" fontId="28" fillId="0" borderId="17" xfId="8" applyFont="1" applyBorder="1" applyAlignment="1">
      <alignment horizontal="center" vertical="center"/>
    </xf>
    <xf numFmtId="0" fontId="28" fillId="0" borderId="17" xfId="8" applyFont="1" applyBorder="1" applyAlignment="1">
      <alignment horizontal="center" vertical="center" textRotation="90"/>
    </xf>
    <xf numFmtId="0" fontId="52" fillId="0" borderId="0" xfId="1" applyNumberFormat="1" applyFont="1" applyAlignment="1">
      <alignment horizontal="left" wrapText="1"/>
    </xf>
    <xf numFmtId="166" fontId="28" fillId="0" borderId="17" xfId="8" applyNumberFormat="1" applyFont="1" applyBorder="1" applyAlignment="1">
      <alignment horizontal="left" vertical="center"/>
    </xf>
    <xf numFmtId="0" fontId="24" fillId="0" borderId="17" xfId="8" applyFont="1" applyBorder="1" applyAlignment="1">
      <alignment horizontal="left" vertical="center" wrapText="1"/>
    </xf>
    <xf numFmtId="0" fontId="79" fillId="0" borderId="17" xfId="8" applyFont="1" applyBorder="1" applyAlignment="1">
      <alignment horizontal="center" vertical="center"/>
    </xf>
    <xf numFmtId="0" fontId="142" fillId="0" borderId="100" xfId="11" applyFont="1" applyBorder="1" applyAlignment="1">
      <alignment horizontal="left" vertical="center"/>
    </xf>
    <xf numFmtId="0" fontId="142" fillId="0" borderId="48" xfId="11" applyFont="1" applyBorder="1" applyAlignment="1">
      <alignment horizontal="left" vertical="center"/>
    </xf>
    <xf numFmtId="0" fontId="142" fillId="0" borderId="49" xfId="11" applyFont="1" applyBorder="1" applyAlignment="1">
      <alignment horizontal="left" vertical="center"/>
    </xf>
    <xf numFmtId="0" fontId="142" fillId="0" borderId="56" xfId="11" applyFont="1" applyBorder="1" applyAlignment="1">
      <alignment horizontal="left" vertical="center"/>
    </xf>
    <xf numFmtId="0" fontId="142" fillId="0" borderId="43" xfId="11" applyFont="1" applyBorder="1" applyAlignment="1">
      <alignment horizontal="left" vertical="center"/>
    </xf>
    <xf numFmtId="0" fontId="142" fillId="0" borderId="44" xfId="11" applyFont="1" applyBorder="1" applyAlignment="1">
      <alignment horizontal="left" vertical="center"/>
    </xf>
    <xf numFmtId="0" fontId="41" fillId="0" borderId="36" xfId="11" applyFont="1" applyBorder="1" applyAlignment="1">
      <alignment horizontal="center" vertical="center"/>
    </xf>
    <xf numFmtId="0" fontId="41" fillId="0" borderId="37" xfId="11" applyFont="1" applyBorder="1" applyAlignment="1">
      <alignment horizontal="center" vertical="center"/>
    </xf>
    <xf numFmtId="0" fontId="41" fillId="0" borderId="55" xfId="11" applyFont="1" applyBorder="1" applyAlignment="1">
      <alignment horizontal="center" vertical="center"/>
    </xf>
    <xf numFmtId="0" fontId="41" fillId="0" borderId="42" xfId="11" applyFont="1" applyBorder="1" applyAlignment="1">
      <alignment horizontal="center" vertical="center"/>
    </xf>
    <xf numFmtId="0" fontId="41" fillId="0" borderId="43" xfId="11" applyFont="1" applyBorder="1" applyAlignment="1">
      <alignment horizontal="center" vertical="center"/>
    </xf>
    <xf numFmtId="0" fontId="41" fillId="0" borderId="57" xfId="11" applyFont="1" applyBorder="1" applyAlignment="1">
      <alignment horizontal="center" vertical="center"/>
    </xf>
    <xf numFmtId="0" fontId="76" fillId="0" borderId="0" xfId="11" applyFont="1" applyAlignment="1">
      <alignment horizontal="center" vertical="center"/>
    </xf>
    <xf numFmtId="1" fontId="17" fillId="0" borderId="0" xfId="11" applyNumberFormat="1" applyFont="1" applyAlignment="1">
      <alignment horizontal="center" vertical="top" textRotation="90"/>
    </xf>
    <xf numFmtId="0" fontId="168" fillId="0" borderId="28" xfId="11" applyFont="1" applyBorder="1" applyAlignment="1">
      <alignment horizontal="center" vertical="center"/>
    </xf>
    <xf numFmtId="0" fontId="168" fillId="0" borderId="29" xfId="11" applyFont="1" applyBorder="1" applyAlignment="1">
      <alignment horizontal="center" vertical="center"/>
    </xf>
    <xf numFmtId="0" fontId="168" fillId="0" borderId="30" xfId="11" applyFont="1" applyBorder="1" applyAlignment="1">
      <alignment horizontal="center" vertical="center"/>
    </xf>
    <xf numFmtId="0" fontId="91" fillId="0" borderId="102" xfId="11" applyFont="1" applyBorder="1" applyAlignment="1">
      <alignment horizontal="center" vertical="top"/>
    </xf>
    <xf numFmtId="0" fontId="169" fillId="0" borderId="31" xfId="11" applyFont="1" applyBorder="1" applyAlignment="1">
      <alignment horizontal="center" vertical="center" wrapText="1"/>
    </xf>
    <xf numFmtId="0" fontId="169" fillId="0" borderId="32" xfId="11" applyFont="1" applyBorder="1" applyAlignment="1">
      <alignment horizontal="center" vertical="center" wrapText="1"/>
    </xf>
    <xf numFmtId="0" fontId="169" fillId="0" borderId="33" xfId="11" applyFont="1" applyBorder="1" applyAlignment="1">
      <alignment horizontal="center" vertical="center" wrapText="1"/>
    </xf>
    <xf numFmtId="0" fontId="32" fillId="0" borderId="54" xfId="11" applyFont="1" applyBorder="1" applyAlignment="1">
      <alignment horizontal="center" vertical="center" wrapText="1"/>
    </xf>
    <xf numFmtId="0" fontId="32" fillId="0" borderId="37" xfId="11" applyFont="1" applyBorder="1" applyAlignment="1">
      <alignment horizontal="center" vertical="center" wrapText="1"/>
    </xf>
    <xf numFmtId="0" fontId="32" fillId="0" borderId="38" xfId="11" applyFont="1" applyBorder="1" applyAlignment="1">
      <alignment horizontal="center" vertical="center" wrapText="1"/>
    </xf>
    <xf numFmtId="0" fontId="32" fillId="0" borderId="56" xfId="11" applyFont="1" applyBorder="1" applyAlignment="1">
      <alignment horizontal="center" vertical="center" wrapText="1"/>
    </xf>
    <xf numFmtId="0" fontId="32" fillId="0" borderId="43" xfId="11" applyFont="1" applyBorder="1" applyAlignment="1">
      <alignment horizontal="center" vertical="center" wrapText="1"/>
    </xf>
    <xf numFmtId="0" fontId="32" fillId="0" borderId="44" xfId="11" applyFont="1" applyBorder="1" applyAlignment="1">
      <alignment horizontal="center" vertical="center" wrapText="1"/>
    </xf>
    <xf numFmtId="3" fontId="81" fillId="0" borderId="45" xfId="4" applyNumberFormat="1" applyFont="1" applyBorder="1" applyAlignment="1" applyProtection="1">
      <alignment horizontal="right" vertical="center"/>
      <protection locked="0"/>
    </xf>
    <xf numFmtId="3" fontId="81" fillId="0" borderId="16" xfId="4" applyNumberFormat="1" applyFont="1" applyBorder="1" applyAlignment="1" applyProtection="1">
      <alignment horizontal="right" vertical="center"/>
      <protection locked="0"/>
    </xf>
    <xf numFmtId="3" fontId="81" fillId="0" borderId="46" xfId="4" applyNumberFormat="1" applyFont="1" applyBorder="1" applyAlignment="1" applyProtection="1">
      <alignment horizontal="right" vertical="center"/>
      <protection locked="0"/>
    </xf>
    <xf numFmtId="3" fontId="142" fillId="0" borderId="45" xfId="4" applyNumberFormat="1" applyFont="1" applyBorder="1" applyAlignment="1">
      <alignment horizontal="right" vertical="center"/>
    </xf>
    <xf numFmtId="3" fontId="142" fillId="0" borderId="16" xfId="4" applyNumberFormat="1" applyFont="1" applyBorder="1" applyAlignment="1">
      <alignment horizontal="right" vertical="center"/>
    </xf>
    <xf numFmtId="3" fontId="142" fillId="0" borderId="46" xfId="4" applyNumberFormat="1" applyFont="1" applyBorder="1" applyAlignment="1">
      <alignment horizontal="right" vertical="center"/>
    </xf>
    <xf numFmtId="3" fontId="142" fillId="0" borderId="45" xfId="4" applyNumberFormat="1" applyFont="1" applyBorder="1" applyAlignment="1" applyProtection="1">
      <alignment horizontal="right" vertical="center"/>
      <protection locked="0"/>
    </xf>
    <xf numFmtId="3" fontId="142" fillId="0" borderId="16" xfId="4" applyNumberFormat="1" applyFont="1" applyBorder="1" applyAlignment="1" applyProtection="1">
      <alignment horizontal="right" vertical="center"/>
      <protection locked="0"/>
    </xf>
    <xf numFmtId="3" fontId="142" fillId="0" borderId="46" xfId="4" applyNumberFormat="1" applyFont="1" applyBorder="1" applyAlignment="1" applyProtection="1">
      <alignment horizontal="right" vertical="center"/>
      <protection locked="0"/>
    </xf>
    <xf numFmtId="3" fontId="142" fillId="0" borderId="47" xfId="4" applyNumberFormat="1" applyFont="1" applyBorder="1" applyAlignment="1">
      <alignment horizontal="right" vertical="center"/>
    </xf>
    <xf numFmtId="3" fontId="142" fillId="0" borderId="48" xfId="4" applyNumberFormat="1" applyFont="1" applyBorder="1" applyAlignment="1">
      <alignment horizontal="right" vertical="center"/>
    </xf>
    <xf numFmtId="3" fontId="142" fillId="0" borderId="101" xfId="4" applyNumberFormat="1" applyFont="1" applyBorder="1" applyAlignment="1">
      <alignment horizontal="right" vertical="center"/>
    </xf>
    <xf numFmtId="3" fontId="142" fillId="0" borderId="42" xfId="4" applyNumberFormat="1" applyFont="1" applyBorder="1" applyAlignment="1">
      <alignment horizontal="right" vertical="center"/>
    </xf>
    <xf numFmtId="3" fontId="142" fillId="0" borderId="43" xfId="4" applyNumberFormat="1" applyFont="1" applyBorder="1" applyAlignment="1">
      <alignment horizontal="right" vertical="center"/>
    </xf>
    <xf numFmtId="3" fontId="142" fillId="0" borderId="57" xfId="4" applyNumberFormat="1" applyFont="1" applyBorder="1" applyAlignment="1">
      <alignment horizontal="right" vertical="center"/>
    </xf>
    <xf numFmtId="0" fontId="142" fillId="0" borderId="41" xfId="11" quotePrefix="1" applyFont="1" applyBorder="1" applyAlignment="1">
      <alignment horizontal="left" vertical="center"/>
    </xf>
    <xf numFmtId="0" fontId="142" fillId="0" borderId="16" xfId="11" applyFont="1" applyBorder="1" applyAlignment="1">
      <alignment horizontal="left" vertical="center"/>
    </xf>
    <xf numFmtId="0" fontId="142" fillId="0" borderId="41" xfId="11" applyFont="1" applyBorder="1" applyAlignment="1">
      <alignment horizontal="left" vertical="center"/>
    </xf>
    <xf numFmtId="3" fontId="81" fillId="0" borderId="52" xfId="4" applyNumberFormat="1" applyFont="1" applyBorder="1" applyAlignment="1" applyProtection="1">
      <alignment horizontal="right" vertical="center"/>
      <protection locked="0"/>
    </xf>
    <xf numFmtId="3" fontId="81" fillId="0" borderId="51" xfId="4" applyNumberFormat="1" applyFont="1" applyBorder="1" applyAlignment="1" applyProtection="1">
      <alignment horizontal="right" vertical="center"/>
      <protection locked="0"/>
    </xf>
    <xf numFmtId="3" fontId="81" fillId="0" borderId="53" xfId="4" applyNumberFormat="1" applyFont="1" applyBorder="1" applyAlignment="1" applyProtection="1">
      <alignment horizontal="right" vertical="center"/>
      <protection locked="0"/>
    </xf>
    <xf numFmtId="49" fontId="32" fillId="0" borderId="54" xfId="11" applyNumberFormat="1" applyFont="1" applyBorder="1" applyAlignment="1">
      <alignment horizontal="center" vertical="center" wrapText="1"/>
    </xf>
    <xf numFmtId="49" fontId="32" fillId="0" borderId="37" xfId="11" applyNumberFormat="1" applyFont="1" applyBorder="1" applyAlignment="1">
      <alignment horizontal="center" vertical="center" wrapText="1"/>
    </xf>
    <xf numFmtId="49" fontId="32" fillId="0" borderId="56" xfId="11" applyNumberFormat="1" applyFont="1" applyBorder="1" applyAlignment="1">
      <alignment horizontal="center" vertical="center" wrapText="1"/>
    </xf>
    <xf numFmtId="49" fontId="32" fillId="0" borderId="43" xfId="11" applyNumberFormat="1" applyFont="1" applyBorder="1" applyAlignment="1">
      <alignment horizontal="center" vertical="center" wrapText="1"/>
    </xf>
    <xf numFmtId="3" fontId="142" fillId="0" borderId="63" xfId="4" applyNumberFormat="1" applyFont="1" applyBorder="1" applyAlignment="1">
      <alignment horizontal="right" vertical="center"/>
    </xf>
    <xf numFmtId="3" fontId="142" fillId="0" borderId="62" xfId="4" applyNumberFormat="1" applyFont="1" applyBorder="1" applyAlignment="1">
      <alignment horizontal="right" vertical="center"/>
    </xf>
    <xf numFmtId="3" fontId="142" fillId="0" borderId="64" xfId="4" applyNumberFormat="1" applyFont="1" applyBorder="1" applyAlignment="1">
      <alignment horizontal="right" vertical="center"/>
    </xf>
    <xf numFmtId="0" fontId="156" fillId="0" borderId="126" xfId="11" applyFont="1" applyBorder="1" applyAlignment="1">
      <alignment horizontal="center" vertical="top"/>
    </xf>
    <xf numFmtId="0" fontId="142" fillId="0" borderId="58" xfId="11" applyFont="1" applyBorder="1" applyAlignment="1">
      <alignment horizontal="left" vertical="center"/>
    </xf>
    <xf numFmtId="0" fontId="142" fillId="0" borderId="0" xfId="11" applyFont="1" applyAlignment="1">
      <alignment horizontal="left" vertical="center"/>
    </xf>
    <xf numFmtId="3" fontId="142" fillId="0" borderId="59" xfId="4" applyNumberFormat="1" applyFont="1" applyBorder="1" applyAlignment="1">
      <alignment horizontal="right" vertical="center"/>
    </xf>
    <xf numFmtId="3" fontId="142" fillId="0" borderId="0" xfId="4" applyNumberFormat="1" applyFont="1" applyAlignment="1">
      <alignment horizontal="right" vertical="center"/>
    </xf>
    <xf numFmtId="3" fontId="142" fillId="0" borderId="60" xfId="4" applyNumberFormat="1" applyFont="1" applyBorder="1" applyAlignment="1">
      <alignment horizontal="right" vertical="center"/>
    </xf>
    <xf numFmtId="3" fontId="81" fillId="0" borderId="42" xfId="4" applyNumberFormat="1" applyFont="1" applyBorder="1" applyAlignment="1" applyProtection="1">
      <alignment horizontal="right" vertical="center"/>
      <protection locked="0"/>
    </xf>
    <xf numFmtId="3" fontId="81" fillId="0" borderId="43" xfId="4" applyNumberFormat="1" applyFont="1" applyBorder="1" applyAlignment="1" applyProtection="1">
      <alignment horizontal="right" vertical="center"/>
      <protection locked="0"/>
    </xf>
    <xf numFmtId="3" fontId="81" fillId="0" borderId="57" xfId="4" applyNumberFormat="1" applyFont="1" applyBorder="1" applyAlignment="1" applyProtection="1">
      <alignment horizontal="right" vertical="center"/>
      <protection locked="0"/>
    </xf>
    <xf numFmtId="0" fontId="81" fillId="0" borderId="58" xfId="11" applyFont="1" applyBorder="1" applyAlignment="1">
      <alignment horizontal="left" vertical="center"/>
    </xf>
    <xf numFmtId="0" fontId="81" fillId="0" borderId="0" xfId="11" applyFont="1" applyAlignment="1">
      <alignment horizontal="left" vertical="center"/>
    </xf>
    <xf numFmtId="0" fontId="81" fillId="0" borderId="56" xfId="11" applyFont="1" applyBorder="1" applyAlignment="1">
      <alignment horizontal="left" vertical="center"/>
    </xf>
    <xf numFmtId="0" fontId="81" fillId="0" borderId="43" xfId="11" applyFont="1" applyBorder="1" applyAlignment="1">
      <alignment horizontal="left" vertical="center"/>
    </xf>
    <xf numFmtId="3" fontId="81" fillId="0" borderId="59" xfId="4" applyNumberFormat="1" applyFont="1" applyBorder="1" applyAlignment="1" applyProtection="1">
      <alignment horizontal="right" vertical="center"/>
      <protection locked="0"/>
    </xf>
    <xf numFmtId="3" fontId="81" fillId="0" borderId="0" xfId="4" applyNumberFormat="1" applyFont="1" applyAlignment="1" applyProtection="1">
      <alignment horizontal="right" vertical="center"/>
      <protection locked="0"/>
    </xf>
    <xf numFmtId="3" fontId="81" fillId="0" borderId="60" xfId="4" applyNumberFormat="1" applyFont="1" applyBorder="1" applyAlignment="1" applyProtection="1">
      <alignment horizontal="right" vertical="center"/>
      <protection locked="0"/>
    </xf>
    <xf numFmtId="3" fontId="142" fillId="0" borderId="59" xfId="4" applyNumberFormat="1" applyFont="1" applyBorder="1" applyAlignment="1" applyProtection="1">
      <alignment horizontal="right" vertical="center"/>
      <protection locked="0"/>
    </xf>
    <xf numFmtId="3" fontId="142" fillId="0" borderId="0" xfId="4" applyNumberFormat="1" applyFont="1" applyAlignment="1" applyProtection="1">
      <alignment horizontal="right" vertical="center"/>
      <protection locked="0"/>
    </xf>
    <xf numFmtId="3" fontId="142" fillId="0" borderId="60" xfId="4" applyNumberFormat="1" applyFont="1" applyBorder="1" applyAlignment="1" applyProtection="1">
      <alignment horizontal="right" vertical="center"/>
      <protection locked="0"/>
    </xf>
    <xf numFmtId="3" fontId="142" fillId="0" borderId="42" xfId="4" applyNumberFormat="1" applyFont="1" applyBorder="1" applyAlignment="1" applyProtection="1">
      <alignment horizontal="right" vertical="center"/>
      <protection locked="0"/>
    </xf>
    <xf numFmtId="3" fontId="142" fillId="0" borderId="43" xfId="4" applyNumberFormat="1" applyFont="1" applyBorder="1" applyAlignment="1" applyProtection="1">
      <alignment horizontal="right" vertical="center"/>
      <protection locked="0"/>
    </xf>
    <xf numFmtId="3" fontId="142" fillId="0" borderId="57" xfId="4" applyNumberFormat="1" applyFont="1" applyBorder="1" applyAlignment="1" applyProtection="1">
      <alignment horizontal="right" vertical="center"/>
      <protection locked="0"/>
    </xf>
    <xf numFmtId="0" fontId="41" fillId="0" borderId="65" xfId="11" applyFont="1" applyBorder="1" applyAlignment="1">
      <alignment horizontal="center" vertical="center" wrapText="1"/>
    </xf>
    <xf numFmtId="0" fontId="41" fillId="0" borderId="37" xfId="11" applyFont="1" applyBorder="1" applyAlignment="1">
      <alignment horizontal="center" vertical="center" wrapText="1"/>
    </xf>
    <xf numFmtId="0" fontId="41" fillId="0" borderId="55" xfId="11" applyFont="1" applyBorder="1" applyAlignment="1">
      <alignment horizontal="center" vertical="center" wrapText="1"/>
    </xf>
    <xf numFmtId="0" fontId="41" fillId="0" borderId="67" xfId="11" applyFont="1" applyBorder="1" applyAlignment="1">
      <alignment horizontal="center" vertical="center" wrapText="1"/>
    </xf>
    <xf numFmtId="0" fontId="41" fillId="0" borderId="43" xfId="11" applyFont="1" applyBorder="1" applyAlignment="1">
      <alignment horizontal="center" vertical="center" wrapText="1"/>
    </xf>
    <xf numFmtId="0" fontId="41" fillId="0" borderId="57" xfId="11" applyFont="1" applyBorder="1" applyAlignment="1">
      <alignment horizontal="center" vertical="center" wrapText="1"/>
    </xf>
    <xf numFmtId="0" fontId="32" fillId="0" borderId="42" xfId="11" applyFont="1" applyBorder="1" applyAlignment="1">
      <alignment horizontal="center" vertical="center"/>
    </xf>
    <xf numFmtId="0" fontId="32" fillId="0" borderId="43" xfId="11" applyFont="1" applyBorder="1" applyAlignment="1">
      <alignment horizontal="center" vertical="center"/>
    </xf>
    <xf numFmtId="0" fontId="32" fillId="0" borderId="44" xfId="11" applyFont="1" applyBorder="1" applyAlignment="1">
      <alignment horizontal="center" vertical="center"/>
    </xf>
    <xf numFmtId="0" fontId="76" fillId="0" borderId="52" xfId="11" applyFont="1" applyBorder="1" applyAlignment="1">
      <alignment horizontal="center" vertical="center"/>
    </xf>
    <xf numFmtId="0" fontId="76" fillId="0" borderId="51" xfId="11" applyFont="1" applyBorder="1" applyAlignment="1">
      <alignment horizontal="center" vertical="center"/>
    </xf>
    <xf numFmtId="0" fontId="76" fillId="0" borderId="69" xfId="11" applyFont="1" applyBorder="1" applyAlignment="1">
      <alignment horizontal="center" vertical="center"/>
    </xf>
    <xf numFmtId="0" fontId="76" fillId="0" borderId="71" xfId="11" applyFont="1" applyBorder="1" applyAlignment="1">
      <alignment horizontal="center" vertical="center"/>
    </xf>
    <xf numFmtId="0" fontId="76" fillId="0" borderId="70" xfId="11" applyFont="1" applyBorder="1" applyAlignment="1">
      <alignment horizontal="center" vertical="center"/>
    </xf>
    <xf numFmtId="0" fontId="76" fillId="0" borderId="53" xfId="11" applyFont="1" applyBorder="1" applyAlignment="1">
      <alignment horizontal="center" vertical="center"/>
    </xf>
    <xf numFmtId="49" fontId="32" fillId="0" borderId="274" xfId="11" applyNumberFormat="1" applyFont="1" applyBorder="1" applyAlignment="1">
      <alignment horizontal="center" vertical="center" wrapText="1"/>
    </xf>
    <xf numFmtId="49" fontId="32" fillId="0" borderId="275" xfId="11" applyNumberFormat="1" applyFont="1" applyBorder="1" applyAlignment="1">
      <alignment horizontal="center" vertical="center" wrapText="1"/>
    </xf>
    <xf numFmtId="0" fontId="32" fillId="0" borderId="36" xfId="11" applyFont="1" applyBorder="1" applyAlignment="1">
      <alignment horizontal="center" vertical="center"/>
    </xf>
    <xf numFmtId="0" fontId="32" fillId="0" borderId="37" xfId="11" applyFont="1" applyBorder="1" applyAlignment="1">
      <alignment horizontal="center" vertical="center"/>
    </xf>
    <xf numFmtId="0" fontId="32" fillId="0" borderId="38" xfId="11" applyFont="1" applyBorder="1" applyAlignment="1">
      <alignment horizontal="center" vertical="center"/>
    </xf>
    <xf numFmtId="0" fontId="41" fillId="0" borderId="36" xfId="11" applyFont="1" applyBorder="1" applyAlignment="1">
      <alignment horizontal="center" vertical="center" wrapText="1"/>
    </xf>
    <xf numFmtId="0" fontId="41" fillId="0" borderId="66" xfId="11" applyFont="1" applyBorder="1" applyAlignment="1">
      <alignment horizontal="center" vertical="center" wrapText="1"/>
    </xf>
    <xf numFmtId="0" fontId="41" fillId="0" borderId="42" xfId="11" applyFont="1" applyBorder="1" applyAlignment="1">
      <alignment horizontal="center" vertical="center" wrapText="1"/>
    </xf>
    <xf numFmtId="0" fontId="41" fillId="0" borderId="68" xfId="11" applyFont="1" applyBorder="1" applyAlignment="1">
      <alignment horizontal="center" vertical="center" wrapText="1"/>
    </xf>
    <xf numFmtId="0" fontId="32" fillId="0" borderId="16" xfId="11" applyFont="1" applyBorder="1" applyAlignment="1">
      <alignment horizontal="left" vertical="center"/>
    </xf>
    <xf numFmtId="0" fontId="32" fillId="0" borderId="75" xfId="11" applyFont="1" applyBorder="1" applyAlignment="1">
      <alignment horizontal="left" vertical="center"/>
    </xf>
    <xf numFmtId="3" fontId="32" fillId="0" borderId="45" xfId="4" applyNumberFormat="1" applyFont="1" applyBorder="1" applyAlignment="1">
      <alignment horizontal="right" vertical="center"/>
    </xf>
    <xf numFmtId="3" fontId="32" fillId="0" borderId="16" xfId="4" applyNumberFormat="1" applyFont="1" applyBorder="1" applyAlignment="1">
      <alignment horizontal="right" vertical="center"/>
    </xf>
    <xf numFmtId="3" fontId="32" fillId="0" borderId="77" xfId="4" applyNumberFormat="1" applyFont="1" applyBorder="1" applyAlignment="1">
      <alignment horizontal="right" vertical="center"/>
    </xf>
    <xf numFmtId="3" fontId="32" fillId="0" borderId="76" xfId="4" applyNumberFormat="1" applyFont="1" applyBorder="1" applyAlignment="1" applyProtection="1">
      <alignment horizontal="right" vertical="center"/>
      <protection locked="0"/>
    </xf>
    <xf numFmtId="3" fontId="32" fillId="0" borderId="16" xfId="4" applyNumberFormat="1" applyFont="1" applyBorder="1" applyAlignment="1" applyProtection="1">
      <alignment horizontal="right" vertical="center"/>
      <protection locked="0"/>
    </xf>
    <xf numFmtId="3" fontId="32" fillId="0" borderId="77" xfId="4" applyNumberFormat="1" applyFont="1" applyBorder="1" applyAlignment="1" applyProtection="1">
      <alignment horizontal="right" vertical="center"/>
      <protection locked="0"/>
    </xf>
    <xf numFmtId="3" fontId="32" fillId="0" borderId="46" xfId="4" applyNumberFormat="1" applyFont="1" applyBorder="1" applyAlignment="1" applyProtection="1">
      <alignment horizontal="right" vertical="center"/>
      <protection locked="0"/>
    </xf>
    <xf numFmtId="3" fontId="41" fillId="0" borderId="39" xfId="4" applyNumberFormat="1" applyFont="1" applyBorder="1" applyAlignment="1">
      <alignment horizontal="right" vertical="center"/>
    </xf>
    <xf numFmtId="3" fontId="41" fillId="0" borderId="35" xfId="4" applyNumberFormat="1" applyFont="1" applyBorder="1" applyAlignment="1">
      <alignment horizontal="right" vertical="center"/>
    </xf>
    <xf numFmtId="3" fontId="41" fillId="0" borderId="74" xfId="4" applyNumberFormat="1" applyFont="1" applyBorder="1" applyAlignment="1">
      <alignment horizontal="right" vertical="center"/>
    </xf>
    <xf numFmtId="3" fontId="41" fillId="0" borderId="73" xfId="4" applyNumberFormat="1" applyFont="1" applyBorder="1" applyAlignment="1">
      <alignment horizontal="right" vertical="center"/>
    </xf>
    <xf numFmtId="3" fontId="41" fillId="0" borderId="40" xfId="4" applyNumberFormat="1" applyFont="1" applyBorder="1" applyAlignment="1">
      <alignment horizontal="right" vertical="center"/>
    </xf>
    <xf numFmtId="0" fontId="41" fillId="0" borderId="45" xfId="11" applyFont="1" applyBorder="1" applyAlignment="1">
      <alignment horizontal="left" vertical="center"/>
    </xf>
    <xf numFmtId="0" fontId="41" fillId="0" borderId="16" xfId="11" applyFont="1" applyBorder="1" applyAlignment="1">
      <alignment horizontal="left" vertical="center"/>
    </xf>
    <xf numFmtId="0" fontId="41" fillId="0" borderId="75" xfId="11" applyFont="1" applyBorder="1" applyAlignment="1">
      <alignment horizontal="left" vertical="center"/>
    </xf>
    <xf numFmtId="3" fontId="41" fillId="0" borderId="45" xfId="4" applyNumberFormat="1" applyFont="1" applyBorder="1" applyAlignment="1">
      <alignment horizontal="right" vertical="center"/>
    </xf>
    <xf numFmtId="3" fontId="41" fillId="0" borderId="16" xfId="4" applyNumberFormat="1" applyFont="1" applyBorder="1" applyAlignment="1">
      <alignment horizontal="right" vertical="center"/>
    </xf>
    <xf numFmtId="3" fontId="41" fillId="0" borderId="77" xfId="4" applyNumberFormat="1" applyFont="1" applyBorder="1" applyAlignment="1">
      <alignment horizontal="right" vertical="center"/>
    </xf>
    <xf numFmtId="3" fontId="41" fillId="0" borderId="76" xfId="4" applyNumberFormat="1" applyFont="1" applyBorder="1" applyAlignment="1">
      <alignment horizontal="right" vertical="center"/>
    </xf>
    <xf numFmtId="3" fontId="41" fillId="0" borderId="46" xfId="4" applyNumberFormat="1" applyFont="1" applyBorder="1" applyAlignment="1">
      <alignment horizontal="right" vertical="center"/>
    </xf>
    <xf numFmtId="0" fontId="32" fillId="0" borderId="16" xfId="11" applyFont="1" applyBorder="1" applyAlignment="1">
      <alignment horizontal="justify" vertical="center"/>
    </xf>
    <xf numFmtId="0" fontId="32" fillId="0" borderId="75" xfId="11" applyFont="1" applyBorder="1" applyAlignment="1">
      <alignment horizontal="justify" vertical="center"/>
    </xf>
    <xf numFmtId="3" fontId="41" fillId="0" borderId="76" xfId="4" applyNumberFormat="1" applyFont="1" applyBorder="1" applyAlignment="1">
      <alignment horizontal="center" vertical="center"/>
    </xf>
    <xf numFmtId="3" fontId="41" fillId="0" borderId="16" xfId="4" applyNumberFormat="1" applyFont="1" applyBorder="1" applyAlignment="1">
      <alignment horizontal="center" vertical="center"/>
    </xf>
    <xf numFmtId="3" fontId="41" fillId="0" borderId="77" xfId="4" applyNumberFormat="1" applyFont="1" applyBorder="1" applyAlignment="1">
      <alignment horizontal="center" vertical="center"/>
    </xf>
    <xf numFmtId="3" fontId="41" fillId="0" borderId="46" xfId="4" applyNumberFormat="1" applyFont="1" applyBorder="1" applyAlignment="1">
      <alignment horizontal="center" vertical="center"/>
    </xf>
    <xf numFmtId="0" fontId="41" fillId="0" borderId="45" xfId="11" applyFont="1" applyBorder="1" applyAlignment="1">
      <alignment horizontal="justify" vertical="center"/>
    </xf>
    <xf numFmtId="0" fontId="41" fillId="0" borderId="16" xfId="11" applyFont="1" applyBorder="1" applyAlignment="1">
      <alignment horizontal="justify" vertical="center"/>
    </xf>
    <xf numFmtId="0" fontId="41" fillId="0" borderId="75" xfId="11" applyFont="1" applyBorder="1" applyAlignment="1">
      <alignment horizontal="justify" vertical="center"/>
    </xf>
    <xf numFmtId="3" fontId="41" fillId="0" borderId="76" xfId="4" applyNumberFormat="1" applyFont="1" applyBorder="1" applyAlignment="1" applyProtection="1">
      <alignment horizontal="right" vertical="center"/>
      <protection locked="0"/>
    </xf>
    <xf numFmtId="3" fontId="41" fillId="0" borderId="16" xfId="4" applyNumberFormat="1" applyFont="1" applyBorder="1" applyAlignment="1" applyProtection="1">
      <alignment horizontal="right" vertical="center"/>
      <protection locked="0"/>
    </xf>
    <xf numFmtId="3" fontId="41" fillId="0" borderId="77" xfId="4" applyNumberFormat="1" applyFont="1" applyBorder="1" applyAlignment="1" applyProtection="1">
      <alignment horizontal="right" vertical="center"/>
      <protection locked="0"/>
    </xf>
    <xf numFmtId="3" fontId="32" fillId="0" borderId="76" xfId="4" applyNumberFormat="1" applyFont="1" applyBorder="1" applyAlignment="1">
      <alignment horizontal="right" vertical="center"/>
    </xf>
    <xf numFmtId="3" fontId="32" fillId="0" borderId="46" xfId="4" applyNumberFormat="1" applyFont="1" applyBorder="1" applyAlignment="1">
      <alignment horizontal="right" vertical="center"/>
    </xf>
    <xf numFmtId="0" fontId="41" fillId="0" borderId="39" xfId="11" applyFont="1" applyBorder="1" applyAlignment="1">
      <alignment horizontal="justify" vertical="center"/>
    </xf>
    <xf numFmtId="0" fontId="41" fillId="0" borderId="35" xfId="11" applyFont="1" applyBorder="1" applyAlignment="1">
      <alignment horizontal="justify" vertical="center"/>
    </xf>
    <xf numFmtId="0" fontId="41" fillId="0" borderId="72" xfId="11" applyFont="1" applyBorder="1" applyAlignment="1">
      <alignment horizontal="justify" vertical="center"/>
    </xf>
    <xf numFmtId="3" fontId="41" fillId="0" borderId="73" xfId="4" applyNumberFormat="1" applyFont="1" applyBorder="1" applyAlignment="1" applyProtection="1">
      <alignment horizontal="right" vertical="center"/>
      <protection locked="0"/>
    </xf>
    <xf numFmtId="3" fontId="41" fillId="0" borderId="35" xfId="4" applyNumberFormat="1" applyFont="1" applyBorder="1" applyAlignment="1" applyProtection="1">
      <alignment horizontal="right" vertical="center"/>
      <protection locked="0"/>
    </xf>
    <xf numFmtId="3" fontId="41" fillId="0" borderId="74" xfId="4" applyNumberFormat="1" applyFont="1" applyBorder="1" applyAlignment="1" applyProtection="1">
      <alignment horizontal="right" vertical="center"/>
      <protection locked="0"/>
    </xf>
    <xf numFmtId="3" fontId="32" fillId="0" borderId="73" xfId="4" applyNumberFormat="1" applyFont="1" applyBorder="1" applyAlignment="1" applyProtection="1">
      <alignment horizontal="right" vertical="center"/>
      <protection locked="0"/>
    </xf>
    <xf numFmtId="3" fontId="32" fillId="0" borderId="35" xfId="4" applyNumberFormat="1" applyFont="1" applyBorder="1" applyAlignment="1" applyProtection="1">
      <alignment horizontal="right" vertical="center"/>
      <protection locked="0"/>
    </xf>
    <xf numFmtId="3" fontId="32" fillId="0" borderId="74" xfId="4" applyNumberFormat="1" applyFont="1" applyBorder="1" applyAlignment="1" applyProtection="1">
      <alignment horizontal="right" vertical="center"/>
      <protection locked="0"/>
    </xf>
    <xf numFmtId="3" fontId="32" fillId="0" borderId="40" xfId="4" applyNumberFormat="1" applyFont="1" applyBorder="1" applyAlignment="1" applyProtection="1">
      <alignment horizontal="right" vertical="center"/>
      <protection locked="0"/>
    </xf>
    <xf numFmtId="0" fontId="41" fillId="0" borderId="52" xfId="11" applyFont="1" applyBorder="1" applyAlignment="1">
      <alignment horizontal="justify" vertical="center"/>
    </xf>
    <xf numFmtId="0" fontId="41" fillId="0" borderId="51" xfId="11" applyFont="1" applyBorder="1" applyAlignment="1">
      <alignment horizontal="justify" vertical="center"/>
    </xf>
    <xf numFmtId="0" fontId="41" fillId="0" borderId="69" xfId="11" applyFont="1" applyBorder="1" applyAlignment="1">
      <alignment horizontal="justify" vertical="center"/>
    </xf>
    <xf numFmtId="3" fontId="41" fillId="0" borderId="52" xfId="4" applyNumberFormat="1" applyFont="1" applyBorder="1" applyAlignment="1">
      <alignment horizontal="right" vertical="center"/>
    </xf>
    <xf numFmtId="3" fontId="41" fillId="0" borderId="51" xfId="4" applyNumberFormat="1" applyFont="1" applyBorder="1" applyAlignment="1">
      <alignment horizontal="right" vertical="center"/>
    </xf>
    <xf numFmtId="3" fontId="41" fillId="0" borderId="71" xfId="4" applyNumberFormat="1" applyFont="1" applyBorder="1" applyAlignment="1">
      <alignment horizontal="right" vertical="center"/>
    </xf>
    <xf numFmtId="3" fontId="41" fillId="0" borderId="70" xfId="4" applyNumberFormat="1" applyFont="1" applyBorder="1" applyAlignment="1" applyProtection="1">
      <alignment horizontal="right" vertical="center"/>
      <protection locked="0"/>
    </xf>
    <xf numFmtId="3" fontId="41" fillId="0" borderId="51" xfId="4" applyNumberFormat="1" applyFont="1" applyBorder="1" applyAlignment="1" applyProtection="1">
      <alignment horizontal="right" vertical="center"/>
      <protection locked="0"/>
    </xf>
    <xf numFmtId="3" fontId="41" fillId="0" borderId="71" xfId="4" applyNumberFormat="1" applyFont="1" applyBorder="1" applyAlignment="1" applyProtection="1">
      <alignment horizontal="right" vertical="center"/>
      <protection locked="0"/>
    </xf>
    <xf numFmtId="3" fontId="41" fillId="0" borderId="270" xfId="4" applyNumberFormat="1" applyFont="1" applyBorder="1" applyAlignment="1">
      <alignment horizontal="center" vertical="center"/>
    </xf>
    <xf numFmtId="3" fontId="41" fillId="0" borderId="271" xfId="4" applyNumberFormat="1" applyFont="1" applyBorder="1" applyAlignment="1">
      <alignment horizontal="center" vertical="center"/>
    </xf>
    <xf numFmtId="3" fontId="41" fillId="0" borderId="273" xfId="4" applyNumberFormat="1" applyFont="1" applyBorder="1" applyAlignment="1">
      <alignment horizontal="center" vertical="center"/>
    </xf>
    <xf numFmtId="3" fontId="41" fillId="0" borderId="272" xfId="4" applyNumberFormat="1" applyFont="1" applyBorder="1" applyAlignment="1">
      <alignment horizontal="center" vertical="center"/>
    </xf>
    <xf numFmtId="3" fontId="32" fillId="0" borderId="70" xfId="4" applyNumberFormat="1" applyFont="1" applyBorder="1" applyAlignment="1" applyProtection="1">
      <alignment horizontal="right" vertical="center"/>
      <protection locked="0"/>
    </xf>
    <xf numFmtId="3" fontId="32" fillId="0" borderId="51" xfId="4" applyNumberFormat="1" applyFont="1" applyBorder="1" applyAlignment="1" applyProtection="1">
      <alignment horizontal="right" vertical="center"/>
      <protection locked="0"/>
    </xf>
    <xf numFmtId="3" fontId="32" fillId="0" borderId="71" xfId="4" applyNumberFormat="1" applyFont="1" applyBorder="1" applyAlignment="1" applyProtection="1">
      <alignment horizontal="right" vertical="center"/>
      <protection locked="0"/>
    </xf>
    <xf numFmtId="3" fontId="32" fillId="0" borderId="53" xfId="4" applyNumberFormat="1" applyFont="1" applyBorder="1" applyAlignment="1" applyProtection="1">
      <alignment horizontal="right" vertical="center"/>
      <protection locked="0"/>
    </xf>
    <xf numFmtId="49" fontId="36" fillId="0" borderId="54" xfId="11" applyNumberFormat="1" applyFont="1" applyBorder="1" applyAlignment="1">
      <alignment horizontal="center" vertical="center" wrapText="1"/>
    </xf>
    <xf numFmtId="49" fontId="36" fillId="0" borderId="58" xfId="11" applyNumberFormat="1" applyFont="1" applyBorder="1" applyAlignment="1">
      <alignment horizontal="center" vertical="center" wrapText="1"/>
    </xf>
    <xf numFmtId="0" fontId="36" fillId="0" borderId="39" xfId="11" applyFont="1" applyBorder="1" applyAlignment="1">
      <alignment horizontal="center" vertical="center"/>
    </xf>
    <xf numFmtId="0" fontId="36" fillId="0" borderId="35" xfId="11" applyFont="1" applyBorder="1" applyAlignment="1">
      <alignment horizontal="center" vertical="center"/>
    </xf>
    <xf numFmtId="0" fontId="36" fillId="0" borderId="72" xfId="11" applyFont="1" applyBorder="1" applyAlignment="1">
      <alignment horizontal="center" vertical="center"/>
    </xf>
    <xf numFmtId="0" fontId="36" fillId="0" borderId="40" xfId="11" applyFont="1" applyBorder="1" applyAlignment="1">
      <alignment horizontal="center" vertical="center"/>
    </xf>
    <xf numFmtId="0" fontId="83" fillId="0" borderId="59" xfId="11" applyFont="1" applyBorder="1" applyAlignment="1">
      <alignment horizontal="left" vertical="center" wrapText="1"/>
    </xf>
    <xf numFmtId="0" fontId="83" fillId="0" borderId="0" xfId="11" applyFont="1" applyAlignment="1">
      <alignment horizontal="left" vertical="center" wrapText="1"/>
    </xf>
    <xf numFmtId="0" fontId="83" fillId="0" borderId="43" xfId="11" applyFont="1" applyBorder="1" applyAlignment="1">
      <alignment horizontal="left" vertical="center" wrapText="1"/>
    </xf>
    <xf numFmtId="0" fontId="36" fillId="0" borderId="16" xfId="11" applyFont="1" applyBorder="1" applyAlignment="1">
      <alignment horizontal="left" vertical="center"/>
    </xf>
    <xf numFmtId="0" fontId="36" fillId="0" borderId="16" xfId="11" applyFont="1" applyBorder="1" applyAlignment="1" applyProtection="1">
      <alignment horizontal="left" vertical="center"/>
      <protection locked="0"/>
    </xf>
    <xf numFmtId="0" fontId="95" fillId="0" borderId="16" xfId="11" applyFont="1" applyBorder="1" applyAlignment="1" applyProtection="1">
      <alignment horizontal="left" vertical="center"/>
      <protection locked="0"/>
    </xf>
    <xf numFmtId="0" fontId="36" fillId="0" borderId="79" xfId="11" applyFont="1" applyBorder="1" applyAlignment="1" applyProtection="1">
      <alignment horizontal="center" vertical="center"/>
      <protection locked="0"/>
    </xf>
    <xf numFmtId="0" fontId="36" fillId="0" borderId="80" xfId="11" applyFont="1" applyBorder="1" applyAlignment="1" applyProtection="1">
      <alignment horizontal="center" vertical="center"/>
      <protection locked="0"/>
    </xf>
    <xf numFmtId="0" fontId="36" fillId="12" borderId="16" xfId="11" applyFont="1" applyFill="1" applyBorder="1" applyAlignment="1">
      <alignment horizontal="left" vertical="center"/>
    </xf>
    <xf numFmtId="0" fontId="43" fillId="0" borderId="47" xfId="11" applyFont="1" applyBorder="1" applyAlignment="1">
      <alignment horizontal="center" vertical="center"/>
    </xf>
    <xf numFmtId="0" fontId="43" fillId="0" borderId="48" xfId="11" applyFont="1" applyBorder="1" applyAlignment="1">
      <alignment horizontal="center" vertical="center"/>
    </xf>
    <xf numFmtId="0" fontId="43" fillId="0" borderId="49" xfId="11" applyFont="1" applyBorder="1" applyAlignment="1">
      <alignment horizontal="center" vertical="center"/>
    </xf>
    <xf numFmtId="0" fontId="43" fillId="0" borderId="45" xfId="11" applyFont="1" applyBorder="1" applyAlignment="1">
      <alignment horizontal="center" vertical="center"/>
    </xf>
    <xf numFmtId="0" fontId="43" fillId="0" borderId="16" xfId="11" applyFont="1" applyBorder="1" applyAlignment="1">
      <alignment horizontal="center" vertical="center"/>
    </xf>
    <xf numFmtId="0" fontId="43" fillId="0" borderId="75" xfId="11" applyFont="1" applyBorder="1" applyAlignment="1">
      <alignment horizontal="center" vertical="center"/>
    </xf>
    <xf numFmtId="0" fontId="43" fillId="0" borderId="46" xfId="11" applyFont="1" applyBorder="1" applyAlignment="1">
      <alignment horizontal="center" vertical="center"/>
    </xf>
    <xf numFmtId="0" fontId="36" fillId="12" borderId="16" xfId="11" applyFont="1" applyFill="1" applyBorder="1" applyAlignment="1" applyProtection="1">
      <alignment horizontal="left" vertical="center"/>
      <protection locked="0"/>
    </xf>
    <xf numFmtId="49" fontId="36" fillId="0" borderId="79" xfId="11" quotePrefix="1" applyNumberFormat="1" applyFont="1" applyBorder="1" applyAlignment="1" applyProtection="1">
      <alignment horizontal="center" vertical="center"/>
      <protection locked="0"/>
    </xf>
    <xf numFmtId="49" fontId="36" fillId="0" borderId="80" xfId="11" applyNumberFormat="1" applyFont="1" applyBorder="1" applyAlignment="1" applyProtection="1">
      <alignment horizontal="center" vertical="center"/>
      <protection locked="0"/>
    </xf>
    <xf numFmtId="0" fontId="36" fillId="0" borderId="79" xfId="11" applyFont="1" applyBorder="1" applyAlignment="1" applyProtection="1">
      <alignment horizontal="right" vertical="center"/>
      <protection locked="0"/>
    </xf>
    <xf numFmtId="0" fontId="36" fillId="0" borderId="81" xfId="11" applyFont="1" applyBorder="1" applyAlignment="1" applyProtection="1">
      <alignment horizontal="right" vertical="center"/>
      <protection locked="0"/>
    </xf>
    <xf numFmtId="0" fontId="36" fillId="0" borderId="80" xfId="11" applyFont="1" applyBorder="1" applyAlignment="1" applyProtection="1">
      <alignment horizontal="right" vertical="center"/>
      <protection locked="0"/>
    </xf>
    <xf numFmtId="0" fontId="36" fillId="0" borderId="79" xfId="11" applyFont="1" applyBorder="1" applyAlignment="1">
      <alignment horizontal="right" vertical="center"/>
    </xf>
    <xf numFmtId="0" fontId="36" fillId="0" borderId="81" xfId="11" applyFont="1" applyBorder="1" applyAlignment="1">
      <alignment horizontal="right" vertical="center"/>
    </xf>
    <xf numFmtId="0" fontId="36" fillId="0" borderId="80" xfId="11" applyFont="1" applyBorder="1" applyAlignment="1">
      <alignment horizontal="right" vertical="center"/>
    </xf>
    <xf numFmtId="49" fontId="36" fillId="0" borderId="79" xfId="11" applyNumberFormat="1" applyFont="1" applyBorder="1" applyAlignment="1" applyProtection="1">
      <alignment horizontal="right" vertical="center"/>
      <protection locked="0"/>
    </xf>
    <xf numFmtId="49" fontId="36" fillId="0" borderId="81" xfId="11" applyNumberFormat="1" applyFont="1" applyBorder="1" applyAlignment="1" applyProtection="1">
      <alignment horizontal="right" vertical="center"/>
      <protection locked="0"/>
    </xf>
    <xf numFmtId="49" fontId="36" fillId="0" borderId="80" xfId="11" applyNumberFormat="1" applyFont="1" applyBorder="1" applyAlignment="1" applyProtection="1">
      <alignment horizontal="right" vertical="center"/>
      <protection locked="0"/>
    </xf>
    <xf numFmtId="49" fontId="36" fillId="0" borderId="79" xfId="11" quotePrefix="1" applyNumberFormat="1" applyFont="1" applyBorder="1" applyAlignment="1">
      <alignment horizontal="center" vertical="center"/>
    </xf>
    <xf numFmtId="49" fontId="36" fillId="0" borderId="80" xfId="11" applyNumberFormat="1" applyFont="1" applyBorder="1" applyAlignment="1">
      <alignment horizontal="center" vertical="center"/>
    </xf>
    <xf numFmtId="3" fontId="45" fillId="0" borderId="16" xfId="4" applyNumberFormat="1" applyFont="1" applyBorder="1" applyAlignment="1" applyProtection="1">
      <alignment horizontal="right" vertical="center"/>
      <protection locked="0"/>
    </xf>
    <xf numFmtId="3" fontId="45" fillId="0" borderId="75" xfId="4" applyNumberFormat="1" applyFont="1" applyBorder="1" applyAlignment="1" applyProtection="1">
      <alignment horizontal="right" vertical="center"/>
      <protection locked="0"/>
    </xf>
    <xf numFmtId="49" fontId="97" fillId="0" borderId="45" xfId="11" applyNumberFormat="1" applyFont="1" applyBorder="1" applyAlignment="1">
      <alignment horizontal="center" vertical="center"/>
    </xf>
    <xf numFmtId="49" fontId="97" fillId="0" borderId="75" xfId="11" applyNumberFormat="1" applyFont="1" applyBorder="1" applyAlignment="1">
      <alignment horizontal="center" vertical="center"/>
    </xf>
    <xf numFmtId="3" fontId="45" fillId="0" borderId="46" xfId="4" applyNumberFormat="1" applyFont="1" applyBorder="1" applyAlignment="1" applyProtection="1">
      <alignment horizontal="right" vertical="center"/>
      <protection locked="0"/>
    </xf>
    <xf numFmtId="0" fontId="46" fillId="0" borderId="59" xfId="11" applyFont="1" applyBorder="1" applyAlignment="1">
      <alignment horizontal="center" vertical="center" wrapText="1"/>
    </xf>
    <xf numFmtId="0" fontId="46" fillId="0" borderId="0" xfId="11" applyFont="1" applyAlignment="1">
      <alignment horizontal="center" vertical="center" wrapText="1"/>
    </xf>
    <xf numFmtId="0" fontId="46" fillId="0" borderId="78" xfId="11" applyFont="1" applyBorder="1" applyAlignment="1">
      <alignment horizontal="center" vertical="center" wrapText="1"/>
    </xf>
    <xf numFmtId="0" fontId="46" fillId="0" borderId="42" xfId="11" applyFont="1" applyBorder="1" applyAlignment="1">
      <alignment horizontal="center" vertical="center" wrapText="1"/>
    </xf>
    <xf numFmtId="0" fontId="46" fillId="0" borderId="43" xfId="11" applyFont="1" applyBorder="1" applyAlignment="1">
      <alignment horizontal="center" vertical="center" wrapText="1"/>
    </xf>
    <xf numFmtId="0" fontId="46" fillId="0" borderId="44" xfId="11" applyFont="1" applyBorder="1" applyAlignment="1">
      <alignment horizontal="center" vertical="center" wrapText="1"/>
    </xf>
    <xf numFmtId="0" fontId="93" fillId="0" borderId="59" xfId="11" applyFont="1" applyBorder="1" applyAlignment="1">
      <alignment vertical="center"/>
    </xf>
    <xf numFmtId="0" fontId="93" fillId="0" borderId="78" xfId="11" applyFont="1" applyBorder="1" applyAlignment="1">
      <alignment vertical="center"/>
    </xf>
    <xf numFmtId="3" fontId="45" fillId="0" borderId="45" xfId="4" applyNumberFormat="1" applyFont="1" applyBorder="1" applyAlignment="1" applyProtection="1">
      <alignment horizontal="right" vertical="center"/>
      <protection locked="0"/>
    </xf>
    <xf numFmtId="0" fontId="45" fillId="0" borderId="47" xfId="11" applyFont="1" applyBorder="1" applyAlignment="1">
      <alignment horizontal="center" vertical="center" wrapText="1"/>
    </xf>
    <xf numFmtId="0" fontId="45" fillId="0" borderId="48" xfId="11" applyFont="1" applyBorder="1" applyAlignment="1">
      <alignment horizontal="center" vertical="center" wrapText="1"/>
    </xf>
    <xf numFmtId="0" fontId="45" fillId="0" borderId="49" xfId="11" applyFont="1" applyBorder="1" applyAlignment="1">
      <alignment horizontal="center" vertical="center" wrapText="1"/>
    </xf>
    <xf numFmtId="3" fontId="45" fillId="0" borderId="16" xfId="4" applyNumberFormat="1" applyFont="1" applyBorder="1" applyAlignment="1">
      <alignment horizontal="right" vertical="center"/>
    </xf>
    <xf numFmtId="3" fontId="45" fillId="0" borderId="46" xfId="4" applyNumberFormat="1" applyFont="1" applyBorder="1" applyAlignment="1">
      <alignment horizontal="right" vertical="center"/>
    </xf>
    <xf numFmtId="0" fontId="93" fillId="0" borderId="0" xfId="11" applyFont="1" applyAlignment="1">
      <alignment vertical="center"/>
    </xf>
    <xf numFmtId="0" fontId="46" fillId="0" borderId="42" xfId="11" applyFont="1" applyBorder="1" applyAlignment="1">
      <alignment horizontal="left" vertical="center" wrapText="1"/>
    </xf>
    <xf numFmtId="0" fontId="46" fillId="0" borderId="43" xfId="11" applyFont="1" applyBorder="1" applyAlignment="1">
      <alignment horizontal="left" vertical="center" wrapText="1"/>
    </xf>
    <xf numFmtId="3" fontId="45" fillId="0" borderId="75" xfId="4" applyNumberFormat="1" applyFont="1" applyBorder="1" applyAlignment="1">
      <alignment horizontal="right" vertical="center"/>
    </xf>
    <xf numFmtId="0" fontId="46" fillId="0" borderId="59" xfId="11" applyFont="1" applyBorder="1" applyAlignment="1">
      <alignment horizontal="center" vertical="center"/>
    </xf>
    <xf numFmtId="0" fontId="46" fillId="0" borderId="0" xfId="11" applyFont="1" applyAlignment="1">
      <alignment horizontal="center" vertical="center"/>
    </xf>
    <xf numFmtId="0" fontId="46" fillId="0" borderId="84" xfId="11" applyFont="1" applyBorder="1" applyAlignment="1">
      <alignment horizontal="center" vertical="center"/>
    </xf>
    <xf numFmtId="0" fontId="46" fillId="0" borderId="47" xfId="11" applyFont="1" applyBorder="1" applyAlignment="1">
      <alignment horizontal="center" vertical="center"/>
    </xf>
    <xf numFmtId="0" fontId="46" fillId="0" borderId="48" xfId="11" applyFont="1" applyBorder="1" applyAlignment="1">
      <alignment horizontal="center" vertical="center"/>
    </xf>
    <xf numFmtId="0" fontId="46" fillId="0" borderId="82" xfId="11" applyFont="1" applyBorder="1" applyAlignment="1">
      <alignment horizontal="center" vertical="center"/>
    </xf>
    <xf numFmtId="0" fontId="46" fillId="0" borderId="42" xfId="11" applyFont="1" applyBorder="1" applyAlignment="1">
      <alignment horizontal="center" vertical="center"/>
    </xf>
    <xf numFmtId="0" fontId="46" fillId="0" borderId="43" xfId="11" applyFont="1" applyBorder="1" applyAlignment="1">
      <alignment horizontal="center" vertical="center"/>
    </xf>
    <xf numFmtId="0" fontId="46" fillId="0" borderId="85" xfId="11" applyFont="1" applyBorder="1" applyAlignment="1">
      <alignment horizontal="center" vertical="center"/>
    </xf>
    <xf numFmtId="3" fontId="98" fillId="0" borderId="0" xfId="4" applyNumberFormat="1" applyFont="1" applyAlignment="1">
      <alignment horizontal="right" vertical="center"/>
    </xf>
    <xf numFmtId="3" fontId="98" fillId="0" borderId="60" xfId="4" applyNumberFormat="1" applyFont="1" applyBorder="1" applyAlignment="1">
      <alignment horizontal="right" vertical="center"/>
    </xf>
    <xf numFmtId="3" fontId="45" fillId="0" borderId="52" xfId="4" applyNumberFormat="1" applyFont="1" applyBorder="1" applyAlignment="1" applyProtection="1">
      <alignment horizontal="right" vertical="center"/>
      <protection locked="0"/>
    </xf>
    <xf numFmtId="3" fontId="45" fillId="0" borderId="51" xfId="4" applyNumberFormat="1" applyFont="1" applyBorder="1" applyAlignment="1" applyProtection="1">
      <alignment horizontal="right" vertical="center"/>
      <protection locked="0"/>
    </xf>
    <xf numFmtId="3" fontId="45" fillId="0" borderId="69" xfId="4" applyNumberFormat="1" applyFont="1" applyBorder="1" applyAlignment="1" applyProtection="1">
      <alignment horizontal="right" vertical="center"/>
      <protection locked="0"/>
    </xf>
    <xf numFmtId="3" fontId="45" fillId="0" borderId="53" xfId="4" applyNumberFormat="1" applyFont="1" applyBorder="1" applyAlignment="1" applyProtection="1">
      <alignment horizontal="right" vertical="center"/>
      <protection locked="0"/>
    </xf>
    <xf numFmtId="0" fontId="91" fillId="0" borderId="0" xfId="11" applyFont="1" applyAlignment="1">
      <alignment horizontal="left" wrapText="1"/>
    </xf>
    <xf numFmtId="167" fontId="42" fillId="0" borderId="0" xfId="11" applyNumberFormat="1" applyFont="1" applyAlignment="1">
      <alignment horizontal="left"/>
    </xf>
    <xf numFmtId="176" fontId="91" fillId="0" borderId="0" xfId="11" applyNumberFormat="1" applyFont="1" applyAlignment="1">
      <alignment horizontal="left"/>
    </xf>
    <xf numFmtId="0" fontId="93" fillId="0" borderId="135" xfId="10" applyFont="1" applyBorder="1" applyAlignment="1">
      <alignment horizontal="center" vertical="center"/>
    </xf>
    <xf numFmtId="0" fontId="93" fillId="0" borderId="136" xfId="10" applyFont="1" applyBorder="1" applyAlignment="1">
      <alignment horizontal="center" vertical="center"/>
    </xf>
    <xf numFmtId="0" fontId="93" fillId="0" borderId="137" xfId="10" applyFont="1" applyBorder="1" applyAlignment="1">
      <alignment horizontal="left" vertical="center"/>
    </xf>
    <xf numFmtId="0" fontId="93" fillId="0" borderId="138" xfId="10" applyFont="1" applyBorder="1" applyAlignment="1">
      <alignment horizontal="left" vertical="center"/>
    </xf>
    <xf numFmtId="0" fontId="93" fillId="0" borderId="136" xfId="10" applyFont="1" applyBorder="1" applyAlignment="1">
      <alignment horizontal="left" vertical="center"/>
    </xf>
    <xf numFmtId="0" fontId="93" fillId="0" borderId="153" xfId="10" applyFont="1" applyBorder="1" applyAlignment="1">
      <alignment horizontal="left" vertical="center"/>
    </xf>
    <xf numFmtId="0" fontId="93" fillId="0" borderId="154" xfId="10" applyFont="1" applyBorder="1" applyAlignment="1">
      <alignment horizontal="left" vertical="center"/>
    </xf>
    <xf numFmtId="0" fontId="93" fillId="0" borderId="152" xfId="10" applyFont="1" applyBorder="1" applyAlignment="1">
      <alignment horizontal="left" vertical="center"/>
    </xf>
    <xf numFmtId="49" fontId="91" fillId="0" borderId="153" xfId="10" applyNumberFormat="1" applyFont="1" applyBorder="1" applyAlignment="1">
      <alignment horizontal="center" vertical="center"/>
    </xf>
    <xf numFmtId="49" fontId="91" fillId="0" borderId="154" xfId="10" applyNumberFormat="1" applyFont="1" applyBorder="1" applyAlignment="1">
      <alignment horizontal="center" vertical="center"/>
    </xf>
    <xf numFmtId="49" fontId="91" fillId="0" borderId="155" xfId="10" applyNumberFormat="1" applyFont="1" applyBorder="1" applyAlignment="1">
      <alignment horizontal="center" vertical="center"/>
    </xf>
    <xf numFmtId="164" fontId="93" fillId="0" borderId="153" xfId="12" applyNumberFormat="1" applyFont="1" applyBorder="1" applyAlignment="1" applyProtection="1">
      <alignment horizontal="right" vertical="center"/>
      <protection locked="0"/>
    </xf>
    <xf numFmtId="164" fontId="93" fillId="0" borderId="154" xfId="12" applyNumberFormat="1" applyFont="1" applyBorder="1" applyAlignment="1" applyProtection="1">
      <alignment horizontal="right" vertical="center"/>
      <protection locked="0"/>
    </xf>
    <xf numFmtId="164" fontId="93" fillId="0" borderId="156" xfId="12" applyNumberFormat="1" applyFont="1" applyBorder="1" applyAlignment="1" applyProtection="1">
      <alignment horizontal="right" vertical="center"/>
      <protection locked="0"/>
    </xf>
    <xf numFmtId="0" fontId="93" fillId="0" borderId="151" xfId="10" applyFont="1" applyBorder="1" applyAlignment="1">
      <alignment horizontal="center" vertical="center"/>
    </xf>
    <xf numFmtId="0" fontId="93" fillId="0" borderId="152" xfId="10" applyFont="1" applyBorder="1" applyAlignment="1">
      <alignment horizontal="center" vertical="center"/>
    </xf>
    <xf numFmtId="0" fontId="79" fillId="0" borderId="0" xfId="4" applyNumberFormat="1" applyFont="1" applyAlignment="1">
      <alignment horizontal="left" wrapText="1"/>
    </xf>
    <xf numFmtId="1" fontId="19" fillId="0" borderId="0" xfId="10" applyNumberFormat="1" applyFont="1" applyAlignment="1">
      <alignment horizontal="center" vertical="top" textRotation="90"/>
    </xf>
    <xf numFmtId="0" fontId="28" fillId="0" borderId="0" xfId="10" applyFont="1" applyAlignment="1">
      <alignment horizontal="center"/>
    </xf>
    <xf numFmtId="0" fontId="113" fillId="0" borderId="0" xfId="10" applyFont="1" applyAlignment="1">
      <alignment horizontal="center"/>
    </xf>
    <xf numFmtId="0" fontId="91" fillId="0" borderId="135" xfId="10" applyFont="1" applyBorder="1" applyAlignment="1">
      <alignment horizontal="center"/>
    </xf>
    <xf numFmtId="0" fontId="91" fillId="0" borderId="136" xfId="10" applyFont="1" applyBorder="1" applyAlignment="1">
      <alignment horizontal="center"/>
    </xf>
    <xf numFmtId="0" fontId="91" fillId="0" borderId="137" xfId="10" applyFont="1" applyBorder="1" applyAlignment="1">
      <alignment horizontal="center" vertical="center"/>
    </xf>
    <xf numFmtId="0" fontId="91" fillId="0" borderId="138" xfId="10" applyFont="1" applyBorder="1" applyAlignment="1">
      <alignment horizontal="center" vertical="center"/>
    </xf>
    <xf numFmtId="0" fontId="91" fillId="0" borderId="136" xfId="10" applyFont="1" applyBorder="1" applyAlignment="1">
      <alignment horizontal="center" vertical="center"/>
    </xf>
    <xf numFmtId="0" fontId="91" fillId="0" borderId="143" xfId="10" applyFont="1" applyBorder="1" applyAlignment="1">
      <alignment horizontal="center" vertical="center"/>
    </xf>
    <xf numFmtId="0" fontId="91" fillId="0" borderId="144" xfId="10" applyFont="1" applyBorder="1" applyAlignment="1">
      <alignment horizontal="center" vertical="center"/>
    </xf>
    <xf numFmtId="0" fontId="91" fillId="0" borderId="142" xfId="10" applyFont="1" applyBorder="1" applyAlignment="1">
      <alignment horizontal="center" vertical="center"/>
    </xf>
    <xf numFmtId="0" fontId="91" fillId="0" borderId="139" xfId="10" applyFont="1" applyBorder="1" applyAlignment="1">
      <alignment horizontal="center" vertical="center"/>
    </xf>
    <xf numFmtId="0" fontId="91" fillId="0" borderId="140" xfId="10" applyFont="1" applyBorder="1" applyAlignment="1">
      <alignment horizontal="center" vertical="center"/>
    </xf>
    <xf numFmtId="0" fontId="91" fillId="0" borderId="145" xfId="10" applyFont="1" applyBorder="1" applyAlignment="1">
      <alignment horizontal="center" vertical="center"/>
    </xf>
    <xf numFmtId="0" fontId="91" fillId="0" borderId="146" xfId="10" applyFont="1" applyBorder="1" applyAlignment="1">
      <alignment horizontal="center" vertical="center"/>
    </xf>
    <xf numFmtId="0" fontId="91" fillId="0" borderId="141" xfId="10" applyFont="1" applyBorder="1" applyAlignment="1">
      <alignment horizontal="center"/>
    </xf>
    <xf numFmtId="0" fontId="91" fillId="0" borderId="142" xfId="10" applyFont="1" applyBorder="1" applyAlignment="1">
      <alignment horizontal="center"/>
    </xf>
    <xf numFmtId="0" fontId="41" fillId="0" borderId="147" xfId="10" applyFont="1" applyBorder="1" applyAlignment="1">
      <alignment horizontal="center" vertical="center"/>
    </xf>
    <xf numFmtId="0" fontId="41" fillId="0" borderId="148" xfId="10" applyFont="1" applyBorder="1" applyAlignment="1">
      <alignment horizontal="center" vertical="center"/>
    </xf>
    <xf numFmtId="0" fontId="41" fillId="0" borderId="149" xfId="10" applyFont="1" applyBorder="1" applyAlignment="1">
      <alignment horizontal="center" vertical="center"/>
    </xf>
    <xf numFmtId="0" fontId="41" fillId="0" borderId="97" xfId="10" applyFont="1" applyBorder="1" applyAlignment="1">
      <alignment horizontal="center" vertical="center"/>
    </xf>
    <xf numFmtId="0" fontId="41" fillId="0" borderId="78" xfId="10" applyFont="1" applyBorder="1" applyAlignment="1">
      <alignment horizontal="center" vertical="center"/>
    </xf>
    <xf numFmtId="0" fontId="41" fillId="0" borderId="150" xfId="10" applyFont="1" applyBorder="1" applyAlignment="1">
      <alignment horizontal="center" vertical="center"/>
    </xf>
    <xf numFmtId="4" fontId="93" fillId="0" borderId="139" xfId="2" applyNumberFormat="1" applyFont="1" applyBorder="1" applyAlignment="1" applyProtection="1">
      <alignment horizontal="right" vertical="center"/>
      <protection locked="0"/>
    </xf>
    <xf numFmtId="4" fontId="93" fillId="0" borderId="138" xfId="2" applyNumberFormat="1" applyFont="1" applyBorder="1" applyAlignment="1" applyProtection="1">
      <alignment horizontal="right" vertical="center"/>
      <protection locked="0"/>
    </xf>
    <xf numFmtId="4" fontId="93" fillId="0" borderId="140" xfId="2" applyNumberFormat="1" applyFont="1" applyBorder="1" applyAlignment="1" applyProtection="1">
      <alignment horizontal="right" vertical="center"/>
      <protection locked="0"/>
    </xf>
    <xf numFmtId="167" fontId="113" fillId="0" borderId="0" xfId="11" applyNumberFormat="1" applyFont="1" applyAlignment="1">
      <alignment horizontal="left"/>
    </xf>
    <xf numFmtId="0" fontId="93" fillId="0" borderId="141" xfId="10" applyFont="1" applyBorder="1" applyAlignment="1">
      <alignment horizontal="center" vertical="center"/>
    </xf>
    <xf numFmtId="0" fontId="93" fillId="0" borderId="142" xfId="10" applyFont="1" applyBorder="1" applyAlignment="1">
      <alignment horizontal="center" vertical="center"/>
    </xf>
    <xf numFmtId="0" fontId="93" fillId="0" borderId="143" xfId="10" applyFont="1" applyBorder="1" applyAlignment="1">
      <alignment horizontal="left" vertical="center"/>
    </xf>
    <xf numFmtId="0" fontId="93" fillId="0" borderId="144" xfId="10" applyFont="1" applyBorder="1" applyAlignment="1">
      <alignment horizontal="left" vertical="center"/>
    </xf>
    <xf numFmtId="0" fontId="93" fillId="0" borderId="142" xfId="10" applyFont="1" applyBorder="1" applyAlignment="1">
      <alignment horizontal="left" vertical="center"/>
    </xf>
    <xf numFmtId="49" fontId="91" fillId="0" borderId="143" xfId="10" applyNumberFormat="1" applyFont="1" applyBorder="1" applyAlignment="1">
      <alignment horizontal="center" vertical="center"/>
    </xf>
    <xf numFmtId="49" fontId="91" fillId="0" borderId="144" xfId="10" applyNumberFormat="1" applyFont="1" applyBorder="1" applyAlignment="1">
      <alignment horizontal="center" vertical="center"/>
    </xf>
    <xf numFmtId="49" fontId="91" fillId="0" borderId="142" xfId="10" applyNumberFormat="1" applyFont="1" applyBorder="1" applyAlignment="1">
      <alignment horizontal="center" vertical="center"/>
    </xf>
    <xf numFmtId="4" fontId="93" fillId="0" borderId="145" xfId="2" applyNumberFormat="1" applyFont="1" applyBorder="1" applyAlignment="1">
      <alignment horizontal="right" vertical="center"/>
    </xf>
    <xf numFmtId="4" fontId="93" fillId="0" borderId="144" xfId="2" applyNumberFormat="1" applyFont="1" applyBorder="1" applyAlignment="1">
      <alignment horizontal="right" vertical="center"/>
    </xf>
    <xf numFmtId="4" fontId="93" fillId="0" borderId="146" xfId="2" applyNumberFormat="1" applyFont="1" applyBorder="1" applyAlignment="1">
      <alignment horizontal="right" vertical="center"/>
    </xf>
    <xf numFmtId="0" fontId="171" fillId="0" borderId="0" xfId="11" applyFont="1" applyAlignment="1">
      <alignment vertical="center"/>
    </xf>
    <xf numFmtId="0" fontId="158" fillId="0" borderId="127" xfId="10" applyFont="1" applyBorder="1" applyAlignment="1">
      <alignment horizontal="center" vertical="top"/>
    </xf>
    <xf numFmtId="0" fontId="158" fillId="0" borderId="128" xfId="10" applyFont="1" applyBorder="1" applyAlignment="1">
      <alignment horizontal="center" vertical="top"/>
    </xf>
    <xf numFmtId="0" fontId="158" fillId="0" borderId="129" xfId="10" applyFont="1" applyBorder="1" applyAlignment="1">
      <alignment horizontal="center" vertical="top"/>
    </xf>
    <xf numFmtId="0" fontId="158" fillId="0" borderId="132" xfId="10" applyFont="1" applyBorder="1" applyAlignment="1">
      <alignment horizontal="center" vertical="top"/>
    </xf>
    <xf numFmtId="0" fontId="158" fillId="0" borderId="133" xfId="10" applyFont="1" applyBorder="1" applyAlignment="1">
      <alignment horizontal="center" vertical="top"/>
    </xf>
    <xf numFmtId="0" fontId="158" fillId="0" borderId="134" xfId="10" applyFont="1" applyBorder="1" applyAlignment="1">
      <alignment horizontal="center" vertical="top"/>
    </xf>
    <xf numFmtId="49" fontId="91" fillId="0" borderId="152" xfId="10" applyNumberFormat="1" applyFont="1" applyBorder="1" applyAlignment="1">
      <alignment horizontal="center" vertical="center"/>
    </xf>
    <xf numFmtId="4" fontId="93" fillId="0" borderId="157" xfId="2" applyNumberFormat="1" applyFont="1" applyBorder="1" applyAlignment="1">
      <alignment horizontal="right" vertical="center"/>
    </xf>
    <xf numFmtId="4" fontId="93" fillId="0" borderId="154" xfId="2" applyNumberFormat="1" applyFont="1" applyBorder="1" applyAlignment="1">
      <alignment horizontal="right" vertical="center"/>
    </xf>
    <xf numFmtId="4" fontId="93" fillId="0" borderId="156" xfId="2" applyNumberFormat="1" applyFont="1" applyBorder="1" applyAlignment="1">
      <alignment horizontal="right" vertical="center"/>
    </xf>
    <xf numFmtId="4" fontId="93" fillId="0" borderId="157" xfId="2" applyNumberFormat="1" applyFont="1" applyBorder="1" applyAlignment="1" applyProtection="1">
      <alignment horizontal="right" vertical="center"/>
      <protection locked="0"/>
    </xf>
    <xf numFmtId="4" fontId="93" fillId="0" borderId="154" xfId="2" applyNumberFormat="1" applyFont="1" applyBorder="1" applyAlignment="1" applyProtection="1">
      <alignment horizontal="right" vertical="center"/>
      <protection locked="0"/>
    </xf>
    <xf numFmtId="4" fontId="93" fillId="0" borderId="156" xfId="2" applyNumberFormat="1" applyFont="1" applyBorder="1" applyAlignment="1" applyProtection="1">
      <alignment horizontal="right" vertical="center"/>
      <protection locked="0"/>
    </xf>
    <xf numFmtId="0" fontId="171" fillId="0" borderId="0" xfId="10" applyFont="1" applyAlignment="1">
      <alignment horizontal="left"/>
    </xf>
    <xf numFmtId="0" fontId="91" fillId="0" borderId="158" xfId="10" applyFont="1" applyBorder="1" applyAlignment="1">
      <alignment horizontal="center" vertical="center" wrapText="1"/>
    </xf>
    <xf numFmtId="0" fontId="91" fillId="0" borderId="159" xfId="10" applyFont="1" applyBorder="1" applyAlignment="1">
      <alignment horizontal="center" vertical="center" wrapText="1"/>
    </xf>
    <xf numFmtId="0" fontId="91" fillId="0" borderId="166" xfId="10" applyFont="1" applyBorder="1" applyAlignment="1">
      <alignment horizontal="center" vertical="center" wrapText="1"/>
    </xf>
    <xf numFmtId="0" fontId="91" fillId="0" borderId="131" xfId="10" applyFont="1" applyBorder="1" applyAlignment="1">
      <alignment horizontal="center" vertical="center" wrapText="1"/>
    </xf>
    <xf numFmtId="0" fontId="91" fillId="0" borderId="171" xfId="10" applyFont="1" applyBorder="1" applyAlignment="1">
      <alignment horizontal="center" vertical="center" wrapText="1"/>
    </xf>
    <xf numFmtId="0" fontId="91" fillId="0" borderId="172" xfId="10" applyFont="1" applyBorder="1" applyAlignment="1">
      <alignment horizontal="center" vertical="center" wrapText="1"/>
    </xf>
    <xf numFmtId="0" fontId="91" fillId="0" borderId="160" xfId="10" applyFont="1" applyBorder="1" applyAlignment="1">
      <alignment horizontal="center" vertical="center" wrapText="1"/>
    </xf>
    <xf numFmtId="0" fontId="91" fillId="0" borderId="161" xfId="10" applyFont="1" applyBorder="1" applyAlignment="1">
      <alignment horizontal="center" vertical="center" wrapText="1"/>
    </xf>
    <xf numFmtId="0" fontId="91" fillId="0" borderId="130" xfId="10" applyFont="1" applyBorder="1" applyAlignment="1">
      <alignment horizontal="center" vertical="center" wrapText="1"/>
    </xf>
    <xf numFmtId="0" fontId="91" fillId="0" borderId="0" xfId="10" applyFont="1" applyAlignment="1">
      <alignment horizontal="center" vertical="center" wrapText="1"/>
    </xf>
    <xf numFmtId="0" fontId="91" fillId="0" borderId="173" xfId="10" applyFont="1" applyBorder="1" applyAlignment="1">
      <alignment horizontal="center" vertical="center" wrapText="1"/>
    </xf>
    <xf numFmtId="0" fontId="91" fillId="0" borderId="174" xfId="10" applyFont="1" applyBorder="1" applyAlignment="1">
      <alignment horizontal="center" vertical="center" wrapText="1"/>
    </xf>
    <xf numFmtId="0" fontId="91" fillId="0" borderId="137" xfId="10" applyFont="1" applyBorder="1" applyAlignment="1">
      <alignment horizontal="center" vertical="center" wrapText="1"/>
    </xf>
    <xf numFmtId="0" fontId="91" fillId="0" borderId="138" xfId="10" applyFont="1" applyBorder="1" applyAlignment="1">
      <alignment horizontal="center" vertical="center" wrapText="1"/>
    </xf>
    <xf numFmtId="0" fontId="91" fillId="0" borderId="136" xfId="10" applyFont="1" applyBorder="1" applyAlignment="1">
      <alignment horizontal="center" vertical="center" wrapText="1"/>
    </xf>
    <xf numFmtId="0" fontId="91" fillId="0" borderId="149" xfId="10" applyFont="1" applyBorder="1" applyAlignment="1">
      <alignment horizontal="center" vertical="center" wrapText="1"/>
    </xf>
    <xf numFmtId="0" fontId="91" fillId="0" borderId="97" xfId="10" applyFont="1" applyBorder="1" applyAlignment="1">
      <alignment horizontal="center" vertical="center" wrapText="1"/>
    </xf>
    <xf numFmtId="0" fontId="91" fillId="0" borderId="148" xfId="10" applyFont="1" applyBorder="1" applyAlignment="1">
      <alignment horizontal="center" vertical="center" wrapText="1"/>
    </xf>
    <xf numFmtId="0" fontId="91" fillId="0" borderId="143" xfId="10" applyFont="1" applyBorder="1" applyAlignment="1">
      <alignment horizontal="center" vertical="center" wrapText="1"/>
    </xf>
    <xf numFmtId="0" fontId="91" fillId="0" borderId="144" xfId="10" applyFont="1" applyBorder="1" applyAlignment="1">
      <alignment horizontal="center" vertical="center" wrapText="1"/>
    </xf>
    <xf numFmtId="0" fontId="91" fillId="0" borderId="142" xfId="10" applyFont="1" applyBorder="1" applyAlignment="1">
      <alignment horizontal="center" vertical="center" wrapText="1"/>
    </xf>
    <xf numFmtId="0" fontId="91" fillId="0" borderId="162" xfId="10" applyFont="1" applyBorder="1" applyAlignment="1">
      <alignment horizontal="center"/>
    </xf>
    <xf numFmtId="0" fontId="91" fillId="0" borderId="163" xfId="10" applyFont="1" applyBorder="1" applyAlignment="1">
      <alignment horizontal="center"/>
    </xf>
    <xf numFmtId="0" fontId="91" fillId="0" borderId="164" xfId="10" applyFont="1" applyBorder="1" applyAlignment="1">
      <alignment horizontal="center"/>
    </xf>
    <xf numFmtId="0" fontId="91" fillId="0" borderId="165" xfId="10" applyFont="1" applyBorder="1" applyAlignment="1">
      <alignment horizontal="center" vertical="center" wrapText="1"/>
    </xf>
    <xf numFmtId="0" fontId="91" fillId="0" borderId="170" xfId="10" applyFont="1" applyBorder="1" applyAlignment="1">
      <alignment horizontal="center" vertical="center" wrapText="1"/>
    </xf>
    <xf numFmtId="0" fontId="91" fillId="0" borderId="175" xfId="10" applyFont="1" applyBorder="1" applyAlignment="1">
      <alignment horizontal="center" vertical="center" wrapText="1"/>
    </xf>
    <xf numFmtId="0" fontId="91" fillId="0" borderId="78" xfId="10" applyFont="1" applyBorder="1" applyAlignment="1">
      <alignment horizontal="center"/>
    </xf>
    <xf numFmtId="0" fontId="91" fillId="0" borderId="97" xfId="10" applyFont="1" applyBorder="1" applyAlignment="1">
      <alignment horizontal="center"/>
    </xf>
    <xf numFmtId="0" fontId="91" fillId="0" borderId="148" xfId="10" applyFont="1" applyBorder="1" applyAlignment="1">
      <alignment horizontal="center"/>
    </xf>
    <xf numFmtId="0" fontId="91" fillId="0" borderId="143" xfId="10" applyFont="1" applyBorder="1" applyAlignment="1">
      <alignment horizontal="center"/>
    </xf>
    <xf numFmtId="0" fontId="91" fillId="0" borderId="144" xfId="10" applyFont="1" applyBorder="1" applyAlignment="1">
      <alignment horizontal="center"/>
    </xf>
    <xf numFmtId="0" fontId="91" fillId="0" borderId="145" xfId="10" applyFont="1" applyBorder="1" applyAlignment="1">
      <alignment horizontal="center"/>
    </xf>
    <xf numFmtId="0" fontId="41" fillId="0" borderId="178" xfId="10" applyFont="1" applyBorder="1" applyAlignment="1">
      <alignment horizontal="center" vertical="center"/>
    </xf>
    <xf numFmtId="0" fontId="41" fillId="0" borderId="179" xfId="10" applyFont="1" applyBorder="1" applyAlignment="1">
      <alignment horizontal="center" vertical="center"/>
    </xf>
    <xf numFmtId="0" fontId="41" fillId="0" borderId="180" xfId="10" applyFont="1" applyBorder="1" applyAlignment="1">
      <alignment horizontal="center" vertical="center"/>
    </xf>
    <xf numFmtId="0" fontId="91" fillId="0" borderId="149" xfId="10" applyFont="1" applyBorder="1" applyAlignment="1">
      <alignment horizontal="center"/>
    </xf>
    <xf numFmtId="0" fontId="91" fillId="0" borderId="167" xfId="10" applyFont="1" applyBorder="1" applyAlignment="1">
      <alignment horizontal="center"/>
    </xf>
    <xf numFmtId="0" fontId="91" fillId="0" borderId="168" xfId="10" applyFont="1" applyBorder="1" applyAlignment="1">
      <alignment horizontal="center"/>
    </xf>
    <xf numFmtId="0" fontId="91" fillId="0" borderId="169" xfId="10" applyFont="1" applyBorder="1" applyAlignment="1">
      <alignment horizontal="center"/>
    </xf>
    <xf numFmtId="0" fontId="41" fillId="0" borderId="176" xfId="10" applyFont="1" applyBorder="1" applyAlignment="1">
      <alignment horizontal="center" vertical="center"/>
    </xf>
    <xf numFmtId="0" fontId="41" fillId="0" borderId="177" xfId="10" applyFont="1" applyBorder="1" applyAlignment="1">
      <alignment horizontal="center" vertical="center"/>
    </xf>
    <xf numFmtId="0" fontId="41" fillId="0" borderId="181" xfId="10" applyFont="1" applyBorder="1" applyAlignment="1">
      <alignment horizontal="center" vertical="center"/>
    </xf>
    <xf numFmtId="0" fontId="41" fillId="0" borderId="182" xfId="10" applyFont="1" applyBorder="1" applyAlignment="1">
      <alignment horizontal="center" vertical="center"/>
    </xf>
    <xf numFmtId="0" fontId="93" fillId="0" borderId="188" xfId="10" applyFont="1" applyBorder="1" applyAlignment="1">
      <alignment horizontal="left" vertical="center"/>
    </xf>
    <xf numFmtId="0" fontId="93" fillId="0" borderId="189" xfId="10" applyFont="1" applyBorder="1" applyAlignment="1">
      <alignment horizontal="left" vertical="center"/>
    </xf>
    <xf numFmtId="0" fontId="93" fillId="0" borderId="190" xfId="10" applyFont="1" applyBorder="1" applyAlignment="1">
      <alignment horizontal="left" vertical="center"/>
    </xf>
    <xf numFmtId="0" fontId="93" fillId="0" borderId="153" xfId="10" applyFont="1" applyBorder="1" applyAlignment="1" applyProtection="1">
      <alignment horizontal="center" vertical="center"/>
      <protection locked="0"/>
    </xf>
    <xf numFmtId="0" fontId="93" fillId="0" borderId="154" xfId="10" applyFont="1" applyBorder="1" applyAlignment="1" applyProtection="1">
      <alignment horizontal="center" vertical="center"/>
      <protection locked="0"/>
    </xf>
    <xf numFmtId="0" fontId="93" fillId="0" borderId="152" xfId="10" applyFont="1" applyBorder="1" applyAlignment="1" applyProtection="1">
      <alignment horizontal="center" vertical="center"/>
      <protection locked="0"/>
    </xf>
    <xf numFmtId="164" fontId="93" fillId="0" borderId="153" xfId="10" applyNumberFormat="1" applyFont="1" applyBorder="1" applyAlignment="1" applyProtection="1">
      <alignment horizontal="center" vertical="center"/>
      <protection locked="0"/>
    </xf>
    <xf numFmtId="164" fontId="93" fillId="0" borderId="154" xfId="10" applyNumberFormat="1" applyFont="1" applyBorder="1" applyAlignment="1" applyProtection="1">
      <alignment horizontal="center" vertical="center"/>
      <protection locked="0"/>
    </xf>
    <xf numFmtId="164" fontId="93" fillId="0" borderId="152" xfId="10" applyNumberFormat="1" applyFont="1" applyBorder="1" applyAlignment="1" applyProtection="1">
      <alignment horizontal="center" vertical="center"/>
      <protection locked="0"/>
    </xf>
    <xf numFmtId="4" fontId="93" fillId="0" borderId="191" xfId="2" applyNumberFormat="1" applyFont="1" applyBorder="1" applyAlignment="1" applyProtection="1">
      <alignment horizontal="right" vertical="center"/>
      <protection locked="0"/>
    </xf>
    <xf numFmtId="4" fontId="93" fillId="0" borderId="192" xfId="2" applyNumberFormat="1" applyFont="1" applyBorder="1" applyAlignment="1" applyProtection="1">
      <alignment horizontal="right" vertical="center"/>
      <protection locked="0"/>
    </xf>
    <xf numFmtId="4" fontId="93" fillId="0" borderId="193" xfId="2" applyNumberFormat="1" applyFont="1" applyBorder="1" applyAlignment="1" applyProtection="1">
      <alignment horizontal="right" vertical="center"/>
      <protection locked="0"/>
    </xf>
    <xf numFmtId="4" fontId="93" fillId="0" borderId="153" xfId="2" applyNumberFormat="1" applyFont="1" applyBorder="1" applyAlignment="1" applyProtection="1">
      <alignment horizontal="right" vertical="center"/>
      <protection locked="0"/>
    </xf>
    <xf numFmtId="4" fontId="93" fillId="0" borderId="152" xfId="2" applyNumberFormat="1" applyFont="1" applyBorder="1" applyAlignment="1" applyProtection="1">
      <alignment horizontal="right" vertical="center"/>
      <protection locked="0"/>
    </xf>
    <xf numFmtId="4" fontId="93" fillId="0" borderId="153" xfId="2" applyNumberFormat="1" applyFont="1" applyBorder="1" applyAlignment="1">
      <alignment horizontal="right" vertical="center"/>
    </xf>
    <xf numFmtId="4" fontId="93" fillId="0" borderId="152" xfId="2" applyNumberFormat="1" applyFont="1" applyBorder="1" applyAlignment="1">
      <alignment horizontal="right" vertical="center"/>
    </xf>
    <xf numFmtId="0" fontId="93" fillId="0" borderId="205" xfId="10" applyFont="1" applyBorder="1" applyAlignment="1">
      <alignment horizontal="left" vertical="center"/>
    </xf>
    <xf numFmtId="0" fontId="93" fillId="0" borderId="206" xfId="10" applyFont="1" applyBorder="1" applyAlignment="1">
      <alignment horizontal="left" vertical="center"/>
    </xf>
    <xf numFmtId="0" fontId="93" fillId="0" borderId="207" xfId="10" applyFont="1" applyBorder="1" applyAlignment="1">
      <alignment horizontal="left" vertical="center"/>
    </xf>
    <xf numFmtId="0" fontId="93" fillId="0" borderId="143" xfId="10" applyFont="1" applyBorder="1" applyAlignment="1" applyProtection="1">
      <alignment horizontal="center" vertical="center"/>
      <protection locked="0"/>
    </xf>
    <xf numFmtId="0" fontId="93" fillId="0" borderId="144" xfId="10" applyFont="1" applyBorder="1" applyAlignment="1" applyProtection="1">
      <alignment horizontal="center" vertical="center"/>
      <protection locked="0"/>
    </xf>
    <xf numFmtId="0" fontId="93" fillId="0" borderId="142" xfId="10" applyFont="1" applyBorder="1" applyAlignment="1" applyProtection="1">
      <alignment horizontal="center" vertical="center"/>
      <protection locked="0"/>
    </xf>
    <xf numFmtId="164" fontId="93" fillId="0" borderId="143" xfId="10" applyNumberFormat="1" applyFont="1" applyBorder="1" applyAlignment="1" applyProtection="1">
      <alignment horizontal="center" vertical="center"/>
      <protection locked="0"/>
    </xf>
    <xf numFmtId="164" fontId="93" fillId="0" borderId="144" xfId="10" applyNumberFormat="1" applyFont="1" applyBorder="1" applyAlignment="1" applyProtection="1">
      <alignment horizontal="center" vertical="center"/>
      <protection locked="0"/>
    </xf>
    <xf numFmtId="164" fontId="93" fillId="0" borderId="142" xfId="10" applyNumberFormat="1" applyFont="1" applyBorder="1" applyAlignment="1" applyProtection="1">
      <alignment horizontal="center" vertical="center"/>
      <protection locked="0"/>
    </xf>
    <xf numFmtId="4" fontId="93" fillId="0" borderId="143" xfId="2" applyNumberFormat="1" applyFont="1" applyBorder="1" applyAlignment="1" applyProtection="1">
      <alignment horizontal="right" vertical="center"/>
      <protection locked="0"/>
    </xf>
    <xf numFmtId="4" fontId="93" fillId="0" borderId="144" xfId="2" applyNumberFormat="1" applyFont="1" applyBorder="1" applyAlignment="1" applyProtection="1">
      <alignment horizontal="right" vertical="center"/>
      <protection locked="0"/>
    </xf>
    <xf numFmtId="4" fontId="93" fillId="0" borderId="142" xfId="2" applyNumberFormat="1" applyFont="1" applyBorder="1" applyAlignment="1" applyProtection="1">
      <alignment horizontal="right" vertical="center"/>
      <protection locked="0"/>
    </xf>
    <xf numFmtId="0" fontId="93" fillId="0" borderId="197" xfId="10" applyFont="1" applyBorder="1" applyAlignment="1">
      <alignment horizontal="left" vertical="center"/>
    </xf>
    <xf numFmtId="0" fontId="93" fillId="0" borderId="198" xfId="10" applyFont="1" applyBorder="1" applyAlignment="1">
      <alignment horizontal="left" vertical="center"/>
    </xf>
    <xf numFmtId="0" fontId="93" fillId="0" borderId="199" xfId="10" applyFont="1" applyBorder="1" applyAlignment="1">
      <alignment horizontal="left" vertical="center"/>
    </xf>
    <xf numFmtId="4" fontId="93" fillId="0" borderId="143" xfId="2" applyNumberFormat="1" applyFont="1" applyBorder="1" applyAlignment="1">
      <alignment horizontal="right" vertical="center"/>
    </xf>
    <xf numFmtId="4" fontId="93" fillId="0" borderId="142" xfId="2" applyNumberFormat="1" applyFont="1" applyBorder="1" applyAlignment="1">
      <alignment horizontal="right" vertical="center"/>
    </xf>
    <xf numFmtId="0" fontId="93" fillId="0" borderId="183" xfId="10" applyFont="1" applyBorder="1" applyAlignment="1">
      <alignment horizontal="center" vertical="center"/>
    </xf>
    <xf numFmtId="0" fontId="93" fillId="0" borderId="184" xfId="10" applyFont="1" applyBorder="1" applyAlignment="1">
      <alignment horizontal="center" vertical="center"/>
    </xf>
    <xf numFmtId="0" fontId="93" fillId="0" borderId="186" xfId="10" applyFont="1" applyBorder="1" applyAlignment="1">
      <alignment horizontal="center" vertical="center"/>
    </xf>
    <xf numFmtId="0" fontId="93" fillId="0" borderId="187" xfId="10" applyFont="1" applyBorder="1" applyAlignment="1">
      <alignment horizontal="center" vertical="center"/>
    </xf>
    <xf numFmtId="0" fontId="93" fillId="0" borderId="195" xfId="10" applyFont="1" applyBorder="1" applyAlignment="1">
      <alignment horizontal="center" vertical="center"/>
    </xf>
    <xf numFmtId="0" fontId="93" fillId="0" borderId="196" xfId="10" applyFont="1" applyBorder="1" applyAlignment="1">
      <alignment horizontal="center" vertical="center"/>
    </xf>
    <xf numFmtId="0" fontId="93" fillId="0" borderId="162" xfId="10" applyFont="1" applyBorder="1" applyAlignment="1">
      <alignment horizontal="left" vertical="center"/>
    </xf>
    <xf numFmtId="0" fontId="93" fillId="0" borderId="163" xfId="10" applyFont="1" applyBorder="1" applyAlignment="1">
      <alignment horizontal="left" vertical="center"/>
    </xf>
    <xf numFmtId="0" fontId="93" fillId="0" borderId="185" xfId="10" applyFont="1" applyBorder="1" applyAlignment="1">
      <alignment horizontal="left" vertical="center"/>
    </xf>
    <xf numFmtId="4" fontId="93" fillId="0" borderId="192" xfId="2" applyNumberFormat="1" applyFont="1" applyBorder="1" applyAlignment="1">
      <alignment horizontal="right" vertical="center"/>
    </xf>
    <xf numFmtId="4" fontId="93" fillId="0" borderId="194" xfId="2" applyNumberFormat="1" applyFont="1" applyBorder="1" applyAlignment="1">
      <alignment horizontal="right" vertical="center"/>
    </xf>
    <xf numFmtId="4" fontId="93" fillId="0" borderId="174" xfId="2" applyNumberFormat="1" applyFont="1" applyBorder="1" applyAlignment="1">
      <alignment horizontal="right" vertical="center"/>
    </xf>
    <xf numFmtId="4" fontId="93" fillId="0" borderId="175" xfId="2" applyNumberFormat="1" applyFont="1" applyBorder="1" applyAlignment="1">
      <alignment horizontal="right" vertical="center"/>
    </xf>
    <xf numFmtId="1" fontId="172" fillId="0" borderId="0" xfId="10" applyNumberFormat="1" applyFont="1" applyAlignment="1">
      <alignment horizontal="left" vertical="center"/>
    </xf>
    <xf numFmtId="0" fontId="93" fillId="0" borderId="200" xfId="10" applyFont="1" applyBorder="1" applyAlignment="1">
      <alignment horizontal="center" vertical="center"/>
    </xf>
    <xf numFmtId="0" fontId="93" fillId="0" borderId="201" xfId="10" applyFont="1" applyBorder="1" applyAlignment="1">
      <alignment horizontal="center" vertical="center"/>
    </xf>
    <xf numFmtId="0" fontId="93" fillId="0" borderId="202" xfId="10" applyFont="1" applyBorder="1" applyAlignment="1">
      <alignment horizontal="left" vertical="center"/>
    </xf>
    <xf numFmtId="0" fontId="93" fillId="0" borderId="203" xfId="10" applyFont="1" applyBorder="1" applyAlignment="1">
      <alignment horizontal="left" vertical="center"/>
    </xf>
    <xf numFmtId="0" fontId="93" fillId="0" borderId="204" xfId="10" applyFont="1" applyBorder="1" applyAlignment="1">
      <alignment horizontal="left" vertical="center"/>
    </xf>
    <xf numFmtId="0" fontId="42" fillId="0" borderId="181" xfId="10" applyFont="1" applyBorder="1" applyAlignment="1">
      <alignment horizontal="center" vertical="center"/>
    </xf>
    <xf numFmtId="0" fontId="42" fillId="0" borderId="179" xfId="10" applyFont="1" applyBorder="1" applyAlignment="1">
      <alignment horizontal="center" vertical="center"/>
    </xf>
    <xf numFmtId="0" fontId="42" fillId="0" borderId="180" xfId="10" applyFont="1" applyBorder="1" applyAlignment="1">
      <alignment horizontal="center" vertical="center"/>
    </xf>
    <xf numFmtId="0" fontId="119" fillId="0" borderId="0" xfId="11" applyFont="1" applyAlignment="1">
      <alignment horizontal="right"/>
    </xf>
    <xf numFmtId="0" fontId="74" fillId="0" borderId="0" xfId="10" applyFont="1" applyAlignment="1">
      <alignment horizontal="center" vertical="center"/>
    </xf>
    <xf numFmtId="0" fontId="28" fillId="0" borderId="0" xfId="10" applyFont="1" applyAlignment="1">
      <alignment horizontal="center" vertical="center"/>
    </xf>
    <xf numFmtId="0" fontId="113" fillId="0" borderId="158" xfId="10" applyFont="1" applyBorder="1" applyAlignment="1">
      <alignment horizontal="center" vertical="center" wrapText="1"/>
    </xf>
    <xf numFmtId="0" fontId="113" fillId="0" borderId="159" xfId="10" applyFont="1" applyBorder="1" applyAlignment="1">
      <alignment horizontal="center" vertical="center" wrapText="1"/>
    </xf>
    <xf numFmtId="0" fontId="113" fillId="0" borderId="166" xfId="10" applyFont="1" applyBorder="1" applyAlignment="1">
      <alignment horizontal="center" vertical="center" wrapText="1"/>
    </xf>
    <xf numFmtId="0" fontId="113" fillId="0" borderId="131" xfId="10" applyFont="1" applyBorder="1" applyAlignment="1">
      <alignment horizontal="center" vertical="center" wrapText="1"/>
    </xf>
    <xf numFmtId="0" fontId="113" fillId="0" borderId="171" xfId="10" applyFont="1" applyBorder="1" applyAlignment="1">
      <alignment horizontal="center" vertical="center" wrapText="1"/>
    </xf>
    <xf numFmtId="0" fontId="113" fillId="0" borderId="172" xfId="10" applyFont="1" applyBorder="1" applyAlignment="1">
      <alignment horizontal="center" vertical="center" wrapText="1"/>
    </xf>
    <xf numFmtId="0" fontId="113" fillId="0" borderId="160" xfId="10" applyFont="1" applyBorder="1" applyAlignment="1">
      <alignment horizontal="center" vertical="center"/>
    </xf>
    <xf numFmtId="0" fontId="113" fillId="0" borderId="161" xfId="10" applyFont="1" applyBorder="1" applyAlignment="1">
      <alignment horizontal="center" vertical="center"/>
    </xf>
    <xf numFmtId="0" fontId="113" fillId="0" borderId="159" xfId="10" applyFont="1" applyBorder="1" applyAlignment="1">
      <alignment horizontal="center" vertical="center"/>
    </xf>
    <xf numFmtId="0" fontId="113" fillId="0" borderId="130" xfId="10" applyFont="1" applyBorder="1" applyAlignment="1">
      <alignment horizontal="center" vertical="center"/>
    </xf>
    <xf numFmtId="0" fontId="113" fillId="0" borderId="0" xfId="10" applyFont="1" applyAlignment="1">
      <alignment horizontal="center" vertical="center"/>
    </xf>
    <xf numFmtId="0" fontId="113" fillId="0" borderId="131" xfId="10" applyFont="1" applyBorder="1" applyAlignment="1">
      <alignment horizontal="center" vertical="center"/>
    </xf>
    <xf numFmtId="0" fontId="113" fillId="0" borderId="173" xfId="10" applyFont="1" applyBorder="1" applyAlignment="1">
      <alignment horizontal="center" vertical="center"/>
    </xf>
    <xf numFmtId="0" fontId="113" fillId="0" borderId="174" xfId="10" applyFont="1" applyBorder="1" applyAlignment="1">
      <alignment horizontal="center" vertical="center"/>
    </xf>
    <xf numFmtId="0" fontId="113" fillId="0" borderId="172" xfId="10" applyFont="1" applyBorder="1" applyAlignment="1">
      <alignment horizontal="center" vertical="center"/>
    </xf>
    <xf numFmtId="0" fontId="113" fillId="0" borderId="161" xfId="10" applyFont="1" applyBorder="1" applyAlignment="1">
      <alignment horizontal="center" vertical="center" wrapText="1"/>
    </xf>
    <xf numFmtId="0" fontId="113" fillId="0" borderId="0" xfId="10" applyFont="1" applyAlignment="1">
      <alignment horizontal="center" vertical="center" wrapText="1"/>
    </xf>
    <xf numFmtId="0" fontId="113" fillId="0" borderId="174" xfId="10" applyFont="1" applyBorder="1" applyAlignment="1">
      <alignment horizontal="center" vertical="center" wrapText="1"/>
    </xf>
    <xf numFmtId="0" fontId="113" fillId="0" borderId="139" xfId="10" applyFont="1" applyBorder="1" applyAlignment="1">
      <alignment horizontal="center" vertical="center"/>
    </xf>
    <xf numFmtId="0" fontId="113" fillId="0" borderId="138" xfId="10" applyFont="1" applyBorder="1" applyAlignment="1">
      <alignment horizontal="center" vertical="center"/>
    </xf>
    <xf numFmtId="0" fontId="113" fillId="0" borderId="136" xfId="10" applyFont="1" applyBorder="1" applyAlignment="1">
      <alignment horizontal="center" vertical="center"/>
    </xf>
    <xf numFmtId="0" fontId="113" fillId="0" borderId="78" xfId="10" applyFont="1" applyBorder="1" applyAlignment="1">
      <alignment horizontal="center" vertical="center"/>
    </xf>
    <xf numFmtId="0" fontId="113" fillId="0" borderId="97" xfId="10" applyFont="1" applyBorder="1" applyAlignment="1">
      <alignment horizontal="center" vertical="center"/>
    </xf>
    <xf numFmtId="0" fontId="113" fillId="0" borderId="148" xfId="10" applyFont="1" applyBorder="1" applyAlignment="1">
      <alignment horizontal="center" vertical="center"/>
    </xf>
    <xf numFmtId="0" fontId="113" fillId="0" borderId="145" xfId="10" applyFont="1" applyBorder="1" applyAlignment="1">
      <alignment horizontal="center" vertical="center"/>
    </xf>
    <xf numFmtId="0" fontId="113" fillId="0" borderId="144" xfId="10" applyFont="1" applyBorder="1" applyAlignment="1">
      <alignment horizontal="center" vertical="center"/>
    </xf>
    <xf numFmtId="0" fontId="113" fillId="0" borderId="142" xfId="10" applyFont="1" applyBorder="1" applyAlignment="1">
      <alignment horizontal="center" vertical="center"/>
    </xf>
    <xf numFmtId="0" fontId="113" fillId="0" borderId="139" xfId="10" applyFont="1" applyBorder="1" applyAlignment="1">
      <alignment horizontal="center" vertical="center" wrapText="1"/>
    </xf>
    <xf numFmtId="0" fontId="113" fillId="0" borderId="138" xfId="10" applyFont="1" applyBorder="1" applyAlignment="1">
      <alignment horizontal="center" vertical="center" wrapText="1"/>
    </xf>
    <xf numFmtId="0" fontId="113" fillId="0" borderId="136" xfId="10" applyFont="1" applyBorder="1" applyAlignment="1">
      <alignment horizontal="center" vertical="center" wrapText="1"/>
    </xf>
    <xf numFmtId="0" fontId="113" fillId="0" borderId="78" xfId="10" applyFont="1" applyBorder="1" applyAlignment="1">
      <alignment horizontal="center" vertical="center" wrapText="1"/>
    </xf>
    <xf numFmtId="0" fontId="113" fillId="0" borderId="97" xfId="10" applyFont="1" applyBorder="1" applyAlignment="1">
      <alignment horizontal="center" vertical="center" wrapText="1"/>
    </xf>
    <xf numFmtId="0" fontId="113" fillId="0" borderId="148" xfId="10" applyFont="1" applyBorder="1" applyAlignment="1">
      <alignment horizontal="center" vertical="center" wrapText="1"/>
    </xf>
    <xf numFmtId="0" fontId="113" fillId="0" borderId="145" xfId="10" applyFont="1" applyBorder="1" applyAlignment="1">
      <alignment horizontal="center" vertical="center" wrapText="1"/>
    </xf>
    <xf numFmtId="0" fontId="113" fillId="0" borderId="144" xfId="10" applyFont="1" applyBorder="1" applyAlignment="1">
      <alignment horizontal="center" vertical="center" wrapText="1"/>
    </xf>
    <xf numFmtId="0" fontId="113" fillId="0" borderId="142" xfId="10" applyFont="1" applyBorder="1" applyAlignment="1">
      <alignment horizontal="center" vertical="center" wrapText="1"/>
    </xf>
    <xf numFmtId="0" fontId="113" fillId="0" borderId="208" xfId="10" applyFont="1" applyBorder="1" applyAlignment="1">
      <alignment horizontal="center" vertical="center"/>
    </xf>
    <xf numFmtId="0" fontId="113" fillId="0" borderId="209" xfId="10" applyFont="1" applyBorder="1" applyAlignment="1">
      <alignment horizontal="center" vertical="center"/>
    </xf>
    <xf numFmtId="0" fontId="113" fillId="0" borderId="210" xfId="10" applyFont="1" applyBorder="1" applyAlignment="1">
      <alignment horizontal="center" vertical="center"/>
    </xf>
    <xf numFmtId="0" fontId="113" fillId="0" borderId="98" xfId="10" applyFont="1" applyBorder="1" applyAlignment="1">
      <alignment horizontal="center" vertical="center"/>
    </xf>
    <xf numFmtId="0" fontId="113" fillId="0" borderId="99" xfId="10" applyFont="1" applyBorder="1" applyAlignment="1">
      <alignment horizontal="center" vertical="center"/>
    </xf>
    <xf numFmtId="0" fontId="113" fillId="0" borderId="211" xfId="10" applyFont="1" applyBorder="1" applyAlignment="1">
      <alignment horizontal="center" vertical="center"/>
    </xf>
    <xf numFmtId="0" fontId="113" fillId="0" borderId="212" xfId="10" applyFont="1" applyBorder="1" applyAlignment="1">
      <alignment horizontal="center" vertical="center"/>
    </xf>
    <xf numFmtId="0" fontId="113" fillId="0" borderId="206" xfId="10" applyFont="1" applyBorder="1" applyAlignment="1">
      <alignment horizontal="center" vertical="center"/>
    </xf>
    <xf numFmtId="0" fontId="113" fillId="0" borderId="213" xfId="10" applyFont="1" applyBorder="1" applyAlignment="1">
      <alignment horizontal="center" vertical="center"/>
    </xf>
    <xf numFmtId="173" fontId="89" fillId="0" borderId="145" xfId="2" applyNumberFormat="1" applyFont="1" applyBorder="1" applyAlignment="1">
      <alignment horizontal="right" vertical="center"/>
    </xf>
    <xf numFmtId="173" fontId="89" fillId="0" borderId="230" xfId="2" applyNumberFormat="1" applyFont="1" applyBorder="1" applyAlignment="1">
      <alignment horizontal="right" vertical="center"/>
    </xf>
    <xf numFmtId="0" fontId="89" fillId="0" borderId="145" xfId="10" applyFont="1" applyBorder="1" applyAlignment="1">
      <alignment horizontal="left" vertical="center"/>
    </xf>
    <xf numFmtId="0" fontId="89" fillId="0" borderId="142" xfId="10" applyFont="1" applyBorder="1" applyAlignment="1">
      <alignment horizontal="left" vertical="center"/>
    </xf>
    <xf numFmtId="4" fontId="89" fillId="0" borderId="174" xfId="2" applyNumberFormat="1" applyFont="1" applyBorder="1" applyAlignment="1">
      <alignment horizontal="right" vertical="center"/>
    </xf>
    <xf numFmtId="4" fontId="89" fillId="0" borderId="172" xfId="2" applyNumberFormat="1" applyFont="1" applyBorder="1" applyAlignment="1">
      <alignment horizontal="right" vertical="center"/>
    </xf>
    <xf numFmtId="4" fontId="89" fillId="0" borderId="145" xfId="2" applyNumberFormat="1" applyFont="1" applyBorder="1" applyAlignment="1" applyProtection="1">
      <alignment horizontal="right" vertical="center"/>
      <protection locked="0"/>
    </xf>
    <xf numFmtId="4" fontId="89" fillId="0" borderId="144" xfId="2" applyNumberFormat="1" applyFont="1" applyBorder="1" applyAlignment="1" applyProtection="1">
      <alignment horizontal="right" vertical="center"/>
      <protection locked="0"/>
    </xf>
    <xf numFmtId="4" fontId="89" fillId="0" borderId="142" xfId="2" applyNumberFormat="1" applyFont="1" applyBorder="1" applyAlignment="1" applyProtection="1">
      <alignment horizontal="right" vertical="center"/>
      <protection locked="0"/>
    </xf>
    <xf numFmtId="4" fontId="89" fillId="0" borderId="175" xfId="2" applyNumberFormat="1" applyFont="1" applyBorder="1" applyAlignment="1">
      <alignment horizontal="right" vertical="center"/>
    </xf>
    <xf numFmtId="0" fontId="42" fillId="0" borderId="216" xfId="10" applyFont="1" applyBorder="1" applyAlignment="1">
      <alignment horizontal="center" vertical="center"/>
    </xf>
    <xf numFmtId="0" fontId="42" fillId="0" borderId="215" xfId="10" applyFont="1" applyBorder="1" applyAlignment="1">
      <alignment horizontal="center" vertical="center"/>
    </xf>
    <xf numFmtId="0" fontId="42" fillId="0" borderId="217" xfId="10" applyFont="1" applyBorder="1" applyAlignment="1">
      <alignment horizontal="center" vertical="center"/>
    </xf>
    <xf numFmtId="0" fontId="89" fillId="0" borderId="218" xfId="10" applyFont="1" applyBorder="1" applyAlignment="1">
      <alignment horizontal="center" vertical="center"/>
    </xf>
    <xf numFmtId="0" fontId="89" fillId="0" borderId="219" xfId="10" applyFont="1" applyBorder="1" applyAlignment="1">
      <alignment horizontal="center" vertical="center"/>
    </xf>
    <xf numFmtId="0" fontId="89" fillId="0" borderId="228" xfId="10" applyFont="1" applyBorder="1" applyAlignment="1">
      <alignment horizontal="center" vertical="center"/>
    </xf>
    <xf numFmtId="0" fontId="89" fillId="0" borderId="229" xfId="10" applyFont="1" applyBorder="1" applyAlignment="1">
      <alignment horizontal="center" vertical="center"/>
    </xf>
    <xf numFmtId="0" fontId="79" fillId="0" borderId="160" xfId="10" applyFont="1" applyBorder="1" applyAlignment="1">
      <alignment horizontal="center" vertical="center" wrapText="1"/>
    </xf>
    <xf numFmtId="0" fontId="79" fillId="0" borderId="161" xfId="10" applyFont="1" applyBorder="1" applyAlignment="1">
      <alignment horizontal="center" vertical="center" wrapText="1"/>
    </xf>
    <xf numFmtId="0" fontId="79" fillId="0" borderId="159" xfId="10" applyFont="1" applyBorder="1" applyAlignment="1">
      <alignment horizontal="center" vertical="center" wrapText="1"/>
    </xf>
    <xf numFmtId="0" fontId="79" fillId="0" borderId="173" xfId="10" applyFont="1" applyBorder="1" applyAlignment="1">
      <alignment horizontal="center" vertical="center" wrapText="1"/>
    </xf>
    <xf numFmtId="0" fontId="79" fillId="0" borderId="174" xfId="10" applyFont="1" applyBorder="1" applyAlignment="1">
      <alignment horizontal="center" vertical="center" wrapText="1"/>
    </xf>
    <xf numFmtId="0" fontId="79" fillId="0" borderId="172" xfId="10" applyFont="1" applyBorder="1" applyAlignment="1">
      <alignment horizontal="center" vertical="center" wrapText="1"/>
    </xf>
    <xf numFmtId="0" fontId="89" fillId="0" borderId="220" xfId="10" applyFont="1" applyBorder="1" applyAlignment="1">
      <alignment horizontal="left" vertical="center"/>
    </xf>
    <xf numFmtId="0" fontId="89" fillId="0" borderId="221" xfId="10" applyFont="1" applyBorder="1" applyAlignment="1">
      <alignment horizontal="left" vertical="center"/>
    </xf>
    <xf numFmtId="0" fontId="89" fillId="0" borderId="222" xfId="10" applyFont="1" applyBorder="1" applyAlignment="1">
      <alignment horizontal="left" vertical="center"/>
    </xf>
    <xf numFmtId="0" fontId="89" fillId="0" borderId="220" xfId="10" applyFont="1" applyBorder="1" applyAlignment="1">
      <alignment horizontal="center" vertical="center"/>
    </xf>
    <xf numFmtId="0" fontId="89" fillId="0" borderId="221" xfId="10" applyFont="1" applyBorder="1" applyAlignment="1">
      <alignment horizontal="center" vertical="center"/>
    </xf>
    <xf numFmtId="0" fontId="89" fillId="0" borderId="222" xfId="10" applyFont="1" applyBorder="1" applyAlignment="1">
      <alignment horizontal="center" vertical="center"/>
    </xf>
    <xf numFmtId="3" fontId="89" fillId="0" borderId="223" xfId="2" applyNumberFormat="1" applyFont="1" applyBorder="1" applyAlignment="1" applyProtection="1">
      <alignment horizontal="right" vertical="center"/>
      <protection locked="0"/>
    </xf>
    <xf numFmtId="3" fontId="89" fillId="0" borderId="224" xfId="2" applyNumberFormat="1" applyFont="1" applyBorder="1" applyAlignment="1" applyProtection="1">
      <alignment horizontal="right" vertical="center"/>
      <protection locked="0"/>
    </xf>
    <xf numFmtId="3" fontId="89" fillId="0" borderId="225" xfId="2" applyNumberFormat="1" applyFont="1" applyBorder="1" applyAlignment="1" applyProtection="1">
      <alignment horizontal="right" vertical="center"/>
      <protection locked="0"/>
    </xf>
    <xf numFmtId="173" fontId="89" fillId="0" borderId="223" xfId="2" applyNumberFormat="1" applyFont="1" applyBorder="1" applyAlignment="1">
      <alignment horizontal="right" vertical="center"/>
    </xf>
    <xf numFmtId="173" fontId="89" fillId="0" borderId="226" xfId="2" applyNumberFormat="1" applyFont="1" applyBorder="1" applyAlignment="1">
      <alignment horizontal="right" vertical="center"/>
    </xf>
    <xf numFmtId="0" fontId="89" fillId="0" borderId="223" xfId="10" applyFont="1" applyBorder="1" applyAlignment="1">
      <alignment horizontal="left" vertical="center"/>
    </xf>
    <xf numFmtId="0" fontId="89" fillId="0" borderId="225" xfId="10" applyFont="1" applyBorder="1" applyAlignment="1">
      <alignment horizontal="left" vertical="center"/>
    </xf>
    <xf numFmtId="4" fontId="89" fillId="0" borderId="223" xfId="2" applyNumberFormat="1" applyFont="1" applyBorder="1" applyAlignment="1">
      <alignment horizontal="right" vertical="center"/>
    </xf>
    <xf numFmtId="4" fontId="89" fillId="0" borderId="224" xfId="2" applyNumberFormat="1" applyFont="1" applyBorder="1" applyAlignment="1">
      <alignment horizontal="right" vertical="center"/>
    </xf>
    <xf numFmtId="4" fontId="89" fillId="0" borderId="225" xfId="2" applyNumberFormat="1" applyFont="1" applyBorder="1" applyAlignment="1">
      <alignment horizontal="right" vertical="center"/>
    </xf>
    <xf numFmtId="4" fontId="89" fillId="0" borderId="223" xfId="2" applyNumberFormat="1" applyFont="1" applyBorder="1" applyAlignment="1" applyProtection="1">
      <alignment horizontal="right" vertical="center"/>
      <protection locked="0"/>
    </xf>
    <xf numFmtId="4" fontId="89" fillId="0" borderId="224" xfId="2" applyNumberFormat="1" applyFont="1" applyBorder="1" applyAlignment="1" applyProtection="1">
      <alignment horizontal="right" vertical="center"/>
      <protection locked="0"/>
    </xf>
    <xf numFmtId="4" fontId="89" fillId="0" borderId="225" xfId="2" applyNumberFormat="1" applyFont="1" applyBorder="1" applyAlignment="1" applyProtection="1">
      <alignment horizontal="right" vertical="center"/>
      <protection locked="0"/>
    </xf>
    <xf numFmtId="4" fontId="89" fillId="0" borderId="220" xfId="2" applyNumberFormat="1" applyFont="1" applyBorder="1" applyAlignment="1">
      <alignment horizontal="right" vertical="center"/>
    </xf>
    <xf numFmtId="4" fontId="89" fillId="0" borderId="221" xfId="2" applyNumberFormat="1" applyFont="1" applyBorder="1" applyAlignment="1">
      <alignment horizontal="right" vertical="center"/>
    </xf>
    <xf numFmtId="4" fontId="89" fillId="0" borderId="227" xfId="2" applyNumberFormat="1" applyFont="1" applyBorder="1" applyAlignment="1">
      <alignment horizontal="right" vertical="center"/>
    </xf>
    <xf numFmtId="0" fontId="89" fillId="0" borderId="212" xfId="10" applyFont="1" applyBorder="1" applyAlignment="1">
      <alignment horizontal="left" vertical="center"/>
    </xf>
    <xf numFmtId="0" fontId="89" fillId="0" borderId="206" xfId="10" applyFont="1" applyBorder="1" applyAlignment="1">
      <alignment horizontal="left" vertical="center"/>
    </xf>
    <xf numFmtId="0" fontId="89" fillId="0" borderId="207" xfId="10" applyFont="1" applyBorder="1" applyAlignment="1">
      <alignment horizontal="left" vertical="center"/>
    </xf>
    <xf numFmtId="0" fontId="89" fillId="0" borderId="212" xfId="10" applyFont="1" applyBorder="1" applyAlignment="1">
      <alignment horizontal="center" vertical="center"/>
    </xf>
    <xf numFmtId="0" fontId="89" fillId="0" borderId="206" xfId="10" applyFont="1" applyBorder="1" applyAlignment="1">
      <alignment horizontal="center" vertical="center"/>
    </xf>
    <xf numFmtId="0" fontId="89" fillId="0" borderId="207" xfId="10" applyFont="1" applyBorder="1" applyAlignment="1">
      <alignment horizontal="center" vertical="center"/>
    </xf>
    <xf numFmtId="3" fontId="89" fillId="0" borderId="145" xfId="2" applyNumberFormat="1" applyFont="1" applyBorder="1" applyAlignment="1" applyProtection="1">
      <alignment horizontal="right" vertical="center"/>
      <protection locked="0"/>
    </xf>
    <xf numFmtId="3" fontId="89" fillId="0" borderId="144" xfId="2" applyNumberFormat="1" applyFont="1" applyBorder="1" applyAlignment="1" applyProtection="1">
      <alignment horizontal="right" vertical="center"/>
      <protection locked="0"/>
    </xf>
    <xf numFmtId="3" fontId="89" fillId="0" borderId="142" xfId="2" applyNumberFormat="1" applyFont="1" applyBorder="1" applyAlignment="1" applyProtection="1">
      <alignment horizontal="right" vertical="center"/>
      <protection locked="0"/>
    </xf>
    <xf numFmtId="0" fontId="42" fillId="0" borderId="176" xfId="10" applyFont="1" applyBorder="1" applyAlignment="1">
      <alignment horizontal="center" vertical="center"/>
    </xf>
    <xf numFmtId="0" fontId="42" fillId="0" borderId="177" xfId="10" applyFont="1" applyBorder="1" applyAlignment="1">
      <alignment horizontal="center" vertical="center"/>
    </xf>
    <xf numFmtId="0" fontId="42" fillId="0" borderId="214" xfId="10" applyFont="1" applyBorder="1" applyAlignment="1">
      <alignment horizontal="center" vertical="center"/>
    </xf>
    <xf numFmtId="4" fontId="89" fillId="0" borderId="237" xfId="2" applyNumberFormat="1" applyFont="1" applyBorder="1" applyAlignment="1">
      <alignment horizontal="right" vertical="center"/>
    </xf>
    <xf numFmtId="4" fontId="89" fillId="0" borderId="235" xfId="2" applyNumberFormat="1" applyFont="1" applyBorder="1" applyAlignment="1">
      <alignment horizontal="right" vertical="center"/>
    </xf>
    <xf numFmtId="4" fontId="89" fillId="0" borderId="238" xfId="2" applyNumberFormat="1" applyFont="1" applyBorder="1" applyAlignment="1">
      <alignment horizontal="right" vertical="center"/>
    </xf>
    <xf numFmtId="0" fontId="89" fillId="0" borderId="202" xfId="10" applyFont="1" applyBorder="1" applyAlignment="1">
      <alignment horizontal="left" vertical="center"/>
    </xf>
    <xf numFmtId="0" fontId="89" fillId="0" borderId="203" xfId="10" applyFont="1" applyBorder="1" applyAlignment="1">
      <alignment horizontal="left" vertical="center"/>
    </xf>
    <xf numFmtId="0" fontId="89" fillId="0" borderId="204" xfId="10" applyFont="1" applyBorder="1" applyAlignment="1">
      <alignment horizontal="left" vertical="center"/>
    </xf>
    <xf numFmtId="0" fontId="89" fillId="0" borderId="242" xfId="10" applyFont="1" applyBorder="1" applyAlignment="1">
      <alignment horizontal="center" vertical="center"/>
    </xf>
    <xf numFmtId="0" fontId="89" fillId="0" borderId="203" xfId="10" applyFont="1" applyBorder="1" applyAlignment="1">
      <alignment horizontal="center" vertical="center"/>
    </xf>
    <xf numFmtId="0" fontId="89" fillId="0" borderId="204" xfId="10" applyFont="1" applyBorder="1" applyAlignment="1">
      <alignment horizontal="center" vertical="center"/>
    </xf>
    <xf numFmtId="3" fontId="89" fillId="0" borderId="157" xfId="2" applyNumberFormat="1" applyFont="1" applyBorder="1" applyAlignment="1" applyProtection="1">
      <alignment horizontal="right" vertical="center"/>
      <protection locked="0"/>
    </xf>
    <xf numFmtId="3" fontId="89" fillId="0" borderId="154" xfId="2" applyNumberFormat="1" applyFont="1" applyBorder="1" applyAlignment="1" applyProtection="1">
      <alignment horizontal="right" vertical="center"/>
      <protection locked="0"/>
    </xf>
    <xf numFmtId="3" fontId="89" fillId="0" borderId="152" xfId="2" applyNumberFormat="1" applyFont="1" applyBorder="1" applyAlignment="1" applyProtection="1">
      <alignment horizontal="right" vertical="center"/>
      <protection locked="0"/>
    </xf>
    <xf numFmtId="173" fontId="89" fillId="0" borderId="157" xfId="2" applyNumberFormat="1" applyFont="1" applyBorder="1" applyAlignment="1">
      <alignment horizontal="right" vertical="center"/>
    </xf>
    <xf numFmtId="173" fontId="89" fillId="0" borderId="155" xfId="2" applyNumberFormat="1" applyFont="1" applyBorder="1" applyAlignment="1">
      <alignment horizontal="right" vertical="center"/>
    </xf>
    <xf numFmtId="0" fontId="89" fillId="0" borderId="157" xfId="10" applyFont="1" applyBorder="1" applyAlignment="1">
      <alignment horizontal="left" vertical="center"/>
    </xf>
    <xf numFmtId="0" fontId="89" fillId="0" borderId="152" xfId="10" applyFont="1" applyBorder="1" applyAlignment="1">
      <alignment horizontal="left" vertical="center"/>
    </xf>
    <xf numFmtId="4" fontId="89" fillId="0" borderId="192" xfId="2" applyNumberFormat="1" applyFont="1" applyBorder="1" applyAlignment="1">
      <alignment horizontal="right" vertical="center"/>
    </xf>
    <xf numFmtId="4" fontId="89" fillId="0" borderId="193" xfId="2" applyNumberFormat="1" applyFont="1" applyBorder="1" applyAlignment="1">
      <alignment horizontal="right" vertical="center"/>
    </xf>
    <xf numFmtId="4" fontId="89" fillId="0" borderId="157" xfId="2" applyNumberFormat="1" applyFont="1" applyBorder="1" applyAlignment="1" applyProtection="1">
      <alignment horizontal="right" vertical="center"/>
      <protection locked="0"/>
    </xf>
    <xf numFmtId="4" fontId="89" fillId="0" borderId="154" xfId="2" applyNumberFormat="1" applyFont="1" applyBorder="1" applyAlignment="1" applyProtection="1">
      <alignment horizontal="right" vertical="center"/>
      <protection locked="0"/>
    </xf>
    <xf numFmtId="4" fontId="89" fillId="0" borderId="152" xfId="2" applyNumberFormat="1" applyFont="1" applyBorder="1" applyAlignment="1" applyProtection="1">
      <alignment horizontal="right" vertical="center"/>
      <protection locked="0"/>
    </xf>
    <xf numFmtId="4" fontId="89" fillId="0" borderId="191" xfId="2" applyNumberFormat="1" applyFont="1" applyBorder="1" applyAlignment="1">
      <alignment horizontal="right" vertical="center"/>
    </xf>
    <xf numFmtId="4" fontId="89" fillId="0" borderId="194" xfId="2" applyNumberFormat="1" applyFont="1" applyBorder="1" applyAlignment="1">
      <alignment horizontal="right" vertical="center"/>
    </xf>
    <xf numFmtId="4" fontId="89" fillId="0" borderId="236" xfId="2" applyNumberFormat="1" applyFont="1" applyBorder="1" applyAlignment="1">
      <alignment horizontal="right" vertical="center"/>
    </xf>
    <xf numFmtId="0" fontId="89" fillId="0" borderId="234" xfId="10" applyFont="1" applyBorder="1" applyAlignment="1">
      <alignment horizontal="left" vertical="center"/>
    </xf>
    <xf numFmtId="0" fontId="89" fillId="0" borderId="231" xfId="10" applyFont="1" applyBorder="1" applyAlignment="1">
      <alignment horizontal="center" vertical="center"/>
    </xf>
    <xf numFmtId="0" fontId="89" fillId="0" borderId="232" xfId="10" applyFont="1" applyBorder="1" applyAlignment="1">
      <alignment horizontal="center" vertical="center"/>
    </xf>
    <xf numFmtId="0" fontId="89" fillId="0" borderId="239" xfId="10" applyFont="1" applyBorder="1" applyAlignment="1">
      <alignment horizontal="center" vertical="center"/>
    </xf>
    <xf numFmtId="0" fontId="89" fillId="0" borderId="240" xfId="10" applyFont="1" applyBorder="1" applyAlignment="1">
      <alignment horizontal="center" vertical="center"/>
    </xf>
    <xf numFmtId="0" fontId="89" fillId="0" borderId="243" xfId="10" applyFont="1" applyBorder="1" applyAlignment="1">
      <alignment horizontal="center" vertical="center"/>
    </xf>
    <xf numFmtId="0" fontId="89" fillId="0" borderId="244" xfId="10" applyFont="1" applyBorder="1" applyAlignment="1">
      <alignment horizontal="center" vertical="center"/>
    </xf>
    <xf numFmtId="0" fontId="89" fillId="0" borderId="130" xfId="10" applyFont="1" applyBorder="1" applyAlignment="1">
      <alignment horizontal="center" vertical="center" wrapText="1"/>
    </xf>
    <xf numFmtId="0" fontId="89" fillId="0" borderId="0" xfId="10" applyFont="1" applyAlignment="1">
      <alignment horizontal="center" vertical="center" wrapText="1"/>
    </xf>
    <xf numFmtId="0" fontId="89" fillId="0" borderId="131" xfId="10" applyFont="1" applyBorder="1" applyAlignment="1">
      <alignment horizontal="center" vertical="center" wrapText="1"/>
    </xf>
    <xf numFmtId="0" fontId="89" fillId="0" borderId="173" xfId="10" applyFont="1" applyBorder="1" applyAlignment="1">
      <alignment horizontal="center" vertical="center" wrapText="1"/>
    </xf>
    <xf numFmtId="0" fontId="89" fillId="0" borderId="174" xfId="10" applyFont="1" applyBorder="1" applyAlignment="1">
      <alignment horizontal="center" vertical="center" wrapText="1"/>
    </xf>
    <xf numFmtId="0" fontId="89" fillId="0" borderId="172" xfId="10" applyFont="1" applyBorder="1" applyAlignment="1">
      <alignment horizontal="center" vertical="center" wrapText="1"/>
    </xf>
    <xf numFmtId="174" fontId="89" fillId="0" borderId="145" xfId="2" applyNumberFormat="1" applyFont="1" applyBorder="1" applyAlignment="1">
      <alignment horizontal="right" vertical="center"/>
    </xf>
    <xf numFmtId="174" fontId="89" fillId="0" borderId="230" xfId="2" applyNumberFormat="1" applyFont="1" applyBorder="1" applyAlignment="1">
      <alignment horizontal="right" vertical="center"/>
    </xf>
    <xf numFmtId="0" fontId="79" fillId="0" borderId="233" xfId="10" applyFont="1" applyBorder="1" applyAlignment="1">
      <alignment horizontal="center" vertical="center" textRotation="90"/>
    </xf>
    <xf numFmtId="0" fontId="89" fillId="0" borderId="241" xfId="10" applyFont="1" applyBorder="1" applyAlignment="1">
      <alignment horizontal="center" vertical="center" textRotation="90"/>
    </xf>
    <xf numFmtId="0" fontId="89" fillId="0" borderId="246" xfId="10" applyFont="1" applyBorder="1" applyAlignment="1">
      <alignment horizontal="center" vertical="center" textRotation="90"/>
    </xf>
    <xf numFmtId="0" fontId="89" fillId="0" borderId="160" xfId="10" applyFont="1" applyBorder="1" applyAlignment="1">
      <alignment horizontal="center" vertical="center" wrapText="1"/>
    </xf>
    <xf numFmtId="0" fontId="89" fillId="0" borderId="161" xfId="10" applyFont="1" applyBorder="1" applyAlignment="1">
      <alignment horizontal="center" vertical="center" wrapText="1"/>
    </xf>
    <xf numFmtId="0" fontId="89" fillId="0" borderId="159" xfId="10" applyFont="1" applyBorder="1" applyAlignment="1">
      <alignment horizontal="center" vertical="center" wrapText="1"/>
    </xf>
    <xf numFmtId="174" fontId="89" fillId="0" borderId="157" xfId="2" applyNumberFormat="1" applyFont="1" applyBorder="1" applyAlignment="1">
      <alignment horizontal="right" vertical="center"/>
    </xf>
    <xf numFmtId="174" fontId="89" fillId="0" borderId="155" xfId="2" applyNumberFormat="1" applyFont="1" applyBorder="1" applyAlignment="1">
      <alignment horizontal="right" vertical="center"/>
    </xf>
    <xf numFmtId="4" fontId="79" fillId="0" borderId="247" xfId="2" applyNumberFormat="1" applyFont="1" applyBorder="1" applyAlignment="1">
      <alignment horizontal="right" vertical="center"/>
    </xf>
    <xf numFmtId="4" fontId="79" fillId="0" borderId="248" xfId="2" applyNumberFormat="1" applyFont="1" applyBorder="1" applyAlignment="1">
      <alignment horizontal="right" vertical="center"/>
    </xf>
    <xf numFmtId="0" fontId="89" fillId="0" borderId="245" xfId="10" applyFont="1" applyBorder="1" applyAlignment="1">
      <alignment horizontal="center" vertical="center"/>
    </xf>
    <xf numFmtId="176" fontId="79" fillId="0" borderId="0" xfId="11" applyNumberFormat="1" applyFont="1" applyAlignment="1">
      <alignment horizontal="left"/>
    </xf>
    <xf numFmtId="167" fontId="79" fillId="0" borderId="0" xfId="11" applyNumberFormat="1" applyFont="1" applyAlignment="1">
      <alignment horizontal="left"/>
    </xf>
    <xf numFmtId="173" fontId="89" fillId="0" borderId="78" xfId="2" applyNumberFormat="1" applyFont="1" applyBorder="1" applyAlignment="1">
      <alignment horizontal="right" vertical="center"/>
    </xf>
    <xf numFmtId="173" fontId="89" fillId="0" borderId="59" xfId="2" applyNumberFormat="1" applyFont="1" applyBorder="1" applyAlignment="1">
      <alignment horizontal="right" vertical="center"/>
    </xf>
    <xf numFmtId="0" fontId="89" fillId="0" borderId="78" xfId="10" applyFont="1" applyBorder="1" applyAlignment="1">
      <alignment horizontal="left" vertical="center"/>
    </xf>
    <xf numFmtId="0" fontId="89" fillId="0" borderId="148" xfId="10" applyFont="1" applyBorder="1" applyAlignment="1">
      <alignment horizontal="left" vertical="center"/>
    </xf>
    <xf numFmtId="4" fontId="89" fillId="0" borderId="0" xfId="2" applyNumberFormat="1" applyFont="1" applyAlignment="1">
      <alignment horizontal="right" vertical="center"/>
    </xf>
    <xf numFmtId="4" fontId="89" fillId="0" borderId="131" xfId="2" applyNumberFormat="1" applyFont="1" applyBorder="1" applyAlignment="1">
      <alignment horizontal="right" vertical="center"/>
    </xf>
    <xf numFmtId="4" fontId="89" fillId="0" borderId="78" xfId="2" applyNumberFormat="1" applyFont="1" applyBorder="1" applyAlignment="1" applyProtection="1">
      <alignment horizontal="right" vertical="center"/>
      <protection locked="0"/>
    </xf>
    <xf numFmtId="4" fontId="89" fillId="0" borderId="97" xfId="2" applyNumberFormat="1" applyFont="1" applyBorder="1" applyAlignment="1" applyProtection="1">
      <alignment horizontal="right" vertical="center"/>
      <protection locked="0"/>
    </xf>
    <xf numFmtId="4" fontId="89" fillId="0" borderId="148" xfId="2" applyNumberFormat="1" applyFont="1" applyBorder="1" applyAlignment="1" applyProtection="1">
      <alignment horizontal="right" vertical="center"/>
      <protection locked="0"/>
    </xf>
    <xf numFmtId="4" fontId="89" fillId="0" borderId="170" xfId="2" applyNumberFormat="1" applyFont="1" applyBorder="1" applyAlignment="1">
      <alignment horizontal="right" vertical="center"/>
    </xf>
    <xf numFmtId="0" fontId="89" fillId="0" borderId="166" xfId="10" applyFont="1" applyBorder="1" applyAlignment="1">
      <alignment horizontal="center" vertical="center"/>
    </xf>
    <xf numFmtId="0" fontId="89" fillId="0" borderId="131" xfId="10" applyFont="1" applyBorder="1" applyAlignment="1">
      <alignment horizontal="center" vertical="center"/>
    </xf>
    <xf numFmtId="0" fontId="89" fillId="0" borderId="127" xfId="10" applyFont="1" applyBorder="1" applyAlignment="1">
      <alignment horizontal="center" vertical="center" wrapText="1"/>
    </xf>
    <xf numFmtId="0" fontId="89" fillId="0" borderId="128" xfId="10" applyFont="1" applyBorder="1" applyAlignment="1">
      <alignment horizontal="center" vertical="center" wrapText="1"/>
    </xf>
    <xf numFmtId="0" fontId="89" fillId="0" borderId="129" xfId="10" applyFont="1" applyBorder="1" applyAlignment="1">
      <alignment horizontal="center" vertical="center" wrapText="1"/>
    </xf>
    <xf numFmtId="0" fontId="89" fillId="0" borderId="242" xfId="10" applyFont="1" applyBorder="1" applyAlignment="1">
      <alignment horizontal="justify" vertical="center"/>
    </xf>
    <xf numFmtId="0" fontId="89" fillId="0" borderId="203" xfId="10" applyFont="1" applyBorder="1" applyAlignment="1">
      <alignment horizontal="justify" vertical="center"/>
    </xf>
    <xf numFmtId="0" fontId="89" fillId="0" borderId="204" xfId="10" applyFont="1" applyBorder="1" applyAlignment="1">
      <alignment horizontal="justify" vertical="center"/>
    </xf>
    <xf numFmtId="0" fontId="89" fillId="0" borderId="176" xfId="10" applyFont="1" applyBorder="1" applyAlignment="1">
      <alignment horizontal="center" vertical="center"/>
    </xf>
    <xf numFmtId="0" fontId="89" fillId="0" borderId="177" xfId="10" applyFont="1" applyBorder="1" applyAlignment="1">
      <alignment horizontal="center" vertical="center"/>
    </xf>
    <xf numFmtId="0" fontId="79" fillId="0" borderId="214" xfId="10" applyFont="1" applyBorder="1" applyAlignment="1">
      <alignment horizontal="right" vertical="center"/>
    </xf>
    <xf numFmtId="0" fontId="79" fillId="0" borderId="215" xfId="10" applyFont="1" applyBorder="1" applyAlignment="1">
      <alignment horizontal="right" vertical="center"/>
    </xf>
    <xf numFmtId="0" fontId="79" fillId="0" borderId="177" xfId="10" applyFont="1" applyBorder="1" applyAlignment="1">
      <alignment horizontal="right" vertical="center"/>
    </xf>
    <xf numFmtId="4" fontId="79" fillId="0" borderId="181" xfId="2" applyNumberFormat="1" applyFont="1" applyBorder="1" applyAlignment="1">
      <alignment horizontal="right" vertical="center"/>
    </xf>
    <xf numFmtId="4" fontId="79" fillId="0" borderId="179" xfId="2" applyNumberFormat="1" applyFont="1" applyBorder="1" applyAlignment="1">
      <alignment horizontal="right" vertical="center"/>
    </xf>
    <xf numFmtId="4" fontId="79" fillId="0" borderId="180" xfId="2" applyNumberFormat="1" applyFont="1" applyBorder="1" applyAlignment="1">
      <alignment horizontal="right" vertical="center"/>
    </xf>
    <xf numFmtId="0" fontId="79" fillId="0" borderId="135" xfId="10" applyFont="1" applyBorder="1" applyAlignment="1">
      <alignment horizontal="center" vertical="center"/>
    </xf>
    <xf numFmtId="0" fontId="79" fillId="0" borderId="136" xfId="10" applyFont="1" applyBorder="1" applyAlignment="1">
      <alignment horizontal="center" vertical="center"/>
    </xf>
    <xf numFmtId="0" fontId="79" fillId="0" borderId="160" xfId="10" applyFont="1" applyBorder="1" applyAlignment="1">
      <alignment horizontal="center" vertical="center"/>
    </xf>
    <xf numFmtId="0" fontId="79" fillId="0" borderId="161" xfId="10" applyFont="1" applyBorder="1" applyAlignment="1">
      <alignment horizontal="center" vertical="center"/>
    </xf>
    <xf numFmtId="0" fontId="79" fillId="0" borderId="159" xfId="10" applyFont="1" applyBorder="1" applyAlignment="1">
      <alignment horizontal="center" vertical="center"/>
    </xf>
    <xf numFmtId="0" fontId="79" fillId="0" borderId="173" xfId="10" applyFont="1" applyBorder="1" applyAlignment="1">
      <alignment horizontal="center" vertical="center"/>
    </xf>
    <xf numFmtId="0" fontId="79" fillId="0" borderId="174" xfId="10" applyFont="1" applyBorder="1" applyAlignment="1">
      <alignment horizontal="center" vertical="center"/>
    </xf>
    <xf numFmtId="0" fontId="79" fillId="0" borderId="172" xfId="10" applyFont="1" applyBorder="1" applyAlignment="1">
      <alignment horizontal="center" vertical="center"/>
    </xf>
    <xf numFmtId="0" fontId="79" fillId="0" borderId="249" xfId="10" applyFont="1" applyBorder="1" applyAlignment="1">
      <alignment horizontal="center" vertical="center"/>
    </xf>
    <xf numFmtId="0" fontId="79" fillId="0" borderId="250" xfId="10" applyFont="1" applyBorder="1" applyAlignment="1">
      <alignment horizontal="center" vertical="center"/>
    </xf>
    <xf numFmtId="0" fontId="79" fillId="0" borderId="251" xfId="10" applyFont="1" applyBorder="1" applyAlignment="1">
      <alignment horizontal="center" vertical="center"/>
    </xf>
    <xf numFmtId="0" fontId="79" fillId="0" borderId="254" xfId="10" applyFont="1" applyBorder="1" applyAlignment="1">
      <alignment horizontal="center" vertical="center"/>
    </xf>
    <xf numFmtId="0" fontId="79" fillId="0" borderId="255" xfId="10" applyFont="1" applyBorder="1" applyAlignment="1">
      <alignment horizontal="center" vertical="center"/>
    </xf>
    <xf numFmtId="0" fontId="79" fillId="0" borderId="256" xfId="10" applyFont="1" applyBorder="1" applyAlignment="1">
      <alignment horizontal="center" vertical="center"/>
    </xf>
    <xf numFmtId="0" fontId="79" fillId="0" borderId="252" xfId="10" applyFont="1" applyBorder="1" applyAlignment="1">
      <alignment horizontal="center" vertical="center"/>
    </xf>
    <xf numFmtId="0" fontId="79" fillId="0" borderId="253" xfId="10" applyFont="1" applyBorder="1" applyAlignment="1">
      <alignment horizontal="center" vertical="center"/>
    </xf>
    <xf numFmtId="0" fontId="79" fillId="0" borderId="257" xfId="10" applyFont="1" applyBorder="1" applyAlignment="1">
      <alignment horizontal="center" vertical="center"/>
    </xf>
    <xf numFmtId="0" fontId="79" fillId="0" borderId="258" xfId="10" applyFont="1" applyBorder="1" applyAlignment="1">
      <alignment horizontal="center" vertical="center"/>
    </xf>
    <xf numFmtId="0" fontId="79" fillId="0" borderId="141" xfId="10" applyFont="1" applyBorder="1" applyAlignment="1">
      <alignment horizontal="center" vertical="center"/>
    </xf>
    <xf numFmtId="0" fontId="79" fillId="0" borderId="142" xfId="10" applyFont="1" applyBorder="1" applyAlignment="1">
      <alignment horizontal="center" vertical="center"/>
    </xf>
    <xf numFmtId="0" fontId="74" fillId="0" borderId="0" xfId="10" applyFont="1" applyAlignment="1">
      <alignment horizontal="center"/>
    </xf>
    <xf numFmtId="0" fontId="91" fillId="0" borderId="259" xfId="10" applyFont="1" applyBorder="1" applyAlignment="1">
      <alignment horizontal="center" vertical="center"/>
    </xf>
    <xf numFmtId="0" fontId="91" fillId="0" borderId="180" xfId="10" applyFont="1" applyBorder="1" applyAlignment="1">
      <alignment horizontal="center" vertical="center"/>
    </xf>
    <xf numFmtId="0" fontId="91" fillId="0" borderId="260" xfId="10" applyFont="1" applyBorder="1" applyAlignment="1">
      <alignment horizontal="center" vertical="center"/>
    </xf>
    <xf numFmtId="0" fontId="91" fillId="0" borderId="247" xfId="10" applyFont="1" applyBorder="1" applyAlignment="1">
      <alignment horizontal="center" vertical="center"/>
    </xf>
    <xf numFmtId="0" fontId="91" fillId="0" borderId="261" xfId="10" applyFont="1" applyBorder="1" applyAlignment="1">
      <alignment horizontal="center" vertical="center"/>
    </xf>
    <xf numFmtId="0" fontId="91" fillId="0" borderId="178" xfId="10" applyFont="1" applyBorder="1" applyAlignment="1">
      <alignment horizontal="center" vertical="center"/>
    </xf>
    <xf numFmtId="0" fontId="91" fillId="0" borderId="179" xfId="10" applyFont="1" applyBorder="1" applyAlignment="1">
      <alignment horizontal="center" vertical="center"/>
    </xf>
    <xf numFmtId="0" fontId="91" fillId="0" borderId="181" xfId="10" applyFont="1" applyBorder="1" applyAlignment="1">
      <alignment horizontal="center" vertical="center"/>
    </xf>
    <xf numFmtId="0" fontId="91" fillId="0" borderId="182" xfId="10" applyFont="1" applyBorder="1" applyAlignment="1">
      <alignment horizontal="center" vertical="center"/>
    </xf>
    <xf numFmtId="0" fontId="89" fillId="0" borderId="264" xfId="10" applyFont="1" applyBorder="1" applyAlignment="1">
      <alignment horizontal="center" vertical="center"/>
    </xf>
    <xf numFmtId="0" fontId="89" fillId="0" borderId="134" xfId="10" applyFont="1" applyBorder="1" applyAlignment="1">
      <alignment horizontal="center" vertical="center"/>
    </xf>
    <xf numFmtId="0" fontId="89" fillId="0" borderId="130" xfId="10" applyFont="1" applyBorder="1" applyAlignment="1">
      <alignment horizontal="left" vertical="center" wrapText="1"/>
    </xf>
    <xf numFmtId="0" fontId="89" fillId="0" borderId="0" xfId="10" applyFont="1" applyAlignment="1">
      <alignment horizontal="left" vertical="center" wrapText="1"/>
    </xf>
    <xf numFmtId="0" fontId="89" fillId="0" borderId="131" xfId="10" applyFont="1" applyBorder="1" applyAlignment="1">
      <alignment horizontal="left" vertical="center" wrapText="1"/>
    </xf>
    <xf numFmtId="0" fontId="89" fillId="0" borderId="132" xfId="10" applyFont="1" applyBorder="1" applyAlignment="1">
      <alignment horizontal="left" vertical="center" wrapText="1"/>
    </xf>
    <xf numFmtId="0" fontId="89" fillId="0" borderId="133" xfId="10" applyFont="1" applyBorder="1" applyAlignment="1">
      <alignment horizontal="left" vertical="center" wrapText="1"/>
    </xf>
    <xf numFmtId="0" fontId="89" fillId="0" borderId="134" xfId="10" applyFont="1" applyBorder="1" applyAlignment="1">
      <alignment horizontal="left" vertical="center" wrapText="1"/>
    </xf>
    <xf numFmtId="0" fontId="89" fillId="0" borderId="262" xfId="10" applyFont="1" applyBorder="1" applyAlignment="1">
      <alignment horizontal="center" vertical="center"/>
    </xf>
    <xf numFmtId="0" fontId="89" fillId="0" borderId="224" xfId="10" applyFont="1" applyBorder="1" applyAlignment="1">
      <alignment horizontal="center" vertical="center"/>
    </xf>
    <xf numFmtId="0" fontId="89" fillId="0" borderId="225" xfId="10" applyFont="1" applyBorder="1" applyAlignment="1">
      <alignment horizontal="center" vertical="center"/>
    </xf>
    <xf numFmtId="4" fontId="89" fillId="0" borderId="262" xfId="2" applyNumberFormat="1" applyFont="1" applyBorder="1" applyAlignment="1" applyProtection="1">
      <alignment horizontal="right" vertical="center"/>
      <protection locked="0"/>
    </xf>
    <xf numFmtId="4" fontId="89" fillId="0" borderId="263" xfId="2" applyNumberFormat="1" applyFont="1" applyBorder="1" applyAlignment="1" applyProtection="1">
      <alignment horizontal="right" vertical="center"/>
      <protection locked="0"/>
    </xf>
    <xf numFmtId="0" fontId="89" fillId="0" borderId="265" xfId="10" applyFont="1" applyBorder="1" applyAlignment="1">
      <alignment horizontal="center" vertical="center"/>
    </xf>
    <xf numFmtId="0" fontId="89" fillId="0" borderId="266" xfId="10" applyFont="1" applyBorder="1" applyAlignment="1">
      <alignment horizontal="center" vertical="center"/>
    </xf>
    <xf numFmtId="0" fontId="89" fillId="0" borderId="267" xfId="10" applyFont="1" applyBorder="1" applyAlignment="1">
      <alignment horizontal="center" vertical="center"/>
    </xf>
    <xf numFmtId="4" fontId="89" fillId="0" borderId="268" xfId="2" applyNumberFormat="1" applyFont="1" applyBorder="1" applyAlignment="1" applyProtection="1">
      <alignment horizontal="right" vertical="center"/>
      <protection locked="0"/>
    </xf>
    <xf numFmtId="4" fontId="89" fillId="0" borderId="266" xfId="2" applyNumberFormat="1" applyFont="1" applyBorder="1" applyAlignment="1" applyProtection="1">
      <alignment horizontal="right" vertical="center"/>
      <protection locked="0"/>
    </xf>
    <xf numFmtId="4" fontId="89" fillId="0" borderId="269" xfId="2" applyNumberFormat="1" applyFont="1" applyBorder="1" applyAlignment="1" applyProtection="1">
      <alignment horizontal="right" vertical="center"/>
      <protection locked="0"/>
    </xf>
    <xf numFmtId="4" fontId="89" fillId="0" borderId="145" xfId="2" applyNumberFormat="1" applyFont="1" applyBorder="1" applyAlignment="1">
      <alignment horizontal="right" vertical="center"/>
    </xf>
    <xf numFmtId="4" fontId="89" fillId="0" borderId="144" xfId="2" applyNumberFormat="1" applyFont="1" applyBorder="1" applyAlignment="1">
      <alignment horizontal="right" vertical="center"/>
    </xf>
    <xf numFmtId="4" fontId="89" fillId="0" borderId="146" xfId="2" applyNumberFormat="1" applyFont="1" applyBorder="1" applyAlignment="1">
      <alignment horizontal="right" vertical="center"/>
    </xf>
    <xf numFmtId="0" fontId="89" fillId="0" borderId="151" xfId="10" applyFont="1" applyBorder="1" applyAlignment="1">
      <alignment horizontal="center" vertical="center"/>
    </xf>
    <xf numFmtId="0" fontId="89" fillId="0" borderId="152" xfId="10" applyFont="1" applyBorder="1" applyAlignment="1">
      <alignment horizontal="center" vertical="center"/>
    </xf>
    <xf numFmtId="0" fontId="89" fillId="0" borderId="191" xfId="10" applyFont="1" applyBorder="1" applyAlignment="1">
      <alignment horizontal="left" vertical="center"/>
    </xf>
    <xf numFmtId="0" fontId="89" fillId="0" borderId="192" xfId="10" applyFont="1" applyBorder="1" applyAlignment="1">
      <alignment horizontal="left" vertical="center"/>
    </xf>
    <xf numFmtId="0" fontId="89" fillId="0" borderId="193" xfId="10" applyFont="1" applyBorder="1" applyAlignment="1">
      <alignment horizontal="left" vertical="center"/>
    </xf>
    <xf numFmtId="0" fontId="89" fillId="0" borderId="153" xfId="10" applyFont="1" applyBorder="1" applyAlignment="1">
      <alignment horizontal="center" vertical="center"/>
    </xf>
    <xf numFmtId="0" fontId="89" fillId="0" borderId="154" xfId="10" applyFont="1" applyBorder="1" applyAlignment="1">
      <alignment horizontal="center" vertical="center"/>
    </xf>
    <xf numFmtId="10" fontId="89" fillId="0" borderId="157" xfId="12" applyNumberFormat="1" applyFont="1" applyBorder="1" applyAlignment="1">
      <alignment horizontal="right" vertical="center"/>
    </xf>
    <xf numFmtId="10" fontId="89" fillId="0" borderId="154" xfId="12" applyNumberFormat="1" applyFont="1" applyBorder="1" applyAlignment="1">
      <alignment horizontal="right" vertical="center"/>
    </xf>
    <xf numFmtId="10" fontId="89" fillId="0" borderId="156" xfId="12" applyNumberFormat="1" applyFont="1" applyBorder="1" applyAlignment="1">
      <alignment horizontal="right" vertical="center"/>
    </xf>
    <xf numFmtId="0" fontId="89" fillId="0" borderId="171" xfId="10" applyFont="1" applyBorder="1" applyAlignment="1">
      <alignment horizontal="center" vertical="center"/>
    </xf>
    <xf numFmtId="0" fontId="89" fillId="0" borderId="172" xfId="10" applyFont="1" applyBorder="1" applyAlignment="1">
      <alignment horizontal="center" vertical="center"/>
    </xf>
    <xf numFmtId="0" fontId="89" fillId="0" borderId="130" xfId="10" applyFont="1" applyBorder="1" applyAlignment="1">
      <alignment horizontal="left" vertical="center"/>
    </xf>
    <xf numFmtId="0" fontId="89" fillId="0" borderId="0" xfId="10" applyFont="1" applyAlignment="1">
      <alignment horizontal="left" vertical="center"/>
    </xf>
    <xf numFmtId="0" fontId="89" fillId="0" borderId="131" xfId="10" applyFont="1" applyBorder="1" applyAlignment="1">
      <alignment horizontal="left" vertical="center"/>
    </xf>
    <xf numFmtId="4" fontId="89" fillId="0" borderId="153" xfId="2" applyNumberFormat="1" applyFont="1" applyBorder="1" applyAlignment="1">
      <alignment horizontal="right" vertical="center"/>
    </xf>
    <xf numFmtId="4" fontId="89" fillId="0" borderId="154" xfId="2" applyNumberFormat="1" applyFont="1" applyBorder="1" applyAlignment="1">
      <alignment horizontal="right" vertical="center"/>
    </xf>
    <xf numFmtId="4" fontId="89" fillId="0" borderId="156" xfId="2" applyNumberFormat="1" applyFont="1" applyBorder="1" applyAlignment="1">
      <alignment horizontal="right" vertical="center"/>
    </xf>
    <xf numFmtId="0" fontId="89" fillId="0" borderId="173" xfId="10" applyFont="1" applyBorder="1" applyAlignment="1">
      <alignment horizontal="left" vertical="center"/>
    </xf>
    <xf numFmtId="0" fontId="89" fillId="0" borderId="174" xfId="10" applyFont="1" applyBorder="1" applyAlignment="1">
      <alignment horizontal="left" vertical="center"/>
    </xf>
    <xf numFmtId="0" fontId="89" fillId="0" borderId="172" xfId="10" applyFont="1" applyBorder="1" applyAlignment="1">
      <alignment horizontal="left" vertical="center"/>
    </xf>
    <xf numFmtId="0" fontId="89" fillId="0" borderId="143" xfId="10" applyFont="1" applyBorder="1" applyAlignment="1">
      <alignment horizontal="center" vertical="center"/>
    </xf>
    <xf numFmtId="0" fontId="89" fillId="0" borderId="144" xfId="10" applyFont="1" applyBorder="1" applyAlignment="1">
      <alignment horizontal="center" vertical="center"/>
    </xf>
    <xf numFmtId="0" fontId="89" fillId="0" borderId="142" xfId="10" applyFont="1" applyBorder="1" applyAlignment="1">
      <alignment horizontal="center" vertical="center"/>
    </xf>
    <xf numFmtId="0" fontId="125" fillId="0" borderId="0" xfId="8" applyFont="1" applyAlignment="1">
      <alignment horizontal="left" wrapText="1"/>
    </xf>
    <xf numFmtId="1" fontId="21" fillId="0" borderId="0" xfId="8" applyNumberFormat="1" applyFont="1" applyAlignment="1">
      <alignment horizontal="center" vertical="top" textRotation="90"/>
    </xf>
    <xf numFmtId="0" fontId="34" fillId="0" borderId="0" xfId="8" applyFont="1" applyAlignment="1">
      <alignment horizontal="center"/>
    </xf>
    <xf numFmtId="0" fontId="28" fillId="0" borderId="0" xfId="8" applyFont="1" applyAlignment="1">
      <alignment horizontal="center" vertical="center" wrapText="1"/>
    </xf>
    <xf numFmtId="0" fontId="74" fillId="0" borderId="0" xfId="8" applyFont="1" applyAlignment="1">
      <alignment horizontal="center" vertical="center"/>
    </xf>
    <xf numFmtId="0" fontId="125" fillId="0" borderId="0" xfId="8" applyFont="1" applyAlignment="1">
      <alignment horizontal="left" vertical="top" wrapText="1"/>
    </xf>
    <xf numFmtId="0" fontId="28" fillId="0" borderId="0" xfId="8" applyFont="1" applyAlignment="1">
      <alignment horizontal="left" vertical="top" wrapText="1"/>
    </xf>
    <xf numFmtId="0" fontId="79" fillId="0" borderId="0" xfId="8" applyFont="1" applyAlignment="1">
      <alignment horizontal="center" vertical="center"/>
    </xf>
    <xf numFmtId="1" fontId="136" fillId="0" borderId="0" xfId="11" applyNumberFormat="1" applyFont="1" applyAlignment="1">
      <alignment horizontal="center" vertical="top" textRotation="90"/>
    </xf>
    <xf numFmtId="0" fontId="55" fillId="0" borderId="0" xfId="11" applyFont="1" applyAlignment="1">
      <alignment horizontal="center" vertical="center"/>
    </xf>
    <xf numFmtId="0" fontId="129" fillId="0" borderId="0" xfId="11" applyFont="1" applyAlignment="1">
      <alignment horizontal="center" vertical="center"/>
    </xf>
    <xf numFmtId="0" fontId="134" fillId="0" borderId="0" xfId="11" applyFont="1" applyAlignment="1">
      <alignment horizontal="left" vertical="center"/>
    </xf>
  </cellXfs>
  <cellStyles count="14">
    <cellStyle name="Comma 2" xfId="1" xr:uid="{00000000-0005-0000-0000-000000000000}"/>
    <cellStyle name="Comma 2 2" xfId="2" xr:uid="{00000000-0005-0000-0000-000001000000}"/>
    <cellStyle name="Comma 2 2 2" xfId="3" xr:uid="{00000000-0005-0000-0000-000002000000}"/>
    <cellStyle name="Comma 3" xfId="4" xr:uid="{00000000-0005-0000-0000-000003000000}"/>
    <cellStyle name="Hyperlink 2" xfId="5" xr:uid="{00000000-0005-0000-0000-000004000000}"/>
    <cellStyle name="Hyperlink 2 2" xfId="6" xr:uid="{00000000-0005-0000-0000-000005000000}"/>
    <cellStyle name="Normal" xfId="0" builtinId="0"/>
    <cellStyle name="Normal 2" xfId="7" xr:uid="{00000000-0005-0000-0000-000007000000}"/>
    <cellStyle name="Normal 2 2" xfId="8" xr:uid="{00000000-0005-0000-0000-000008000000}"/>
    <cellStyle name="Normal 2 3" xfId="9" xr:uid="{00000000-0005-0000-0000-000009000000}"/>
    <cellStyle name="Normal 4" xfId="10" xr:uid="{00000000-0005-0000-0000-00000A000000}"/>
    <cellStyle name="Normal 5" xfId="11" xr:uid="{00000000-0005-0000-0000-00000B000000}"/>
    <cellStyle name="Percent 2 2" xfId="12" xr:uid="{00000000-0005-0000-0000-00000C000000}"/>
    <cellStyle name="Percent 2 3" xfId="13" xr:uid="{00000000-0005-0000-0000-00000D000000}"/>
  </cellStyles>
  <dxfs count="140">
    <dxf>
      <font>
        <color theme="0"/>
      </font>
      <fill>
        <patternFill>
          <bgColor theme="0"/>
        </patternFill>
      </fill>
      <border>
        <left/>
        <right/>
        <top/>
        <bottom/>
        <vertical/>
        <horizontal/>
      </border>
    </dxf>
    <dxf>
      <font>
        <color theme="0"/>
      </font>
      <fill>
        <patternFill>
          <bgColor theme="0"/>
        </patternFill>
      </fill>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b/>
        <i val="0"/>
        <color rgb="FFFF0000"/>
      </font>
    </dxf>
    <dxf>
      <fill>
        <patternFill>
          <bgColor rgb="FFFFFFFF"/>
        </patternFill>
      </fill>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bgColor rgb="FFFFC00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patternType="none">
          <bgColor auto="1"/>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b/>
        <i val="0"/>
        <color rgb="FFFF0000"/>
      </font>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b/>
        <i val="0"/>
        <color rgb="FFFF0000"/>
      </font>
    </dxf>
    <dxf>
      <font>
        <color theme="0"/>
      </font>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vertical/>
        <horizontal/>
      </border>
    </dxf>
    <dxf>
      <border>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b/>
        <i val="0"/>
        <color rgb="FFFF0000"/>
      </font>
    </dxf>
    <dxf>
      <font>
        <color theme="0"/>
      </font>
    </dxf>
    <dxf>
      <font>
        <color theme="0"/>
      </font>
      <fill>
        <patternFill>
          <bgColor theme="0"/>
        </patternFill>
      </fill>
      <border>
        <left/>
        <right/>
        <top/>
        <bottom/>
        <vertical/>
        <horizontal/>
      </border>
    </dxf>
    <dxf>
      <font>
        <b/>
        <i val="0"/>
        <color rgb="FFFF0000"/>
      </font>
    </dxf>
    <dxf>
      <font>
        <b/>
        <i val="0"/>
        <color rgb="FFFF0000"/>
      </font>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patternFill>
      </fill>
      <border>
        <vertical/>
        <horizontal/>
      </border>
    </dxf>
    <dxf>
      <font>
        <b/>
        <i val="0"/>
        <color rgb="FFFF0000"/>
      </font>
    </dxf>
    <dxf>
      <font>
        <b/>
        <i val="0"/>
        <color rgb="FFFF0000"/>
      </font>
    </dxf>
    <dxf>
      <font>
        <b/>
        <i val="0"/>
        <color rgb="FFFF0000"/>
      </font>
    </dxf>
    <dxf>
      <font>
        <b/>
        <i val="0"/>
        <color rgb="FFFF0000"/>
      </font>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patternFill>
      </fill>
      <border>
        <vertical/>
        <horizontal/>
      </border>
    </dxf>
    <dxf>
      <font>
        <b/>
        <i val="0"/>
        <color rgb="FFFF0000"/>
      </font>
    </dxf>
    <dxf>
      <font>
        <b/>
        <i val="0"/>
        <color rgb="FFFF0000"/>
      </font>
    </dxf>
    <dxf>
      <font>
        <color theme="0"/>
      </font>
      <fill>
        <patternFill>
          <bgColor theme="0"/>
        </patternFill>
      </fill>
      <border>
        <left/>
        <right/>
        <top/>
        <bottom/>
        <vertical/>
        <horizontal/>
      </border>
    </dxf>
    <dxf>
      <fill>
        <patternFill>
          <bgColor rgb="FFFFC000"/>
        </patternFill>
      </fill>
    </dxf>
    <dxf>
      <fill>
        <patternFill>
          <bgColor rgb="FFFFC000"/>
        </patternFill>
      </fill>
    </dxf>
    <dxf>
      <font>
        <color theme="0"/>
      </font>
      <fill>
        <patternFill>
          <bgColor theme="0"/>
        </patternFill>
      </fill>
      <border>
        <left/>
        <right/>
        <top/>
        <bottom/>
        <vertical/>
        <horizontal/>
      </border>
    </dxf>
    <dxf>
      <font>
        <color theme="0"/>
      </font>
      <fill>
        <patternFill>
          <bgColor theme="0"/>
        </patternFill>
      </fill>
      <border>
        <vertical/>
        <horizontal/>
      </border>
    </dxf>
    <dxf>
      <font>
        <b/>
        <i val="0"/>
        <color rgb="FFFF0000"/>
      </font>
    </dxf>
    <dxf>
      <font>
        <color theme="0"/>
      </font>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fgColor theme="0"/>
        </patternFill>
      </fill>
      <border>
        <vertical/>
        <horizontal/>
      </border>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patternFill>
      </fill>
      <border>
        <vertical/>
        <horizontal/>
      </border>
    </dxf>
    <dxf>
      <font>
        <b/>
        <i val="0"/>
        <color rgb="FFFF0000"/>
      </font>
    </dxf>
    <dxf>
      <font>
        <b/>
        <i val="0"/>
        <color rgb="FFFF0000"/>
      </font>
    </dxf>
    <dxf>
      <font>
        <b/>
        <i val="0"/>
        <color rgb="FFFF0000"/>
      </font>
    </dxf>
    <dxf>
      <font>
        <b/>
        <i val="0"/>
        <color rgb="FFFF0000"/>
      </font>
    </dxf>
    <dxf>
      <fill>
        <patternFill patternType="none">
          <bgColor auto="1"/>
        </patternFill>
      </fill>
      <border>
        <left/>
        <right/>
        <top/>
        <bottom/>
        <vertical/>
        <horizontal/>
      </border>
    </dxf>
    <dxf>
      <fill>
        <patternFill>
          <bgColor rgb="FFFFC000"/>
        </patternFill>
      </fill>
    </dxf>
    <dxf>
      <fill>
        <patternFill>
          <bgColor theme="7"/>
        </patternFill>
      </fill>
    </dxf>
    <dxf>
      <font>
        <color theme="0"/>
      </font>
      <fill>
        <patternFill patternType="none">
          <bgColor auto="1"/>
        </patternFill>
      </fill>
      <border>
        <left/>
        <vertical/>
        <horizontal/>
      </border>
    </dxf>
    <dxf>
      <font>
        <color rgb="FF9C0006"/>
      </font>
      <fill>
        <patternFill>
          <bgColor rgb="FFFFC7CE"/>
        </patternFill>
      </fill>
    </dxf>
    <dxf>
      <fill>
        <patternFill>
          <bgColor rgb="FFFFC000"/>
        </patternFill>
      </fill>
    </dxf>
    <dxf>
      <fill>
        <patternFill>
          <bgColor rgb="FFFFC000"/>
        </patternFill>
      </fill>
    </dxf>
    <dxf>
      <fill>
        <patternFill patternType="none">
          <bgColor auto="1"/>
        </patternFill>
      </fill>
      <border>
        <left/>
        <right/>
        <top/>
        <bottom/>
        <vertical/>
        <horizontal/>
      </border>
    </dxf>
    <dxf>
      <font>
        <color rgb="FF9C0006"/>
      </font>
      <fill>
        <patternFill>
          <bgColor rgb="FFFFC7CE"/>
        </patternFill>
      </fill>
    </dxf>
    <dxf>
      <fill>
        <patternFill>
          <bgColor theme="0"/>
        </patternFill>
      </fill>
    </dxf>
    <dxf>
      <numFmt numFmtId="177" formatCode="\0??\/000\-0000"/>
    </dxf>
    <dxf>
      <numFmt numFmtId="178" formatCode="\000\/000\-000"/>
    </dxf>
    <dxf>
      <fill>
        <patternFill>
          <bgColor rgb="FFFFC000"/>
        </patternFill>
      </fill>
    </dxf>
    <dxf>
      <fill>
        <patternFill>
          <bgColor rgb="FFFFFFFF"/>
        </patternFill>
      </fill>
    </dxf>
    <dxf>
      <fill>
        <patternFill patternType="none">
          <bgColor auto="1"/>
        </patternFill>
      </fill>
      <border>
        <left/>
        <right/>
        <top/>
        <bottom/>
        <vertical/>
        <horizontal/>
      </border>
    </dxf>
    <dxf>
      <fill>
        <patternFill>
          <bgColor theme="0"/>
        </patternFill>
      </fill>
    </dxf>
    <dxf>
      <numFmt numFmtId="177" formatCode="\0??\/000\-0000"/>
    </dxf>
    <dxf>
      <numFmt numFmtId="178" formatCode="\000\/000\-000"/>
    </dxf>
    <dxf>
      <border>
        <left style="thin">
          <color theme="0" tint="-0.499984740745262"/>
        </left>
        <vertical/>
        <horizontal/>
      </border>
    </dxf>
    <dxf>
      <font>
        <color rgb="FFFFFFFF"/>
      </font>
      <border>
        <left/>
        <right/>
        <top/>
        <bottom/>
      </border>
    </dxf>
    <dxf>
      <font>
        <color rgb="FFFF0000"/>
      </font>
      <fill>
        <patternFill>
          <bgColor rgb="FFFFFF00"/>
        </patternFill>
      </fill>
    </dxf>
    <dxf>
      <font>
        <color theme="0"/>
      </font>
    </dxf>
    <dxf>
      <fill>
        <patternFill>
          <bgColor rgb="FFFFC000"/>
        </patternFill>
      </fill>
    </dxf>
    <dxf>
      <fill>
        <patternFill>
          <bgColor rgb="FFFFFFFF"/>
        </patternFill>
      </fill>
    </dxf>
    <dxf>
      <fill>
        <patternFill>
          <bgColor rgb="FFFFC000"/>
        </patternFill>
      </fill>
    </dxf>
    <dxf>
      <fill>
        <patternFill>
          <bgColor rgb="FFFFFFFF"/>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theme="0"/>
        </patternFill>
      </fill>
    </dxf>
    <dxf>
      <fill>
        <patternFill>
          <bgColor rgb="FFFFFFFF"/>
        </patternFill>
      </fill>
    </dxf>
    <dxf>
      <fill>
        <patternFill>
          <bgColor rgb="FFFFC000"/>
        </patternFill>
      </fill>
    </dxf>
    <dxf>
      <fill>
        <patternFill>
          <bgColor rgb="FFFFC000"/>
        </patternFill>
      </fill>
    </dxf>
    <dxf>
      <fill>
        <patternFill>
          <bgColor rgb="FFFFC000"/>
        </patternFill>
      </fill>
    </dxf>
    <dxf>
      <fill>
        <patternFill patternType="none">
          <bgColor auto="1"/>
        </patternFill>
      </fill>
      <border>
        <left/>
        <right/>
        <top/>
        <bottom/>
        <vertical/>
        <horizontal/>
      </border>
    </dxf>
    <dxf>
      <fill>
        <patternFill>
          <bgColor rgb="FFFFC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13</xdr:row>
      <xdr:rowOff>123840</xdr:rowOff>
    </xdr:from>
    <xdr:to>
      <xdr:col>5</xdr:col>
      <xdr:colOff>676275</xdr:colOff>
      <xdr:row>14</xdr:row>
      <xdr:rowOff>361950</xdr:rowOff>
    </xdr:to>
    <xdr:sp macro="" textlink="">
      <xdr:nvSpPr>
        <xdr:cNvPr id="2" name="CustomShape 1" hidden="1">
          <a:extLst>
            <a:ext uri="{FF2B5EF4-FFF2-40B4-BE49-F238E27FC236}">
              <a16:creationId xmlns:a16="http://schemas.microsoft.com/office/drawing/2014/main" id="{6B786ECF-67F1-4DA9-81B9-0B6A1426EE35}"/>
            </a:ext>
          </a:extLst>
        </xdr:cNvPr>
        <xdr:cNvSpPr/>
      </xdr:nvSpPr>
      <xdr:spPr>
        <a:xfrm>
          <a:off x="11953875" y="4705365"/>
          <a:ext cx="680500" cy="369797"/>
        </a:xfrm>
        <a:prstGeom prst="rect">
          <a:avLst/>
        </a:prstGeom>
        <a:noFill/>
        <a:ln w="9525">
          <a:noFill/>
        </a:ln>
      </xdr:spPr>
      <xdr:style>
        <a:lnRef idx="0">
          <a:scrgbClr r="0" g="0" b="0"/>
        </a:lnRef>
        <a:fillRef idx="0">
          <a:scrgbClr r="0" g="0" b="0"/>
        </a:fillRef>
        <a:effectRef idx="0">
          <a:scrgbClr r="0" g="0" b="0"/>
        </a:effectRef>
        <a:fontRef idx="minor"/>
      </xdr:style>
      <xdr:txBody>
        <a:bodyPr lIns="27360" tIns="27360" rIns="27360" bIns="27360" anchor="ctr">
          <a:noAutofit/>
        </a:bodyPr>
        <a:lstStyle/>
        <a:p>
          <a:pPr algn="ctr">
            <a:lnSpc>
              <a:spcPct val="100000"/>
            </a:lnSpc>
          </a:pPr>
          <a:r>
            <a:rPr lang="x-none" sz="1100" b="0" strike="noStrike" spc="-1">
              <a:solidFill>
                <a:srgbClr val="000000"/>
              </a:solidFill>
              <a:latin typeface="Calibri"/>
            </a:rPr>
            <a:t>Konvertuj</a:t>
          </a:r>
          <a:endParaRPr lang="x-none" sz="1100" b="0" strike="noStrike" spc="-1">
            <a:latin typeface="Times New Roman"/>
          </a:endParaRPr>
        </a:p>
      </xdr:txBody>
    </xdr:sp>
    <xdr:clientData/>
  </xdr:twoCellAnchor>
  <xdr:twoCellAnchor editAs="oneCell">
    <xdr:from>
      <xdr:col>5</xdr:col>
      <xdr:colOff>0</xdr:colOff>
      <xdr:row>13</xdr:row>
      <xdr:rowOff>123840</xdr:rowOff>
    </xdr:from>
    <xdr:to>
      <xdr:col>5</xdr:col>
      <xdr:colOff>680500</xdr:colOff>
      <xdr:row>14</xdr:row>
      <xdr:rowOff>135150</xdr:rowOff>
    </xdr:to>
    <xdr:sp macro="" textlink="">
      <xdr:nvSpPr>
        <xdr:cNvPr id="3" name="CustomShape 1" hidden="1">
          <a:extLst>
            <a:ext uri="{FF2B5EF4-FFF2-40B4-BE49-F238E27FC236}">
              <a16:creationId xmlns:a16="http://schemas.microsoft.com/office/drawing/2014/main" id="{443EB8DA-EA93-4315-81E3-A4CA14BF8F21}"/>
            </a:ext>
          </a:extLst>
        </xdr:cNvPr>
        <xdr:cNvSpPr/>
      </xdr:nvSpPr>
      <xdr:spPr>
        <a:xfrm>
          <a:off x="11953875" y="4705365"/>
          <a:ext cx="680500" cy="144660"/>
        </a:xfrm>
        <a:prstGeom prst="rect">
          <a:avLst/>
        </a:prstGeom>
        <a:noFill/>
        <a:ln w="9525">
          <a:noFill/>
        </a:ln>
      </xdr:spPr>
      <xdr:style>
        <a:lnRef idx="0">
          <a:scrgbClr r="0" g="0" b="0"/>
        </a:lnRef>
        <a:fillRef idx="0">
          <a:scrgbClr r="0" g="0" b="0"/>
        </a:fillRef>
        <a:effectRef idx="0">
          <a:scrgbClr r="0" g="0" b="0"/>
        </a:effectRef>
        <a:fontRef idx="minor"/>
      </xdr:style>
      <xdr:txBody>
        <a:bodyPr lIns="27360" tIns="27360" rIns="27360" bIns="27360" anchor="ctr">
          <a:noAutofit/>
        </a:bodyPr>
        <a:lstStyle/>
        <a:p>
          <a:pPr algn="ctr">
            <a:lnSpc>
              <a:spcPct val="100000"/>
            </a:lnSpc>
          </a:pPr>
          <a:r>
            <a:rPr lang="x-none" sz="1100" b="0" strike="noStrike" spc="-1">
              <a:solidFill>
                <a:srgbClr val="000000"/>
              </a:solidFill>
              <a:latin typeface="Calibri"/>
            </a:rPr>
            <a:t>Konvertuj</a:t>
          </a:r>
          <a:endParaRPr lang="x-none" sz="1100" b="0" strike="noStrike" spc="-1">
            <a:latin typeface="Times New Roman"/>
          </a:endParaRPr>
        </a:p>
      </xdr:txBody>
    </xdr:sp>
    <xdr:clientData/>
  </xdr:twoCellAnchor>
  <xdr:twoCellAnchor editAs="oneCell">
    <xdr:from>
      <xdr:col>5</xdr:col>
      <xdr:colOff>0</xdr:colOff>
      <xdr:row>13</xdr:row>
      <xdr:rowOff>123840</xdr:rowOff>
    </xdr:from>
    <xdr:to>
      <xdr:col>5</xdr:col>
      <xdr:colOff>680500</xdr:colOff>
      <xdr:row>14</xdr:row>
      <xdr:rowOff>135150</xdr:rowOff>
    </xdr:to>
    <xdr:sp macro="" textlink="">
      <xdr:nvSpPr>
        <xdr:cNvPr id="4" name="CustomShape 1" hidden="1">
          <a:extLst>
            <a:ext uri="{FF2B5EF4-FFF2-40B4-BE49-F238E27FC236}">
              <a16:creationId xmlns:a16="http://schemas.microsoft.com/office/drawing/2014/main" id="{810BF889-B94A-4454-A15F-AA8B566B8E99}"/>
            </a:ext>
          </a:extLst>
        </xdr:cNvPr>
        <xdr:cNvSpPr/>
      </xdr:nvSpPr>
      <xdr:spPr>
        <a:xfrm>
          <a:off x="11953875" y="4705365"/>
          <a:ext cx="680500" cy="144660"/>
        </a:xfrm>
        <a:prstGeom prst="rect">
          <a:avLst/>
        </a:prstGeom>
        <a:noFill/>
        <a:ln w="9525">
          <a:noFill/>
        </a:ln>
      </xdr:spPr>
      <xdr:style>
        <a:lnRef idx="0">
          <a:scrgbClr r="0" g="0" b="0"/>
        </a:lnRef>
        <a:fillRef idx="0">
          <a:scrgbClr r="0" g="0" b="0"/>
        </a:fillRef>
        <a:effectRef idx="0">
          <a:scrgbClr r="0" g="0" b="0"/>
        </a:effectRef>
        <a:fontRef idx="minor"/>
      </xdr:style>
      <xdr:txBody>
        <a:bodyPr lIns="27360" tIns="27360" rIns="27360" bIns="27360" anchor="ctr">
          <a:noAutofit/>
        </a:bodyPr>
        <a:lstStyle/>
        <a:p>
          <a:pPr algn="ctr">
            <a:lnSpc>
              <a:spcPct val="100000"/>
            </a:lnSpc>
          </a:pPr>
          <a:r>
            <a:rPr lang="x-none" sz="1100" b="0" strike="noStrike" spc="-1">
              <a:solidFill>
                <a:srgbClr val="000000"/>
              </a:solidFill>
              <a:latin typeface="Calibri"/>
            </a:rPr>
            <a:t>Konvertuj</a:t>
          </a:r>
          <a:endParaRPr lang="x-none" sz="1100" b="0" strike="noStrike" spc="-1">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19050</xdr:rowOff>
    </xdr:from>
    <xdr:ext cx="609990" cy="687170"/>
    <xdr:pic>
      <xdr:nvPicPr>
        <xdr:cNvPr id="2" name="Picture 1">
          <a:extLst>
            <a:ext uri="{FF2B5EF4-FFF2-40B4-BE49-F238E27FC236}">
              <a16:creationId xmlns:a16="http://schemas.microsoft.com/office/drawing/2014/main" id="{C8E054C2-4918-49DE-9962-5E44EA4FA5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609990" cy="687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fiabih-my.sharepoint.com/personal/adnan_komar_fia_ba/Documents/Microsoft%20Teams%20Chat%20Files/4209681330004%20-%20ROMA%20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T_Dev/Zehra/Radne%20verzije/Budzet/Bud&#382;etski%20korisnici%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ZPN"/>
      <sheetName val="#NZS"/>
      <sheetName val="#OC"/>
      <sheetName val="#VN"/>
      <sheetName val="Uputstvo"/>
      <sheetName val="#UNOS"/>
      <sheetName val="#Konverter"/>
      <sheetName val="#GII"/>
      <sheetName val="OsnPodaci"/>
      <sheetName val="#BS_A"/>
      <sheetName val="#BS_P"/>
      <sheetName val="BS"/>
      <sheetName val="#BU"/>
      <sheetName val="BU"/>
      <sheetName val="GTDIR"/>
      <sheetName val="#GT_1"/>
      <sheetName val="GTIND"/>
      <sheetName val="#GT_2"/>
      <sheetName val="IPK"/>
      <sheetName val="ANEKS"/>
      <sheetName val="PPP"/>
      <sheetName val="#PPP"/>
      <sheetName val="#IPK"/>
      <sheetName val="#ANEX"/>
      <sheetName val="STANEX"/>
      <sheetName val="INV01-1"/>
      <sheetName val="INV01-2"/>
      <sheetName val="#STANEX"/>
      <sheetName val="ONŠ"/>
      <sheetName val="TZ"/>
      <sheetName val="VN"/>
      <sheetName val="ZS"/>
      <sheetName val="ObavijRazvrst"/>
      <sheetName val="IzjStandard"/>
      <sheetName val="IzjNeaktiv"/>
    </sheetNames>
    <sheetDataSet>
      <sheetData sheetId="0"/>
      <sheetData sheetId="1"/>
      <sheetData sheetId="2"/>
      <sheetData sheetId="3"/>
      <sheetData sheetId="4"/>
      <sheetData sheetId="5"/>
      <sheetData sheetId="6">
        <row r="2">
          <cell r="E2" t="str">
            <v>Banovići</v>
          </cell>
          <cell r="AA2" t="str">
            <v>d.o.o.</v>
          </cell>
          <cell r="AF2" t="str">
            <v>Redovni</v>
          </cell>
          <cell r="AH2" t="str">
            <v>Malo</v>
          </cell>
        </row>
        <row r="3">
          <cell r="E3" t="str">
            <v>Bihać</v>
          </cell>
          <cell r="AA3" t="str">
            <v>d.d.</v>
          </cell>
          <cell r="AF3" t="str">
            <v>Redovni-izmijenjeni</v>
          </cell>
          <cell r="AH3" t="str">
            <v>Srednje</v>
          </cell>
        </row>
        <row r="4">
          <cell r="E4" t="str">
            <v>Bosanska Krupa</v>
          </cell>
          <cell r="AA4" t="str">
            <v>d.n.o.</v>
          </cell>
          <cell r="AF4" t="str">
            <v>Redovni-različit izvještajni period</v>
          </cell>
          <cell r="AH4" t="str">
            <v>Veliko</v>
          </cell>
        </row>
        <row r="5">
          <cell r="E5" t="str">
            <v>Bosanski Petrovac</v>
          </cell>
          <cell r="AA5" t="str">
            <v>k.d.</v>
          </cell>
          <cell r="AF5" t="str">
            <v>Redovni-različit izvještajni period-izmijenjeni</v>
          </cell>
        </row>
        <row r="6">
          <cell r="E6" t="str">
            <v>Bosansko Grahovo</v>
          </cell>
          <cell r="AA6" t="str">
            <v>ostalo</v>
          </cell>
          <cell r="AF6" t="str">
            <v>Redovni-životno osiguranje</v>
          </cell>
        </row>
        <row r="7">
          <cell r="E7" t="str">
            <v>Breza</v>
          </cell>
          <cell r="AF7" t="str">
            <v>Redovni-neživotno osiguranje</v>
          </cell>
        </row>
        <row r="8">
          <cell r="E8" t="str">
            <v>Bugojno</v>
          </cell>
          <cell r="AF8" t="str">
            <v>Izmijenjeni-životno osiguranje</v>
          </cell>
        </row>
        <row r="9">
          <cell r="E9" t="str">
            <v>Busovača</v>
          </cell>
          <cell r="AF9" t="str">
            <v>Izmijenjeni-neživotno osiguranje</v>
          </cell>
        </row>
        <row r="10">
          <cell r="E10" t="str">
            <v>Bužim</v>
          </cell>
          <cell r="AF10" t="str">
            <v>Vanredni</v>
          </cell>
        </row>
        <row r="11">
          <cell r="E11" t="str">
            <v>Cazin</v>
          </cell>
          <cell r="AF11" t="str">
            <v>Vanredni-izmijenjeni</v>
          </cell>
        </row>
        <row r="12">
          <cell r="E12" t="str">
            <v>Čapljina</v>
          </cell>
          <cell r="AF12" t="str">
            <v>Konsolidovani</v>
          </cell>
        </row>
        <row r="13">
          <cell r="E13" t="str">
            <v>Čelić</v>
          </cell>
          <cell r="AF13" t="str">
            <v>Konsolidovani-izmijenjeni</v>
          </cell>
        </row>
        <row r="14">
          <cell r="E14" t="str">
            <v>Čitluk</v>
          </cell>
          <cell r="AF14" t="str">
            <v>Stečaj-otvaranje</v>
          </cell>
        </row>
        <row r="15">
          <cell r="E15" t="str">
            <v>Doboj-Istok</v>
          </cell>
          <cell r="AF15" t="str">
            <v>Stečaj u procesu</v>
          </cell>
        </row>
        <row r="16">
          <cell r="E16" t="str">
            <v>Doboj-Jug</v>
          </cell>
          <cell r="AF16" t="str">
            <v>Stečaj u procesu-izmijenjeni</v>
          </cell>
        </row>
        <row r="17">
          <cell r="E17" t="str">
            <v>Dobretići</v>
          </cell>
          <cell r="AF17" t="str">
            <v>Stečaj-zatvaranje</v>
          </cell>
        </row>
        <row r="18">
          <cell r="E18" t="str">
            <v>Domaljevac-Šamac</v>
          </cell>
          <cell r="AF18" t="str">
            <v>Stečaj-zatvaranje-izmijenjeni</v>
          </cell>
        </row>
        <row r="19">
          <cell r="E19" t="str">
            <v>Donji Vakuf</v>
          </cell>
          <cell r="AF19" t="str">
            <v>Stečaj - otvaranje/zaključenje</v>
          </cell>
        </row>
        <row r="20">
          <cell r="E20" t="str">
            <v>Drvar</v>
          </cell>
          <cell r="AF20" t="str">
            <v>Likvidacioni-otvaranje</v>
          </cell>
        </row>
        <row r="21">
          <cell r="E21" t="str">
            <v>Foča</v>
          </cell>
          <cell r="AF21" t="str">
            <v>Likvidacioni-otvaranje-izmijenjeni</v>
          </cell>
        </row>
        <row r="22">
          <cell r="E22" t="str">
            <v>Fojnica</v>
          </cell>
          <cell r="AF22" t="str">
            <v>Likvidacija u procesu</v>
          </cell>
        </row>
        <row r="23">
          <cell r="E23" t="str">
            <v>Glamoč</v>
          </cell>
          <cell r="AF23" t="str">
            <v>Likvidacioni-zatvaranje</v>
          </cell>
        </row>
        <row r="24">
          <cell r="E24" t="str">
            <v>Goražde</v>
          </cell>
          <cell r="AF24" t="str">
            <v>Likvidacioni-zatvaranje-izmijenjeni</v>
          </cell>
        </row>
        <row r="25">
          <cell r="E25" t="str">
            <v>Gornji Vakuf-Uskoplje</v>
          </cell>
          <cell r="AF25" t="str">
            <v>Revizorski</v>
          </cell>
        </row>
        <row r="26">
          <cell r="E26" t="str">
            <v>Gračanica</v>
          </cell>
          <cell r="AF26" t="str">
            <v>Revizorski-konsolidovani</v>
          </cell>
        </row>
        <row r="27">
          <cell r="E27" t="str">
            <v>Gradačac</v>
          </cell>
          <cell r="AF27" t="str">
            <v>Revizorski-izmijenjeni</v>
          </cell>
        </row>
        <row r="28">
          <cell r="E28" t="str">
            <v>Grude</v>
          </cell>
          <cell r="AF28" t="str">
            <v>Revizorski-različit izvještajni period</v>
          </cell>
        </row>
        <row r="29">
          <cell r="E29" t="str">
            <v>Hadžići</v>
          </cell>
          <cell r="AF29" t="str">
            <v>Revizorski-nekonsolidovani</v>
          </cell>
        </row>
        <row r="30">
          <cell r="E30" t="str">
            <v>Ilidža</v>
          </cell>
          <cell r="AF30" t="str">
            <v>Revizorski-nekonsolidovani i konsolidovani</v>
          </cell>
        </row>
        <row r="31">
          <cell r="E31" t="str">
            <v>Ilijaš</v>
          </cell>
          <cell r="AF31" t="str">
            <v>Statusne promjene</v>
          </cell>
        </row>
        <row r="32">
          <cell r="E32" t="str">
            <v>Jablanica</v>
          </cell>
          <cell r="AF32" t="str">
            <v>Statusne promjene-izmijenjeni</v>
          </cell>
        </row>
        <row r="33">
          <cell r="E33" t="str">
            <v>Jajce</v>
          </cell>
          <cell r="AF33" t="str">
            <v>Izjava o neaktivnosti</v>
          </cell>
        </row>
        <row r="34">
          <cell r="E34" t="str">
            <v>Kakanj</v>
          </cell>
        </row>
        <row r="35">
          <cell r="E35" t="str">
            <v>Kalesija</v>
          </cell>
        </row>
        <row r="36">
          <cell r="E36" t="str">
            <v>Kiseljak</v>
          </cell>
        </row>
        <row r="37">
          <cell r="E37" t="str">
            <v>Kladanj</v>
          </cell>
        </row>
        <row r="38">
          <cell r="E38" t="str">
            <v>Ključ</v>
          </cell>
        </row>
        <row r="39">
          <cell r="E39" t="str">
            <v>Konjic</v>
          </cell>
        </row>
        <row r="40">
          <cell r="E40" t="str">
            <v>Kreševo</v>
          </cell>
        </row>
        <row r="41">
          <cell r="E41" t="str">
            <v>Kupres</v>
          </cell>
        </row>
        <row r="42">
          <cell r="E42" t="str">
            <v>Livno</v>
          </cell>
        </row>
        <row r="43">
          <cell r="E43" t="str">
            <v>Lukavac</v>
          </cell>
        </row>
        <row r="44">
          <cell r="E44" t="str">
            <v>Ljubuški</v>
          </cell>
        </row>
        <row r="45">
          <cell r="E45" t="str">
            <v>Maglaj</v>
          </cell>
        </row>
        <row r="46">
          <cell r="E46" t="str">
            <v>Mostar</v>
          </cell>
        </row>
        <row r="47">
          <cell r="E47" t="str">
            <v>Neum</v>
          </cell>
        </row>
        <row r="48">
          <cell r="E48" t="str">
            <v>Novi Travnik</v>
          </cell>
        </row>
        <row r="49">
          <cell r="E49" t="str">
            <v>Odžak</v>
          </cell>
        </row>
        <row r="50">
          <cell r="E50" t="str">
            <v>Olovo</v>
          </cell>
        </row>
        <row r="51">
          <cell r="E51" t="str">
            <v>Orašje</v>
          </cell>
        </row>
        <row r="52">
          <cell r="E52" t="str">
            <v>Pale</v>
          </cell>
        </row>
        <row r="53">
          <cell r="E53" t="str">
            <v>Posušje</v>
          </cell>
        </row>
        <row r="54">
          <cell r="E54" t="str">
            <v>Prozor</v>
          </cell>
        </row>
        <row r="55">
          <cell r="E55" t="str">
            <v>Ravno</v>
          </cell>
        </row>
        <row r="56">
          <cell r="E56" t="str">
            <v>Sanski Most</v>
          </cell>
        </row>
        <row r="57">
          <cell r="E57" t="str">
            <v>Sapna</v>
          </cell>
        </row>
        <row r="58">
          <cell r="E58" t="str">
            <v>Sarajevo-Centar</v>
          </cell>
        </row>
        <row r="59">
          <cell r="E59" t="str">
            <v>Sarajevo-Novi Grad</v>
          </cell>
        </row>
        <row r="60">
          <cell r="E60" t="str">
            <v>Sarajevo-Novo Sarajevo</v>
          </cell>
        </row>
        <row r="61">
          <cell r="E61" t="str">
            <v>Sarajevo-Stari Grad</v>
          </cell>
        </row>
        <row r="62">
          <cell r="E62" t="str">
            <v>Srebrenik</v>
          </cell>
        </row>
        <row r="63">
          <cell r="E63" t="str">
            <v>Stolac</v>
          </cell>
        </row>
        <row r="64">
          <cell r="E64" t="str">
            <v>Široki Brijeg</v>
          </cell>
        </row>
        <row r="65">
          <cell r="E65" t="str">
            <v>Teočak</v>
          </cell>
        </row>
        <row r="66">
          <cell r="E66" t="str">
            <v>Tešanj</v>
          </cell>
        </row>
        <row r="67">
          <cell r="E67" t="str">
            <v>Tomislavgrad</v>
          </cell>
        </row>
        <row r="68">
          <cell r="E68" t="str">
            <v>Travnik</v>
          </cell>
        </row>
        <row r="69">
          <cell r="E69" t="str">
            <v>Trnovo</v>
          </cell>
        </row>
        <row r="70">
          <cell r="E70" t="str">
            <v>Tuzla</v>
          </cell>
        </row>
        <row r="71">
          <cell r="E71" t="str">
            <v>Usora</v>
          </cell>
        </row>
        <row r="72">
          <cell r="E72" t="str">
            <v>Vareš</v>
          </cell>
        </row>
        <row r="73">
          <cell r="E73" t="str">
            <v>Velika Kladuša</v>
          </cell>
        </row>
        <row r="74">
          <cell r="E74" t="str">
            <v>Visoko</v>
          </cell>
        </row>
        <row r="75">
          <cell r="E75" t="str">
            <v>Vitez</v>
          </cell>
        </row>
        <row r="76">
          <cell r="E76" t="str">
            <v>Vogošća</v>
          </cell>
        </row>
        <row r="77">
          <cell r="E77" t="str">
            <v>Zavidovići</v>
          </cell>
        </row>
        <row r="78">
          <cell r="E78" t="str">
            <v>Zenica</v>
          </cell>
        </row>
        <row r="79">
          <cell r="E79" t="str">
            <v>Žepče</v>
          </cell>
        </row>
        <row r="80">
          <cell r="E80" t="str">
            <v>Živinice</v>
          </cell>
        </row>
      </sheetData>
      <sheetData sheetId="7"/>
      <sheetData sheetId="8">
        <row r="40">
          <cell r="A40" t="str">
            <v>Redovni</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ZPN"/>
      <sheetName val="Uputstvo"/>
      <sheetName val="#Konverter"/>
      <sheetName val="#GII"/>
      <sheetName val="#UNOS"/>
      <sheetName val="OsnPodaci"/>
      <sheetName val="BS"/>
      <sheetName val="RPR"/>
      <sheetName val="#RPR"/>
      <sheetName val="INT"/>
      <sheetName val="IKIF"/>
      <sheetName val="#IKIF"/>
      <sheetName val="PPP"/>
      <sheetName val="INV01-1"/>
      <sheetName val="INV01-2"/>
      <sheetName val="#INT"/>
      <sheetName val="#BS"/>
      <sheetName val="ZS"/>
      <sheetName val="#PPP"/>
      <sheetName val="IzjNeaktiv"/>
    </sheetNames>
    <sheetDataSet>
      <sheetData sheetId="0" refreshError="1"/>
      <sheetData sheetId="1" refreshError="1"/>
      <sheetData sheetId="2">
        <row r="2">
          <cell r="E2" t="str">
            <v>Banovići</v>
          </cell>
          <cell r="AF2" t="str">
            <v>Redovni</v>
          </cell>
        </row>
        <row r="3">
          <cell r="E3" t="str">
            <v>Bihać</v>
          </cell>
          <cell r="AF3" t="str">
            <v>Redovni-izmijenjeni</v>
          </cell>
        </row>
        <row r="4">
          <cell r="E4" t="str">
            <v>Bosanska Krupa</v>
          </cell>
          <cell r="AF4" t="str">
            <v>Redovni-različit izvještajni period</v>
          </cell>
        </row>
        <row r="5">
          <cell r="E5" t="str">
            <v>Bosanski Petrovac</v>
          </cell>
          <cell r="AF5" t="str">
            <v>Redovni-različit izvještajni period-izmijenjeni</v>
          </cell>
        </row>
        <row r="6">
          <cell r="E6" t="str">
            <v>Bosansko Grahovo</v>
          </cell>
          <cell r="AF6" t="str">
            <v>Redovni-životno osiguranje</v>
          </cell>
        </row>
        <row r="7">
          <cell r="E7" t="str">
            <v>Breza</v>
          </cell>
          <cell r="AF7" t="str">
            <v>Redovni-neživotno osiguranje</v>
          </cell>
        </row>
        <row r="8">
          <cell r="E8" t="str">
            <v>Bugojno</v>
          </cell>
          <cell r="AF8" t="str">
            <v>Izmijenjeni-životno osiguranje</v>
          </cell>
        </row>
        <row r="9">
          <cell r="E9" t="str">
            <v>Busovača</v>
          </cell>
          <cell r="AF9" t="str">
            <v>Izmijenjeni-neživotno osiguranje</v>
          </cell>
        </row>
        <row r="10">
          <cell r="E10" t="str">
            <v>Bužim</v>
          </cell>
          <cell r="AF10" t="str">
            <v>Vanredni</v>
          </cell>
        </row>
        <row r="11">
          <cell r="E11" t="str">
            <v>Cazin</v>
          </cell>
          <cell r="AF11" t="str">
            <v>Vanredni-izmijenjeni</v>
          </cell>
        </row>
        <row r="12">
          <cell r="E12" t="str">
            <v>Čapljina</v>
          </cell>
          <cell r="AF12" t="str">
            <v>Konsolidovani</v>
          </cell>
        </row>
        <row r="13">
          <cell r="E13" t="str">
            <v>Čelić</v>
          </cell>
          <cell r="AF13" t="str">
            <v>Konsolidovani-izmijenjeni</v>
          </cell>
        </row>
        <row r="14">
          <cell r="E14" t="str">
            <v>Čitluk</v>
          </cell>
          <cell r="AF14" t="str">
            <v>Stečaj-otvaranje</v>
          </cell>
        </row>
        <row r="15">
          <cell r="E15" t="str">
            <v>Doboj-Istok</v>
          </cell>
          <cell r="AF15" t="str">
            <v>Stečaj u procesu</v>
          </cell>
        </row>
        <row r="16">
          <cell r="E16" t="str">
            <v>Doboj-Jug</v>
          </cell>
          <cell r="AF16" t="str">
            <v>Stečaj u procesu-izmijenjeni</v>
          </cell>
        </row>
        <row r="17">
          <cell r="E17" t="str">
            <v>Dobretići</v>
          </cell>
          <cell r="AF17" t="str">
            <v>Stečaj-zatvaranje</v>
          </cell>
        </row>
        <row r="18">
          <cell r="E18" t="str">
            <v>Domaljevac-Šamac</v>
          </cell>
          <cell r="AF18" t="str">
            <v>Stečaj-zatvaranje-izmijenjeni</v>
          </cell>
        </row>
        <row r="19">
          <cell r="E19" t="str">
            <v>Donji Vakuf</v>
          </cell>
          <cell r="AF19" t="str">
            <v>Stečaj - otvaranje/zaključenje</v>
          </cell>
        </row>
        <row r="20">
          <cell r="E20" t="str">
            <v>Drvar</v>
          </cell>
          <cell r="AF20" t="str">
            <v>Likvidacioni-otvaranje</v>
          </cell>
        </row>
        <row r="21">
          <cell r="E21" t="str">
            <v>Foča</v>
          </cell>
          <cell r="AF21" t="str">
            <v>Likvidacioni-otvaranje-izmijenjeni</v>
          </cell>
        </row>
        <row r="22">
          <cell r="E22" t="str">
            <v>Fojnica</v>
          </cell>
          <cell r="AF22" t="str">
            <v>Likvidacija u procesu</v>
          </cell>
        </row>
        <row r="23">
          <cell r="E23" t="str">
            <v>Glamoč</v>
          </cell>
          <cell r="AF23" t="str">
            <v>Likvidacioni-zatvaranje</v>
          </cell>
        </row>
        <row r="24">
          <cell r="E24" t="str">
            <v>Goražde</v>
          </cell>
          <cell r="AF24" t="str">
            <v>Likvidacioni-zatvaranje-izmijenjeni</v>
          </cell>
        </row>
        <row r="25">
          <cell r="E25" t="str">
            <v>Gornji Vakuf-Uskoplje</v>
          </cell>
          <cell r="AF25" t="str">
            <v>Revizorski</v>
          </cell>
        </row>
        <row r="26">
          <cell r="E26" t="str">
            <v>Gračanica</v>
          </cell>
          <cell r="AF26" t="str">
            <v>Revizorski-konsolidovani</v>
          </cell>
        </row>
        <row r="27">
          <cell r="E27" t="str">
            <v>Gradačac</v>
          </cell>
          <cell r="AF27" t="str">
            <v>Revizorski-izmijenjeni</v>
          </cell>
        </row>
        <row r="28">
          <cell r="E28" t="str">
            <v>Grude</v>
          </cell>
          <cell r="AF28" t="str">
            <v>Revizorski-različit izvještajni period</v>
          </cell>
        </row>
        <row r="29">
          <cell r="E29" t="str">
            <v>Hadžići</v>
          </cell>
          <cell r="AF29" t="str">
            <v>Revizorski-nekonsolidovani</v>
          </cell>
        </row>
        <row r="30">
          <cell r="E30" t="str">
            <v>Ilidža</v>
          </cell>
          <cell r="AF30" t="str">
            <v>Revizorski-nekonsolidovani i konsolidovani</v>
          </cell>
        </row>
        <row r="31">
          <cell r="E31" t="str">
            <v>Ilijaš</v>
          </cell>
          <cell r="AF31" t="str">
            <v>Statusne promjene</v>
          </cell>
        </row>
        <row r="32">
          <cell r="E32" t="str">
            <v>Jablanica</v>
          </cell>
          <cell r="AF32" t="str">
            <v>Statusne promjene-izmijenjeni</v>
          </cell>
        </row>
        <row r="33">
          <cell r="E33" t="str">
            <v>Jajce</v>
          </cell>
          <cell r="AF33" t="str">
            <v>Izjava o neaktivnosti</v>
          </cell>
        </row>
        <row r="34">
          <cell r="E34" t="str">
            <v>Kakanj</v>
          </cell>
        </row>
        <row r="35">
          <cell r="E35" t="str">
            <v>Kalesija</v>
          </cell>
        </row>
        <row r="36">
          <cell r="E36" t="str">
            <v>Kiseljak</v>
          </cell>
        </row>
        <row r="37">
          <cell r="E37" t="str">
            <v>Kladanj</v>
          </cell>
        </row>
        <row r="38">
          <cell r="E38" t="str">
            <v>Ključ</v>
          </cell>
        </row>
        <row r="39">
          <cell r="E39" t="str">
            <v>Konjic</v>
          </cell>
        </row>
        <row r="40">
          <cell r="E40" t="str">
            <v>Kreševo</v>
          </cell>
        </row>
        <row r="41">
          <cell r="E41" t="str">
            <v>Kupres</v>
          </cell>
        </row>
        <row r="42">
          <cell r="E42" t="str">
            <v>Livno</v>
          </cell>
        </row>
        <row r="43">
          <cell r="E43" t="str">
            <v>Lukavac</v>
          </cell>
        </row>
        <row r="44">
          <cell r="E44" t="str">
            <v>Ljubuški</v>
          </cell>
        </row>
        <row r="45">
          <cell r="E45" t="str">
            <v>Maglaj</v>
          </cell>
        </row>
        <row r="46">
          <cell r="E46" t="str">
            <v>Mostar</v>
          </cell>
        </row>
        <row r="47">
          <cell r="E47" t="str">
            <v>Neum</v>
          </cell>
        </row>
        <row r="48">
          <cell r="E48" t="str">
            <v>Novi Travnik</v>
          </cell>
        </row>
        <row r="49">
          <cell r="E49" t="str">
            <v>Odžak</v>
          </cell>
        </row>
        <row r="50">
          <cell r="E50" t="str">
            <v>Olovo</v>
          </cell>
        </row>
        <row r="51">
          <cell r="E51" t="str">
            <v>Orašje</v>
          </cell>
        </row>
        <row r="52">
          <cell r="E52" t="str">
            <v>Pale</v>
          </cell>
        </row>
        <row r="53">
          <cell r="E53" t="str">
            <v>Posušje</v>
          </cell>
        </row>
        <row r="54">
          <cell r="E54" t="str">
            <v>Prozor</v>
          </cell>
        </row>
        <row r="55">
          <cell r="E55" t="str">
            <v>Ravno</v>
          </cell>
        </row>
        <row r="56">
          <cell r="E56" t="str">
            <v>Sanski Most</v>
          </cell>
        </row>
        <row r="57">
          <cell r="E57" t="str">
            <v>Sapna</v>
          </cell>
        </row>
        <row r="58">
          <cell r="E58" t="str">
            <v>Sarajevo-Centar</v>
          </cell>
        </row>
        <row r="59">
          <cell r="E59" t="str">
            <v>Sarajevo-Novi Grad</v>
          </cell>
        </row>
        <row r="60">
          <cell r="E60" t="str">
            <v>Sarajevo-Novo Sarajevo</v>
          </cell>
        </row>
        <row r="61">
          <cell r="E61" t="str">
            <v>Sarajevo-Stari Grad</v>
          </cell>
        </row>
        <row r="62">
          <cell r="E62" t="str">
            <v>Srebrenik</v>
          </cell>
        </row>
        <row r="63">
          <cell r="E63" t="str">
            <v>Stolac</v>
          </cell>
        </row>
        <row r="64">
          <cell r="E64" t="str">
            <v>Široki Brijeg</v>
          </cell>
        </row>
        <row r="65">
          <cell r="E65" t="str">
            <v>Teočak</v>
          </cell>
        </row>
        <row r="66">
          <cell r="E66" t="str">
            <v>Tešanj</v>
          </cell>
        </row>
        <row r="67">
          <cell r="E67" t="str">
            <v>Tomislavgrad</v>
          </cell>
        </row>
        <row r="68">
          <cell r="E68" t="str">
            <v>Travnik</v>
          </cell>
        </row>
        <row r="69">
          <cell r="E69" t="str">
            <v>Trnovo</v>
          </cell>
        </row>
        <row r="70">
          <cell r="E70" t="str">
            <v>Tuzla</v>
          </cell>
        </row>
        <row r="71">
          <cell r="E71" t="str">
            <v>Usora</v>
          </cell>
        </row>
        <row r="72">
          <cell r="E72" t="str">
            <v>Vareš</v>
          </cell>
        </row>
        <row r="73">
          <cell r="E73" t="str">
            <v>Velika Kladuša</v>
          </cell>
        </row>
        <row r="74">
          <cell r="E74" t="str">
            <v>Visoko</v>
          </cell>
        </row>
        <row r="75">
          <cell r="E75" t="str">
            <v>Vitez</v>
          </cell>
        </row>
        <row r="76">
          <cell r="E76" t="str">
            <v>Vogošća</v>
          </cell>
        </row>
        <row r="77">
          <cell r="E77" t="str">
            <v>Zavidovići</v>
          </cell>
        </row>
        <row r="78">
          <cell r="E78" t="str">
            <v>Zenica</v>
          </cell>
        </row>
        <row r="79">
          <cell r="E79" t="str">
            <v>Žepče</v>
          </cell>
        </row>
        <row r="80">
          <cell r="E80" t="str">
            <v>Živinice</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h.wikipedia.org/wiki/Kiseljak" TargetMode="External"/><Relationship Id="rId13" Type="http://schemas.openxmlformats.org/officeDocument/2006/relationships/hyperlink" Target="https://sh.wikipedia.org/wiki/Gora%C5%BEde" TargetMode="External"/><Relationship Id="rId18" Type="http://schemas.openxmlformats.org/officeDocument/2006/relationships/hyperlink" Target="https://sh.wikipedia.org/wiki/Zavidovi%C4%87i" TargetMode="External"/><Relationship Id="rId3" Type="http://schemas.openxmlformats.org/officeDocument/2006/relationships/hyperlink" Target="https://sh.wikipedia.org/wiki/Zenica" TargetMode="External"/><Relationship Id="rId21" Type="http://schemas.openxmlformats.org/officeDocument/2006/relationships/hyperlink" Target="https://sh.wikipedia.org/wiki/Lukavac" TargetMode="External"/><Relationship Id="rId7" Type="http://schemas.openxmlformats.org/officeDocument/2006/relationships/hyperlink" Target="https://sh.wikipedia.org/wiki/Travnik" TargetMode="External"/><Relationship Id="rId12" Type="http://schemas.openxmlformats.org/officeDocument/2006/relationships/hyperlink" Target="https://sh.wikipedia.org/wiki/Visoko" TargetMode="External"/><Relationship Id="rId17" Type="http://schemas.openxmlformats.org/officeDocument/2006/relationships/hyperlink" Target="https://sh.wikipedia.org/wiki/Bosanska_Krupa" TargetMode="External"/><Relationship Id="rId2" Type="http://schemas.openxmlformats.org/officeDocument/2006/relationships/hyperlink" Target="https://sh.wikipedia.org/wiki/Tuzla" TargetMode="External"/><Relationship Id="rId16" Type="http://schemas.openxmlformats.org/officeDocument/2006/relationships/hyperlink" Target="https://sh.wikipedia.org/wiki/Grada%C4%8Dac" TargetMode="External"/><Relationship Id="rId20" Type="http://schemas.openxmlformats.org/officeDocument/2006/relationships/hyperlink" Target="https://sh.wikipedia.org/wiki/Sanski_Most" TargetMode="External"/><Relationship Id="rId1" Type="http://schemas.openxmlformats.org/officeDocument/2006/relationships/hyperlink" Target="https://sh.wikipedia.org/wiki/Sarajevo" TargetMode="External"/><Relationship Id="rId6" Type="http://schemas.openxmlformats.org/officeDocument/2006/relationships/hyperlink" Target="https://sh.wikipedia.org/wiki/Biha%C4%87" TargetMode="External"/><Relationship Id="rId11" Type="http://schemas.openxmlformats.org/officeDocument/2006/relationships/hyperlink" Target="https://sh.wikipedia.org/wiki/Velika_Kladu%C5%A1a" TargetMode="External"/><Relationship Id="rId5" Type="http://schemas.openxmlformats.org/officeDocument/2006/relationships/hyperlink" Target="https://sh.wikipedia.org/wiki/Srebrenik" TargetMode="External"/><Relationship Id="rId15" Type="http://schemas.openxmlformats.org/officeDocument/2006/relationships/hyperlink" Target="https://sh.wikipedia.org/wiki/Gra%C4%8Danica" TargetMode="External"/><Relationship Id="rId10" Type="http://schemas.openxmlformats.org/officeDocument/2006/relationships/hyperlink" Target="https://sh.wikipedia.org/wiki/Bugojno" TargetMode="External"/><Relationship Id="rId19" Type="http://schemas.openxmlformats.org/officeDocument/2006/relationships/hyperlink" Target="https://sh.wikipedia.org/wiki/%C5%BDivinice" TargetMode="External"/><Relationship Id="rId4" Type="http://schemas.openxmlformats.org/officeDocument/2006/relationships/hyperlink" Target="https://sh.wikipedia.org/wiki/Mostar" TargetMode="External"/><Relationship Id="rId9" Type="http://schemas.openxmlformats.org/officeDocument/2006/relationships/hyperlink" Target="https://sh.wikipedia.org/wiki/Cazin" TargetMode="External"/><Relationship Id="rId14" Type="http://schemas.openxmlformats.org/officeDocument/2006/relationships/hyperlink" Target="https://sh.wikipedia.org/wiki/Konjic"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fia.ba/bs/kontrola-finansijskih-izvjestaja" TargetMode="External"/><Relationship Id="rId1" Type="http://schemas.openxmlformats.org/officeDocument/2006/relationships/hyperlink" Target="https://fia.ba/Upload/Fonts/BarCode39.tt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Q824"/>
  <sheetViews>
    <sheetView topLeftCell="AB1" zoomScaleNormal="100" workbookViewId="0">
      <selection activeCell="AO18" sqref="AO18"/>
    </sheetView>
  </sheetViews>
  <sheetFormatPr defaultColWidth="9.28515625" defaultRowHeight="15" x14ac:dyDescent="0.25"/>
  <cols>
    <col min="1" max="1" width="22.85546875" style="3" bestFit="1" customWidth="1"/>
    <col min="2" max="3" width="14.5703125" style="3" bestFit="1" customWidth="1"/>
    <col min="4" max="4" width="22.85546875" style="3" bestFit="1" customWidth="1"/>
    <col min="5" max="5" width="12.85546875" style="3" bestFit="1" customWidth="1"/>
    <col min="6" max="6" width="32.7109375" style="3" bestFit="1" customWidth="1"/>
    <col min="7" max="7" width="13.5703125" style="3" bestFit="1" customWidth="1"/>
    <col min="8" max="8" width="7.140625" style="3" bestFit="1" customWidth="1"/>
    <col min="9" max="9" width="16.140625" style="3" bestFit="1" customWidth="1"/>
    <col min="10" max="10" width="203.140625" style="3" bestFit="1" customWidth="1"/>
    <col min="11" max="11" width="91.5703125" style="3" bestFit="1" customWidth="1"/>
    <col min="12" max="13" width="22.85546875" style="3" bestFit="1" customWidth="1"/>
    <col min="14" max="14" width="14.28515625" style="3" bestFit="1" customWidth="1"/>
    <col min="15" max="15" width="12.85546875" style="3" bestFit="1" customWidth="1"/>
    <col min="16" max="16" width="32.7109375" style="3" bestFit="1" customWidth="1"/>
    <col min="17" max="17" width="14.28515625" style="3" bestFit="1" customWidth="1"/>
    <col min="18" max="18" width="50.5703125" style="3" bestFit="1" customWidth="1"/>
    <col min="19" max="19" width="16.140625" style="3" bestFit="1" customWidth="1"/>
    <col min="20" max="20" width="9.85546875" style="3" bestFit="1" customWidth="1"/>
    <col min="21" max="21" width="7.140625" style="3" bestFit="1" customWidth="1"/>
    <col min="22" max="22" width="39.140625" style="3" bestFit="1" customWidth="1"/>
    <col min="23" max="23" width="39.140625" style="3" hidden="1" customWidth="1"/>
    <col min="24" max="24" width="43.7109375" style="3" bestFit="1" customWidth="1"/>
    <col min="25" max="25" width="16" style="3" bestFit="1" customWidth="1"/>
    <col min="26" max="26" width="27.7109375" style="3" hidden="1" customWidth="1"/>
    <col min="27" max="27" width="53" style="19" bestFit="1" customWidth="1"/>
    <col min="28" max="28" width="15.7109375" style="20" bestFit="1" customWidth="1"/>
    <col min="29" max="29" width="20.7109375" style="3" bestFit="1" customWidth="1"/>
    <col min="30" max="30" width="10.85546875" style="10" bestFit="1" customWidth="1"/>
    <col min="31" max="31" width="94.85546875" style="10" bestFit="1" customWidth="1"/>
    <col min="32" max="32" width="21" style="11" bestFit="1" customWidth="1"/>
    <col min="33" max="33" width="32.7109375" style="3" bestFit="1" customWidth="1"/>
    <col min="34" max="34" width="13.140625" style="3" bestFit="1" customWidth="1"/>
    <col min="35" max="35" width="14.85546875" style="3" bestFit="1" customWidth="1"/>
    <col min="36" max="36" width="11.5703125" style="3" customWidth="1"/>
    <col min="37" max="37" width="22.85546875" style="3" bestFit="1" customWidth="1"/>
    <col min="38" max="38" width="14.5703125" style="12" bestFit="1" customWidth="1"/>
    <col min="39" max="39" width="32.7109375" style="3" bestFit="1" customWidth="1"/>
    <col min="40" max="40" width="12.85546875" style="3" bestFit="1" customWidth="1"/>
    <col min="41" max="41" width="36" style="3" bestFit="1" customWidth="1"/>
    <col min="42" max="42" width="9.28515625" style="3" customWidth="1"/>
    <col min="43" max="43" width="10.140625" style="3" bestFit="1" customWidth="1"/>
    <col min="44" max="44" width="9.28515625" style="3" customWidth="1"/>
    <col min="45" max="16384" width="9.28515625" style="3"/>
  </cols>
  <sheetData>
    <row r="1" spans="1:43" x14ac:dyDescent="0.25">
      <c r="A1" s="3" t="s">
        <v>0</v>
      </c>
      <c r="B1" s="3" t="s">
        <v>1</v>
      </c>
      <c r="C1" s="3" t="s">
        <v>2</v>
      </c>
      <c r="D1" s="3" t="str">
        <f t="shared" ref="D1:D64" si="0">A1</f>
        <v>Opština</v>
      </c>
      <c r="E1" s="3" t="s">
        <v>3</v>
      </c>
      <c r="F1" s="3" t="s">
        <v>4</v>
      </c>
      <c r="G1" s="3" t="s">
        <v>5</v>
      </c>
      <c r="H1" s="3" t="s">
        <v>6</v>
      </c>
      <c r="I1" s="3" t="s">
        <v>7</v>
      </c>
      <c r="J1" s="3" t="s">
        <v>8</v>
      </c>
      <c r="K1" s="3" t="s">
        <v>9</v>
      </c>
      <c r="L1" s="3" t="s">
        <v>0</v>
      </c>
      <c r="M1" s="3" t="s">
        <v>10</v>
      </c>
      <c r="N1" s="3" t="s">
        <v>11</v>
      </c>
      <c r="O1" s="3" t="s">
        <v>12</v>
      </c>
      <c r="P1" s="3" t="s">
        <v>4</v>
      </c>
      <c r="Q1" s="3" t="s">
        <v>13</v>
      </c>
      <c r="R1" s="3" t="s">
        <v>14</v>
      </c>
      <c r="S1" s="3" t="s">
        <v>15</v>
      </c>
      <c r="T1" s="3" t="s">
        <v>16</v>
      </c>
      <c r="U1" s="3" t="s">
        <v>6</v>
      </c>
      <c r="V1" s="3" t="s">
        <v>17</v>
      </c>
      <c r="X1" s="3" t="s">
        <v>18</v>
      </c>
      <c r="Y1" s="7" t="s">
        <v>19</v>
      </c>
      <c r="Z1" s="7"/>
      <c r="AA1" s="8" t="s">
        <v>20</v>
      </c>
      <c r="AB1" s="9" t="s">
        <v>21</v>
      </c>
      <c r="AC1" s="3" t="s">
        <v>22</v>
      </c>
      <c r="AD1" s="10" t="s">
        <v>23</v>
      </c>
      <c r="AE1" s="10" t="s">
        <v>24</v>
      </c>
      <c r="AF1" s="11" t="s">
        <v>25</v>
      </c>
      <c r="AG1" s="3" t="s">
        <v>4</v>
      </c>
      <c r="AH1" s="3" t="s">
        <v>26</v>
      </c>
      <c r="AI1" s="3" t="s">
        <v>27</v>
      </c>
      <c r="AJ1" s="3" t="s">
        <v>28</v>
      </c>
      <c r="AK1" s="3" t="s">
        <v>0</v>
      </c>
      <c r="AL1" s="12" t="s">
        <v>29</v>
      </c>
      <c r="AM1" s="3" t="s">
        <v>4</v>
      </c>
      <c r="AN1" s="3" t="s">
        <v>30</v>
      </c>
      <c r="AO1" s="960" t="s">
        <v>31</v>
      </c>
      <c r="AP1" s="3" t="s">
        <v>32</v>
      </c>
      <c r="AQ1" s="3" t="s">
        <v>33</v>
      </c>
    </row>
    <row r="2" spans="1:43" x14ac:dyDescent="0.25">
      <c r="A2" s="3" t="s">
        <v>34</v>
      </c>
      <c r="B2" s="3" t="s">
        <v>35</v>
      </c>
      <c r="C2" s="3">
        <v>10014</v>
      </c>
      <c r="D2" s="3" t="str">
        <f t="shared" si="0"/>
        <v>Banovići</v>
      </c>
      <c r="E2" s="3">
        <v>75290</v>
      </c>
      <c r="F2" s="3" t="s">
        <v>36</v>
      </c>
      <c r="G2" s="3">
        <v>3</v>
      </c>
      <c r="H2" s="3" t="s">
        <v>37</v>
      </c>
      <c r="I2" s="3" t="s">
        <v>38</v>
      </c>
      <c r="J2" s="3" t="s">
        <v>39</v>
      </c>
      <c r="K2" s="3" t="s">
        <v>40</v>
      </c>
      <c r="L2" s="3" t="s">
        <v>41</v>
      </c>
      <c r="M2" s="3" t="s">
        <v>42</v>
      </c>
      <c r="N2" s="3">
        <v>72286</v>
      </c>
      <c r="O2" s="3">
        <v>11061</v>
      </c>
      <c r="P2" s="3" t="s">
        <v>43</v>
      </c>
      <c r="Q2" s="3" t="s">
        <v>44</v>
      </c>
      <c r="R2" s="3" t="s">
        <v>45</v>
      </c>
      <c r="S2" s="3" t="s">
        <v>46</v>
      </c>
      <c r="T2" s="3" t="s">
        <v>47</v>
      </c>
      <c r="U2" s="3" t="s">
        <v>37</v>
      </c>
      <c r="V2" s="3" t="s">
        <v>48</v>
      </c>
      <c r="X2" s="3" t="s">
        <v>49</v>
      </c>
      <c r="Y2" s="13" t="s">
        <v>50</v>
      </c>
      <c r="Z2" s="13"/>
      <c r="AA2" s="8" t="s">
        <v>51</v>
      </c>
      <c r="AB2" s="14" t="s">
        <v>52</v>
      </c>
      <c r="AC2" s="3" t="s">
        <v>53</v>
      </c>
      <c r="AD2" s="10">
        <v>10</v>
      </c>
      <c r="AE2" s="10" t="s">
        <v>54</v>
      </c>
      <c r="AF2" s="15">
        <f>VLOOKUP(F2,AG$2:AH$11,2,FALSE)</f>
        <v>5.0000000000000001E-4</v>
      </c>
      <c r="AG2" s="3" t="s">
        <v>36</v>
      </c>
      <c r="AH2" s="15">
        <v>5.0000000000000001E-4</v>
      </c>
      <c r="AI2" s="5" t="s">
        <v>55</v>
      </c>
      <c r="AJ2" s="3">
        <v>80</v>
      </c>
      <c r="AK2" s="3" t="s">
        <v>34</v>
      </c>
      <c r="AL2" s="12">
        <v>91</v>
      </c>
      <c r="AM2" s="3" t="s">
        <v>36</v>
      </c>
      <c r="AN2" s="3">
        <v>3</v>
      </c>
      <c r="AO2" s="961" t="s">
        <v>56</v>
      </c>
      <c r="AP2" s="3">
        <v>1</v>
      </c>
      <c r="AQ2" s="984">
        <v>45657</v>
      </c>
    </row>
    <row r="3" spans="1:43" x14ac:dyDescent="0.25">
      <c r="A3" s="3" t="s">
        <v>55</v>
      </c>
      <c r="B3" s="3" t="s">
        <v>57</v>
      </c>
      <c r="C3" s="3">
        <v>10049</v>
      </c>
      <c r="D3" s="3" t="str">
        <f t="shared" si="0"/>
        <v>Bihać</v>
      </c>
      <c r="E3" s="3">
        <v>77000</v>
      </c>
      <c r="F3" s="3" t="s">
        <v>58</v>
      </c>
      <c r="G3" s="3">
        <v>1</v>
      </c>
      <c r="H3" s="3" t="s">
        <v>37</v>
      </c>
      <c r="I3" s="3" t="s">
        <v>59</v>
      </c>
      <c r="J3" s="3" t="s">
        <v>60</v>
      </c>
      <c r="K3" s="3" t="s">
        <v>61</v>
      </c>
      <c r="L3" s="3" t="s">
        <v>34</v>
      </c>
      <c r="M3" s="3" t="s">
        <v>34</v>
      </c>
      <c r="N3" s="3">
        <v>75290</v>
      </c>
      <c r="O3" s="3">
        <v>10014</v>
      </c>
      <c r="P3" s="3" t="s">
        <v>36</v>
      </c>
      <c r="Q3" s="3" t="s">
        <v>62</v>
      </c>
      <c r="R3" s="3" t="s">
        <v>63</v>
      </c>
      <c r="S3" s="3" t="s">
        <v>64</v>
      </c>
      <c r="T3" s="3" t="s">
        <v>65</v>
      </c>
      <c r="U3" s="3" t="s">
        <v>66</v>
      </c>
      <c r="V3" s="3" t="s">
        <v>67</v>
      </c>
      <c r="X3" s="3" t="s">
        <v>68</v>
      </c>
      <c r="Y3" s="13" t="s">
        <v>69</v>
      </c>
      <c r="Z3" s="13"/>
      <c r="AA3" s="8" t="s">
        <v>70</v>
      </c>
      <c r="AB3" s="14" t="s">
        <v>71</v>
      </c>
      <c r="AC3" s="3" t="s">
        <v>72</v>
      </c>
      <c r="AD3" s="10">
        <v>11</v>
      </c>
      <c r="AE3" s="10" t="s">
        <v>73</v>
      </c>
      <c r="AF3" s="15">
        <f t="shared" ref="AF3:AF66" si="1">VLOOKUP(F3,AG$2:AH$11,2,FALSE)</f>
        <v>6.9999999999999999E-4</v>
      </c>
      <c r="AG3" s="3" t="s">
        <v>58</v>
      </c>
      <c r="AH3" s="15">
        <v>6.9999999999999999E-4</v>
      </c>
      <c r="AI3" s="5" t="s">
        <v>74</v>
      </c>
      <c r="AJ3" s="3">
        <v>81</v>
      </c>
      <c r="AK3" s="3" t="s">
        <v>55</v>
      </c>
      <c r="AL3" s="12">
        <v>80</v>
      </c>
      <c r="AM3" s="3" t="s">
        <v>58</v>
      </c>
      <c r="AN3" s="3">
        <v>1</v>
      </c>
      <c r="AO3" s="961" t="s">
        <v>75</v>
      </c>
      <c r="AP3" s="3">
        <v>2</v>
      </c>
      <c r="AQ3" s="984">
        <v>45291</v>
      </c>
    </row>
    <row r="4" spans="1:43" x14ac:dyDescent="0.25">
      <c r="A4" s="3" t="s">
        <v>74</v>
      </c>
      <c r="B4" s="3" t="s">
        <v>76</v>
      </c>
      <c r="C4" s="3">
        <v>11428</v>
      </c>
      <c r="D4" s="3" t="str">
        <f t="shared" si="0"/>
        <v>Bosanska Krupa</v>
      </c>
      <c r="E4" s="3">
        <v>77240</v>
      </c>
      <c r="F4" s="3" t="s">
        <v>58</v>
      </c>
      <c r="G4" s="3">
        <v>1</v>
      </c>
      <c r="H4" s="3" t="s">
        <v>37</v>
      </c>
      <c r="I4" s="3" t="s">
        <v>77</v>
      </c>
      <c r="J4" s="3" t="s">
        <v>78</v>
      </c>
      <c r="K4" s="3" t="s">
        <v>79</v>
      </c>
      <c r="L4" s="3" t="s">
        <v>80</v>
      </c>
      <c r="M4" s="3" t="s">
        <v>81</v>
      </c>
      <c r="N4" s="3">
        <v>72233</v>
      </c>
      <c r="O4" s="3">
        <v>11207</v>
      </c>
      <c r="P4" s="3" t="s">
        <v>82</v>
      </c>
      <c r="Q4" s="3" t="s">
        <v>83</v>
      </c>
      <c r="R4" s="3" t="s">
        <v>84</v>
      </c>
      <c r="S4" s="3" t="s">
        <v>85</v>
      </c>
      <c r="X4" s="3" t="s">
        <v>86</v>
      </c>
      <c r="Y4" s="13"/>
      <c r="Z4" s="13"/>
      <c r="AA4" s="8" t="s">
        <v>87</v>
      </c>
      <c r="AB4" s="14" t="s">
        <v>88</v>
      </c>
      <c r="AC4" s="3" t="s">
        <v>89</v>
      </c>
      <c r="AD4" s="10">
        <v>12</v>
      </c>
      <c r="AE4" s="10" t="s">
        <v>90</v>
      </c>
      <c r="AF4" s="15">
        <f t="shared" si="1"/>
        <v>6.9999999999999999E-4</v>
      </c>
      <c r="AG4" s="3" t="s">
        <v>91</v>
      </c>
      <c r="AH4" s="15">
        <v>6.9999999999999999E-4</v>
      </c>
      <c r="AI4" s="5" t="s">
        <v>92</v>
      </c>
      <c r="AJ4" s="3">
        <v>83</v>
      </c>
      <c r="AK4" s="3" t="s">
        <v>74</v>
      </c>
      <c r="AL4" s="12">
        <v>81</v>
      </c>
      <c r="AM4" s="3" t="s">
        <v>91</v>
      </c>
      <c r="AN4" s="3">
        <v>10</v>
      </c>
      <c r="AO4" s="961" t="s">
        <v>93</v>
      </c>
      <c r="AP4" s="3">
        <v>3</v>
      </c>
      <c r="AQ4" s="984">
        <v>44926</v>
      </c>
    </row>
    <row r="5" spans="1:43" x14ac:dyDescent="0.25">
      <c r="A5" s="3" t="s">
        <v>94</v>
      </c>
      <c r="B5" s="3" t="s">
        <v>95</v>
      </c>
      <c r="C5" s="3">
        <v>11436</v>
      </c>
      <c r="D5" s="3" t="str">
        <f t="shared" si="0"/>
        <v>Bosanski Petrovac</v>
      </c>
      <c r="E5" s="3">
        <v>77250</v>
      </c>
      <c r="F5" s="3" t="s">
        <v>58</v>
      </c>
      <c r="G5" s="3">
        <v>1</v>
      </c>
      <c r="H5" s="3" t="s">
        <v>37</v>
      </c>
      <c r="I5" s="3" t="s">
        <v>96</v>
      </c>
      <c r="J5" s="3" t="s">
        <v>97</v>
      </c>
      <c r="K5" s="3" t="s">
        <v>98</v>
      </c>
      <c r="L5" s="3" t="s">
        <v>55</v>
      </c>
      <c r="M5" s="3" t="s">
        <v>55</v>
      </c>
      <c r="N5" s="3">
        <v>77000</v>
      </c>
      <c r="O5" s="3">
        <v>10049</v>
      </c>
      <c r="P5" s="3" t="s">
        <v>58</v>
      </c>
      <c r="Q5" s="3" t="s">
        <v>99</v>
      </c>
      <c r="R5" s="3" t="s">
        <v>100</v>
      </c>
      <c r="S5" s="3" t="s">
        <v>101</v>
      </c>
      <c r="X5" s="3" t="s">
        <v>102</v>
      </c>
      <c r="Y5" s="13"/>
      <c r="Z5" s="13"/>
      <c r="AA5" s="8" t="s">
        <v>103</v>
      </c>
      <c r="AB5" s="14" t="s">
        <v>104</v>
      </c>
      <c r="AC5" s="3" t="s">
        <v>105</v>
      </c>
      <c r="AD5" s="10">
        <v>13</v>
      </c>
      <c r="AE5" s="10" t="s">
        <v>106</v>
      </c>
      <c r="AF5" s="15">
        <f t="shared" si="1"/>
        <v>6.9999999999999999E-4</v>
      </c>
      <c r="AG5" s="3" t="s">
        <v>82</v>
      </c>
      <c r="AH5" s="15">
        <v>6.9999999999999999E-4</v>
      </c>
      <c r="AI5" s="5" t="s">
        <v>107</v>
      </c>
      <c r="AJ5" s="3">
        <v>116</v>
      </c>
      <c r="AK5" s="3" t="s">
        <v>94</v>
      </c>
      <c r="AL5" s="12">
        <v>82</v>
      </c>
      <c r="AM5" s="3" t="s">
        <v>82</v>
      </c>
      <c r="AN5" s="3">
        <v>4</v>
      </c>
      <c r="AO5" s="962" t="s">
        <v>108</v>
      </c>
      <c r="AP5" s="3">
        <v>4</v>
      </c>
      <c r="AQ5" s="984">
        <v>44561</v>
      </c>
    </row>
    <row r="6" spans="1:43" x14ac:dyDescent="0.25">
      <c r="A6" s="3" t="s">
        <v>109</v>
      </c>
      <c r="B6" s="3" t="s">
        <v>110</v>
      </c>
      <c r="C6" s="3">
        <v>10146</v>
      </c>
      <c r="D6" s="3" t="str">
        <f t="shared" si="0"/>
        <v>Bosansko Grahovo</v>
      </c>
      <c r="E6" s="3">
        <v>80270</v>
      </c>
      <c r="F6" s="3" t="s">
        <v>91</v>
      </c>
      <c r="G6" s="3">
        <v>10</v>
      </c>
      <c r="H6" s="3" t="s">
        <v>37</v>
      </c>
      <c r="I6" s="3" t="s">
        <v>111</v>
      </c>
      <c r="J6" s="3" t="s">
        <v>112</v>
      </c>
      <c r="K6" s="3" t="s">
        <v>113</v>
      </c>
      <c r="L6" s="3" t="s">
        <v>114</v>
      </c>
      <c r="M6" s="3" t="s">
        <v>115</v>
      </c>
      <c r="N6" s="3">
        <v>72256</v>
      </c>
      <c r="O6" s="3">
        <v>11142</v>
      </c>
      <c r="P6" s="3" t="s">
        <v>43</v>
      </c>
      <c r="Q6" s="3" t="s">
        <v>116</v>
      </c>
      <c r="R6" s="3" t="s">
        <v>117</v>
      </c>
      <c r="S6" s="3" t="s">
        <v>118</v>
      </c>
      <c r="X6" s="3" t="s">
        <v>119</v>
      </c>
      <c r="Y6" s="13"/>
      <c r="AA6" s="8" t="s">
        <v>120</v>
      </c>
      <c r="AB6" s="14" t="s">
        <v>121</v>
      </c>
      <c r="AD6" s="10">
        <v>14</v>
      </c>
      <c r="AE6" s="10" t="s">
        <v>122</v>
      </c>
      <c r="AF6" s="15">
        <f t="shared" si="1"/>
        <v>6.9999999999999999E-4</v>
      </c>
      <c r="AG6" s="3" t="s">
        <v>43</v>
      </c>
      <c r="AH6" s="15">
        <v>4.0000000000000002E-4</v>
      </c>
      <c r="AI6" s="5" t="s">
        <v>123</v>
      </c>
      <c r="AJ6" s="3">
        <v>92</v>
      </c>
      <c r="AK6" s="3" t="s">
        <v>109</v>
      </c>
      <c r="AL6" s="12">
        <v>84</v>
      </c>
      <c r="AM6" s="3" t="s">
        <v>43</v>
      </c>
      <c r="AN6" s="3">
        <v>6</v>
      </c>
      <c r="AQ6" s="984">
        <v>44196</v>
      </c>
    </row>
    <row r="7" spans="1:43" x14ac:dyDescent="0.25">
      <c r="A7" s="3" t="s">
        <v>124</v>
      </c>
      <c r="B7" s="3" t="s">
        <v>125</v>
      </c>
      <c r="C7" s="3">
        <v>10189</v>
      </c>
      <c r="D7" s="3" t="str">
        <f t="shared" si="0"/>
        <v>Breza</v>
      </c>
      <c r="E7" s="3">
        <v>71370</v>
      </c>
      <c r="F7" s="3" t="s">
        <v>82</v>
      </c>
      <c r="G7" s="3">
        <v>4</v>
      </c>
      <c r="H7" s="3" t="s">
        <v>37</v>
      </c>
      <c r="I7" s="3" t="s">
        <v>126</v>
      </c>
      <c r="J7" s="3" t="s">
        <v>127</v>
      </c>
      <c r="K7" s="3" t="s">
        <v>128</v>
      </c>
      <c r="L7" s="3" t="s">
        <v>129</v>
      </c>
      <c r="M7" s="3" t="s">
        <v>130</v>
      </c>
      <c r="N7" s="3">
        <v>71253</v>
      </c>
      <c r="O7" s="3">
        <v>10472</v>
      </c>
      <c r="P7" s="3" t="s">
        <v>43</v>
      </c>
      <c r="Q7" s="3" t="s">
        <v>131</v>
      </c>
      <c r="R7" s="3" t="s">
        <v>132</v>
      </c>
      <c r="X7" s="3" t="s">
        <v>133</v>
      </c>
      <c r="Y7" s="13"/>
      <c r="AA7" s="8" t="s">
        <v>134</v>
      </c>
      <c r="AB7" s="14" t="s">
        <v>135</v>
      </c>
      <c r="AD7" s="10">
        <v>15</v>
      </c>
      <c r="AE7" s="10" t="s">
        <v>136</v>
      </c>
      <c r="AF7" s="15">
        <f t="shared" si="1"/>
        <v>6.9999999999999999E-4</v>
      </c>
      <c r="AG7" s="3" t="s">
        <v>137</v>
      </c>
      <c r="AH7" s="15" t="s">
        <v>138</v>
      </c>
      <c r="AI7" s="5" t="s">
        <v>139</v>
      </c>
      <c r="AJ7" s="3">
        <v>93</v>
      </c>
      <c r="AK7" s="3" t="s">
        <v>124</v>
      </c>
      <c r="AL7" s="12">
        <v>104</v>
      </c>
      <c r="AM7" s="3" t="s">
        <v>137</v>
      </c>
      <c r="AN7" s="3">
        <v>7</v>
      </c>
      <c r="AQ7" s="984">
        <v>43830</v>
      </c>
    </row>
    <row r="8" spans="1:43" x14ac:dyDescent="0.25">
      <c r="A8" s="3" t="s">
        <v>140</v>
      </c>
      <c r="B8" s="3" t="s">
        <v>141</v>
      </c>
      <c r="C8" s="3">
        <v>10197</v>
      </c>
      <c r="D8" s="3" t="str">
        <f t="shared" si="0"/>
        <v>Bugojno</v>
      </c>
      <c r="E8" s="3">
        <v>70230</v>
      </c>
      <c r="F8" s="3" t="s">
        <v>43</v>
      </c>
      <c r="G8" s="3">
        <v>6</v>
      </c>
      <c r="H8" s="3" t="s">
        <v>37</v>
      </c>
      <c r="I8" s="3" t="s">
        <v>142</v>
      </c>
      <c r="J8" s="3" t="s">
        <v>143</v>
      </c>
      <c r="K8" s="3" t="s">
        <v>144</v>
      </c>
      <c r="L8" s="3" t="s">
        <v>145</v>
      </c>
      <c r="M8" s="3" t="s">
        <v>146</v>
      </c>
      <c r="N8" s="3">
        <v>88268</v>
      </c>
      <c r="O8" s="3">
        <v>10260</v>
      </c>
      <c r="P8" s="3" t="s">
        <v>137</v>
      </c>
      <c r="Q8" s="3" t="s">
        <v>147</v>
      </c>
      <c r="R8" s="3" t="s">
        <v>148</v>
      </c>
      <c r="X8" s="3" t="s">
        <v>149</v>
      </c>
      <c r="Y8" s="13"/>
      <c r="AA8" s="8" t="s">
        <v>150</v>
      </c>
      <c r="AB8" s="14" t="s">
        <v>151</v>
      </c>
      <c r="AD8" s="10">
        <v>16</v>
      </c>
      <c r="AE8" s="10" t="s">
        <v>152</v>
      </c>
      <c r="AF8" s="15">
        <f t="shared" si="1"/>
        <v>4.0000000000000002E-4</v>
      </c>
      <c r="AG8" s="3" t="s">
        <v>153</v>
      </c>
      <c r="AH8" s="15">
        <v>1.4999999999999999E-4</v>
      </c>
      <c r="AI8" s="5" t="s">
        <v>154</v>
      </c>
      <c r="AJ8" s="3">
        <v>135</v>
      </c>
      <c r="AK8" s="3" t="s">
        <v>140</v>
      </c>
      <c r="AL8" s="12">
        <v>119</v>
      </c>
      <c r="AM8" s="3" t="s">
        <v>153</v>
      </c>
      <c r="AN8" s="3">
        <v>2</v>
      </c>
      <c r="AQ8" s="984">
        <v>43465</v>
      </c>
    </row>
    <row r="9" spans="1:43" x14ac:dyDescent="0.25">
      <c r="A9" s="3" t="s">
        <v>155</v>
      </c>
      <c r="B9" s="3" t="s">
        <v>156</v>
      </c>
      <c r="C9" s="3">
        <v>10219</v>
      </c>
      <c r="D9" s="3" t="str">
        <f t="shared" si="0"/>
        <v>Busovača</v>
      </c>
      <c r="E9" s="3">
        <v>72260</v>
      </c>
      <c r="F9" s="3" t="s">
        <v>43</v>
      </c>
      <c r="G9" s="3">
        <v>6</v>
      </c>
      <c r="H9" s="3" t="s">
        <v>37</v>
      </c>
      <c r="I9" s="3" t="s">
        <v>157</v>
      </c>
      <c r="J9" s="3" t="s">
        <v>158</v>
      </c>
      <c r="K9" s="3" t="s">
        <v>159</v>
      </c>
      <c r="L9" s="3" t="s">
        <v>160</v>
      </c>
      <c r="M9" s="3" t="s">
        <v>161</v>
      </c>
      <c r="N9" s="3">
        <v>72248</v>
      </c>
      <c r="O9" s="3">
        <v>10448</v>
      </c>
      <c r="P9" s="3" t="s">
        <v>82</v>
      </c>
      <c r="Q9" s="3" t="s">
        <v>162</v>
      </c>
      <c r="R9" s="3" t="s">
        <v>163</v>
      </c>
      <c r="X9" s="3" t="s">
        <v>164</v>
      </c>
      <c r="Y9" s="13"/>
      <c r="AA9" s="8" t="s">
        <v>165</v>
      </c>
      <c r="AB9" s="14" t="s">
        <v>166</v>
      </c>
      <c r="AD9" s="10">
        <v>17</v>
      </c>
      <c r="AE9" s="10" t="s">
        <v>167</v>
      </c>
      <c r="AF9" s="15">
        <f t="shared" si="1"/>
        <v>4.0000000000000002E-4</v>
      </c>
      <c r="AG9" s="3" t="s">
        <v>168</v>
      </c>
      <c r="AH9" s="15">
        <v>5.0000000000000001E-4</v>
      </c>
      <c r="AI9" s="5" t="s">
        <v>169</v>
      </c>
      <c r="AJ9" s="3">
        <v>153</v>
      </c>
      <c r="AK9" s="3" t="s">
        <v>155</v>
      </c>
      <c r="AL9" s="12">
        <v>120</v>
      </c>
      <c r="AM9" s="3" t="s">
        <v>168</v>
      </c>
      <c r="AN9" s="3">
        <v>5</v>
      </c>
      <c r="AQ9" s="984">
        <v>43100</v>
      </c>
    </row>
    <row r="10" spans="1:43" x14ac:dyDescent="0.25">
      <c r="A10" s="3" t="s">
        <v>170</v>
      </c>
      <c r="B10" s="3" t="s">
        <v>171</v>
      </c>
      <c r="C10" s="3">
        <v>11240</v>
      </c>
      <c r="D10" s="3" t="str">
        <f t="shared" si="0"/>
        <v>Bužim</v>
      </c>
      <c r="E10" s="3">
        <v>77245</v>
      </c>
      <c r="F10" s="3" t="s">
        <v>58</v>
      </c>
      <c r="G10" s="3">
        <v>1</v>
      </c>
      <c r="H10" s="3" t="s">
        <v>37</v>
      </c>
      <c r="I10" s="3" t="s">
        <v>172</v>
      </c>
      <c r="J10" s="3" t="s">
        <v>173</v>
      </c>
      <c r="K10" s="3" t="s">
        <v>174</v>
      </c>
      <c r="L10" s="3" t="s">
        <v>154</v>
      </c>
      <c r="M10" s="3" t="s">
        <v>175</v>
      </c>
      <c r="N10" s="3">
        <v>88407</v>
      </c>
      <c r="O10" s="3">
        <v>10529</v>
      </c>
      <c r="P10" s="3" t="s">
        <v>137</v>
      </c>
      <c r="Q10" s="3" t="s">
        <v>176</v>
      </c>
      <c r="R10" s="3" t="s">
        <v>177</v>
      </c>
      <c r="X10" s="3" t="s">
        <v>178</v>
      </c>
      <c r="Y10" s="13"/>
      <c r="AA10" s="8" t="s">
        <v>179</v>
      </c>
      <c r="AB10" s="14" t="s">
        <v>180</v>
      </c>
      <c r="AD10" s="10">
        <v>18</v>
      </c>
      <c r="AE10" s="10" t="s">
        <v>181</v>
      </c>
      <c r="AF10" s="15">
        <f t="shared" si="1"/>
        <v>6.9999999999999999E-4</v>
      </c>
      <c r="AG10" s="3" t="s">
        <v>182</v>
      </c>
      <c r="AH10" s="15">
        <v>6.9999999999999999E-4</v>
      </c>
      <c r="AI10" s="5" t="s">
        <v>183</v>
      </c>
      <c r="AJ10" s="3">
        <v>97</v>
      </c>
      <c r="AK10" s="3" t="s">
        <v>170</v>
      </c>
      <c r="AL10" s="12">
        <v>87</v>
      </c>
      <c r="AM10" s="3" t="s">
        <v>182</v>
      </c>
      <c r="AN10" s="3">
        <v>8</v>
      </c>
      <c r="AQ10" s="984">
        <v>42735</v>
      </c>
    </row>
    <row r="11" spans="1:43" x14ac:dyDescent="0.25">
      <c r="A11" s="3" t="s">
        <v>92</v>
      </c>
      <c r="B11" s="3" t="s">
        <v>184</v>
      </c>
      <c r="C11" s="3">
        <v>10227</v>
      </c>
      <c r="D11" s="3" t="str">
        <f t="shared" si="0"/>
        <v>Cazin</v>
      </c>
      <c r="E11" s="3">
        <v>77220</v>
      </c>
      <c r="F11" s="3" t="s">
        <v>58</v>
      </c>
      <c r="G11" s="3">
        <v>1</v>
      </c>
      <c r="H11" s="3" t="s">
        <v>37</v>
      </c>
      <c r="I11" s="3" t="s">
        <v>185</v>
      </c>
      <c r="J11" s="3" t="s">
        <v>186</v>
      </c>
      <c r="K11" s="3" t="s">
        <v>187</v>
      </c>
      <c r="L11" s="3" t="s">
        <v>188</v>
      </c>
      <c r="M11" s="3" t="s">
        <v>189</v>
      </c>
      <c r="N11" s="3">
        <v>88201</v>
      </c>
      <c r="O11" s="3">
        <v>11410</v>
      </c>
      <c r="P11" s="3" t="s">
        <v>137</v>
      </c>
      <c r="Q11" s="3" t="s">
        <v>190</v>
      </c>
      <c r="R11" s="3" t="s">
        <v>191</v>
      </c>
      <c r="X11" s="3" t="s">
        <v>192</v>
      </c>
      <c r="Y11" s="13"/>
      <c r="AA11" s="8" t="s">
        <v>193</v>
      </c>
      <c r="AB11" s="14" t="s">
        <v>194</v>
      </c>
      <c r="AD11" s="10">
        <v>19</v>
      </c>
      <c r="AE11" s="10" t="s">
        <v>195</v>
      </c>
      <c r="AF11" s="15">
        <f t="shared" si="1"/>
        <v>6.9999999999999999E-4</v>
      </c>
      <c r="AG11" s="3" t="s">
        <v>196</v>
      </c>
      <c r="AH11" s="15">
        <v>6.9999999999999999E-4</v>
      </c>
      <c r="AI11" s="5" t="s">
        <v>197</v>
      </c>
      <c r="AJ11" s="3">
        <v>142</v>
      </c>
      <c r="AK11" s="3" t="s">
        <v>92</v>
      </c>
      <c r="AL11" s="12">
        <v>83</v>
      </c>
      <c r="AM11" s="3" t="s">
        <v>196</v>
      </c>
      <c r="AN11" s="3">
        <v>9</v>
      </c>
      <c r="AQ11" s="984">
        <v>42369</v>
      </c>
    </row>
    <row r="12" spans="1:43" x14ac:dyDescent="0.25">
      <c r="A12" s="3" t="s">
        <v>198</v>
      </c>
      <c r="B12" s="3" t="s">
        <v>199</v>
      </c>
      <c r="C12" s="3">
        <v>10243</v>
      </c>
      <c r="D12" s="3" t="str">
        <f t="shared" si="0"/>
        <v>Čapljina</v>
      </c>
      <c r="E12" s="3">
        <v>88300</v>
      </c>
      <c r="F12" s="3" t="s">
        <v>137</v>
      </c>
      <c r="G12" s="3">
        <v>7</v>
      </c>
      <c r="H12" s="3" t="s">
        <v>37</v>
      </c>
      <c r="I12" s="3" t="s">
        <v>200</v>
      </c>
      <c r="J12" s="3" t="s">
        <v>201</v>
      </c>
      <c r="K12" s="3" t="s">
        <v>202</v>
      </c>
      <c r="L12" s="3" t="s">
        <v>145</v>
      </c>
      <c r="M12" s="3" t="s">
        <v>203</v>
      </c>
      <c r="N12" s="3">
        <v>88263</v>
      </c>
      <c r="O12" s="3">
        <v>10260</v>
      </c>
      <c r="P12" s="3" t="s">
        <v>137</v>
      </c>
      <c r="Q12" s="3" t="s">
        <v>204</v>
      </c>
      <c r="R12" s="3" t="s">
        <v>205</v>
      </c>
      <c r="X12" s="3" t="s">
        <v>206</v>
      </c>
      <c r="Y12" s="13"/>
      <c r="Z12" s="13"/>
      <c r="AA12" s="8" t="s">
        <v>207</v>
      </c>
      <c r="AB12" s="14" t="s">
        <v>208</v>
      </c>
      <c r="AD12" s="10">
        <v>20</v>
      </c>
      <c r="AE12" s="10" t="s">
        <v>209</v>
      </c>
      <c r="AF12" s="15" t="str">
        <f t="shared" si="1"/>
        <v>-</v>
      </c>
      <c r="AI12" s="5" t="s">
        <v>188</v>
      </c>
      <c r="AJ12" s="3">
        <v>133</v>
      </c>
      <c r="AK12" s="3" t="s">
        <v>198</v>
      </c>
      <c r="AL12" s="12">
        <v>131</v>
      </c>
      <c r="AQ12" s="984">
        <v>42004</v>
      </c>
    </row>
    <row r="13" spans="1:43" x14ac:dyDescent="0.25">
      <c r="A13" s="3" t="s">
        <v>210</v>
      </c>
      <c r="B13" s="3" t="s">
        <v>211</v>
      </c>
      <c r="C13" s="3">
        <v>11231</v>
      </c>
      <c r="D13" s="3" t="str">
        <f t="shared" si="0"/>
        <v>Čelić</v>
      </c>
      <c r="E13" s="3">
        <v>75246</v>
      </c>
      <c r="F13" s="3" t="s">
        <v>36</v>
      </c>
      <c r="G13" s="3">
        <v>3</v>
      </c>
      <c r="H13" s="3" t="s">
        <v>37</v>
      </c>
      <c r="I13" s="3" t="s">
        <v>212</v>
      </c>
      <c r="J13" s="3" t="s">
        <v>213</v>
      </c>
      <c r="K13" s="3" t="s">
        <v>214</v>
      </c>
      <c r="L13" s="3" t="s">
        <v>215</v>
      </c>
      <c r="M13" s="3" t="s">
        <v>216</v>
      </c>
      <c r="N13" s="3">
        <v>71215</v>
      </c>
      <c r="O13" s="3">
        <v>11550</v>
      </c>
      <c r="P13" s="3" t="s">
        <v>196</v>
      </c>
      <c r="Q13" s="3" t="s">
        <v>217</v>
      </c>
      <c r="R13" s="3" t="s">
        <v>218</v>
      </c>
      <c r="X13" s="3" t="s">
        <v>219</v>
      </c>
      <c r="Y13" s="13"/>
      <c r="Z13" s="13"/>
      <c r="AA13" s="8" t="s">
        <v>220</v>
      </c>
      <c r="AB13" s="14" t="s">
        <v>221</v>
      </c>
      <c r="AD13" s="10">
        <v>21</v>
      </c>
      <c r="AE13" s="10" t="s">
        <v>222</v>
      </c>
      <c r="AF13" s="15">
        <f t="shared" si="1"/>
        <v>5.0000000000000001E-4</v>
      </c>
      <c r="AI13" s="5" t="s">
        <v>223</v>
      </c>
      <c r="AJ13" s="3">
        <v>88</v>
      </c>
      <c r="AK13" s="3" t="s">
        <v>210</v>
      </c>
      <c r="AL13" s="12">
        <v>96</v>
      </c>
      <c r="AQ13" s="984">
        <v>41639</v>
      </c>
    </row>
    <row r="14" spans="1:43" x14ac:dyDescent="0.25">
      <c r="A14" s="3" t="s">
        <v>145</v>
      </c>
      <c r="B14" s="3" t="s">
        <v>224</v>
      </c>
      <c r="C14" s="3">
        <v>10260</v>
      </c>
      <c r="D14" s="3" t="str">
        <f t="shared" si="0"/>
        <v>Čitluk</v>
      </c>
      <c r="E14" s="3">
        <v>88260</v>
      </c>
      <c r="F14" s="3" t="s">
        <v>137</v>
      </c>
      <c r="G14" s="3">
        <v>7</v>
      </c>
      <c r="H14" s="3" t="s">
        <v>37</v>
      </c>
      <c r="I14" s="3" t="s">
        <v>225</v>
      </c>
      <c r="J14" s="3" t="s">
        <v>226</v>
      </c>
      <c r="K14" s="3" t="s">
        <v>227</v>
      </c>
      <c r="L14" s="3" t="s">
        <v>223</v>
      </c>
      <c r="M14" s="3" t="s">
        <v>228</v>
      </c>
      <c r="N14" s="3">
        <v>76277</v>
      </c>
      <c r="O14" s="3">
        <v>11533</v>
      </c>
      <c r="P14" s="3" t="s">
        <v>153</v>
      </c>
      <c r="Q14" s="3" t="s">
        <v>229</v>
      </c>
      <c r="R14" s="3" t="s">
        <v>230</v>
      </c>
      <c r="X14" s="16" t="s">
        <v>231</v>
      </c>
      <c r="Y14" s="13"/>
      <c r="AA14" s="8" t="s">
        <v>232</v>
      </c>
      <c r="AB14" s="14" t="s">
        <v>233</v>
      </c>
      <c r="AD14" s="10">
        <v>22</v>
      </c>
      <c r="AE14" s="10" t="s">
        <v>234</v>
      </c>
      <c r="AF14" s="15" t="str">
        <f t="shared" si="1"/>
        <v>-</v>
      </c>
      <c r="AI14" s="5" t="s">
        <v>235</v>
      </c>
      <c r="AJ14" s="3">
        <v>159</v>
      </c>
      <c r="AK14" s="3" t="s">
        <v>145</v>
      </c>
      <c r="AL14" s="12">
        <v>132</v>
      </c>
      <c r="AQ14" s="984">
        <v>41274</v>
      </c>
    </row>
    <row r="15" spans="1:43" x14ac:dyDescent="0.25">
      <c r="A15" s="3" t="s">
        <v>236</v>
      </c>
      <c r="B15" s="3" t="s">
        <v>237</v>
      </c>
      <c r="C15" s="3">
        <v>11258</v>
      </c>
      <c r="D15" s="3" t="str">
        <f t="shared" si="0"/>
        <v>Doboj-Istok</v>
      </c>
      <c r="E15" s="3">
        <v>74206</v>
      </c>
      <c r="F15" s="3" t="s">
        <v>36</v>
      </c>
      <c r="G15" s="3">
        <v>3</v>
      </c>
      <c r="H15" s="3" t="s">
        <v>37</v>
      </c>
      <c r="I15" s="3" t="s">
        <v>238</v>
      </c>
      <c r="J15" s="3" t="s">
        <v>239</v>
      </c>
      <c r="K15" s="3" t="s">
        <v>240</v>
      </c>
      <c r="L15" s="3" t="s">
        <v>154</v>
      </c>
      <c r="M15" s="3" t="s">
        <v>241</v>
      </c>
      <c r="N15" s="3">
        <v>88405</v>
      </c>
      <c r="O15" s="3">
        <v>10529</v>
      </c>
      <c r="P15" s="3" t="s">
        <v>137</v>
      </c>
      <c r="Q15" s="3" t="s">
        <v>242</v>
      </c>
      <c r="R15" s="3" t="s">
        <v>243</v>
      </c>
      <c r="X15" s="16" t="s">
        <v>244</v>
      </c>
      <c r="Y15" s="13"/>
      <c r="AA15" s="8" t="s">
        <v>245</v>
      </c>
      <c r="AB15" s="14" t="s">
        <v>246</v>
      </c>
      <c r="AD15" s="10">
        <v>23</v>
      </c>
      <c r="AE15" s="10" t="s">
        <v>247</v>
      </c>
      <c r="AF15" s="15">
        <f t="shared" si="1"/>
        <v>5.0000000000000001E-4</v>
      </c>
      <c r="AI15" s="5" t="s">
        <v>248</v>
      </c>
      <c r="AJ15" s="3">
        <v>98</v>
      </c>
      <c r="AK15" s="3" t="s">
        <v>236</v>
      </c>
      <c r="AL15" s="12">
        <v>101</v>
      </c>
      <c r="AQ15" s="984">
        <v>40908</v>
      </c>
    </row>
    <row r="16" spans="1:43" x14ac:dyDescent="0.25">
      <c r="A16" s="3" t="s">
        <v>249</v>
      </c>
      <c r="B16" s="3" t="s">
        <v>131</v>
      </c>
      <c r="C16" s="3">
        <v>11266</v>
      </c>
      <c r="D16" s="3" t="str">
        <f t="shared" si="0"/>
        <v>Doboj-Jug</v>
      </c>
      <c r="E16" s="3">
        <v>74203</v>
      </c>
      <c r="F16" s="3" t="s">
        <v>82</v>
      </c>
      <c r="G16" s="3">
        <v>4</v>
      </c>
      <c r="H16" s="3" t="s">
        <v>37</v>
      </c>
      <c r="I16" s="3" t="s">
        <v>250</v>
      </c>
      <c r="J16" s="3" t="s">
        <v>251</v>
      </c>
      <c r="K16" s="3" t="s">
        <v>252</v>
      </c>
      <c r="L16" s="3" t="s">
        <v>253</v>
      </c>
      <c r="M16" s="3" t="s">
        <v>254</v>
      </c>
      <c r="N16" s="3">
        <v>88365</v>
      </c>
      <c r="O16" s="3">
        <v>11606</v>
      </c>
      <c r="P16" s="3" t="s">
        <v>137</v>
      </c>
      <c r="Q16" s="3" t="s">
        <v>255</v>
      </c>
      <c r="R16" s="3" t="s">
        <v>256</v>
      </c>
      <c r="X16" s="16" t="s">
        <v>257</v>
      </c>
      <c r="Y16" s="13"/>
      <c r="AA16" s="8" t="s">
        <v>258</v>
      </c>
      <c r="AB16" s="14" t="s">
        <v>259</v>
      </c>
      <c r="AD16" s="10">
        <v>24</v>
      </c>
      <c r="AE16" s="10" t="s">
        <v>260</v>
      </c>
      <c r="AF16" s="15">
        <f t="shared" si="1"/>
        <v>6.9999999999999999E-4</v>
      </c>
      <c r="AI16" s="5" t="s">
        <v>253</v>
      </c>
      <c r="AJ16" s="3">
        <v>139</v>
      </c>
      <c r="AK16" s="3" t="s">
        <v>249</v>
      </c>
      <c r="AL16" s="12">
        <v>114</v>
      </c>
    </row>
    <row r="17" spans="1:38" x14ac:dyDescent="0.25">
      <c r="A17" s="3" t="s">
        <v>261</v>
      </c>
      <c r="B17" s="3" t="s">
        <v>262</v>
      </c>
      <c r="C17" s="3">
        <v>11274</v>
      </c>
      <c r="D17" s="3" t="str">
        <f t="shared" si="0"/>
        <v>Dobretići</v>
      </c>
      <c r="E17" s="3">
        <v>70210</v>
      </c>
      <c r="F17" s="3" t="s">
        <v>43</v>
      </c>
      <c r="G17" s="3">
        <v>6</v>
      </c>
      <c r="H17" s="3" t="s">
        <v>37</v>
      </c>
      <c r="I17" s="3" t="s">
        <v>263</v>
      </c>
      <c r="J17" s="3" t="s">
        <v>264</v>
      </c>
      <c r="K17" s="3" t="s">
        <v>265</v>
      </c>
      <c r="L17" s="3" t="s">
        <v>74</v>
      </c>
      <c r="M17" s="3" t="s">
        <v>74</v>
      </c>
      <c r="N17" s="3">
        <v>77240</v>
      </c>
      <c r="O17" s="3">
        <v>11428</v>
      </c>
      <c r="P17" s="3" t="s">
        <v>58</v>
      </c>
      <c r="Q17" s="3" t="s">
        <v>266</v>
      </c>
      <c r="R17" s="3" t="s">
        <v>267</v>
      </c>
      <c r="X17" s="16" t="s">
        <v>268</v>
      </c>
      <c r="Y17" s="13"/>
      <c r="Z17" s="13"/>
      <c r="AA17" s="8" t="s">
        <v>269</v>
      </c>
      <c r="AB17" s="14" t="s">
        <v>270</v>
      </c>
      <c r="AD17" s="10">
        <v>25</v>
      </c>
      <c r="AE17" s="10" t="s">
        <v>271</v>
      </c>
      <c r="AF17" s="15">
        <f t="shared" si="1"/>
        <v>4.0000000000000002E-4</v>
      </c>
      <c r="AI17" s="5" t="s">
        <v>272</v>
      </c>
      <c r="AJ17" s="3">
        <v>140</v>
      </c>
      <c r="AK17" s="3" t="s">
        <v>261</v>
      </c>
      <c r="AL17" s="12">
        <v>112</v>
      </c>
    </row>
    <row r="18" spans="1:38" x14ac:dyDescent="0.25">
      <c r="A18" s="3" t="s">
        <v>273</v>
      </c>
      <c r="B18" s="3" t="s">
        <v>274</v>
      </c>
      <c r="C18" s="3">
        <v>11282</v>
      </c>
      <c r="D18" s="3" t="str">
        <f t="shared" si="0"/>
        <v>Domaljevac-Šamac</v>
      </c>
      <c r="E18" s="3">
        <v>76233</v>
      </c>
      <c r="F18" s="3" t="s">
        <v>153</v>
      </c>
      <c r="G18" s="3">
        <v>2</v>
      </c>
      <c r="H18" s="3" t="s">
        <v>37</v>
      </c>
      <c r="I18" s="3" t="s">
        <v>275</v>
      </c>
      <c r="J18" s="3" t="s">
        <v>276</v>
      </c>
      <c r="K18" s="3" t="s">
        <v>277</v>
      </c>
      <c r="L18" s="3" t="s">
        <v>94</v>
      </c>
      <c r="M18" s="3" t="s">
        <v>94</v>
      </c>
      <c r="N18" s="3">
        <v>77250</v>
      </c>
      <c r="O18" s="3">
        <v>11436</v>
      </c>
      <c r="P18" s="3" t="s">
        <v>58</v>
      </c>
      <c r="Q18" s="3" t="s">
        <v>278</v>
      </c>
      <c r="R18" s="3" t="s">
        <v>279</v>
      </c>
      <c r="X18" s="16" t="s">
        <v>280</v>
      </c>
      <c r="Y18" s="13"/>
      <c r="Z18" s="13"/>
      <c r="AA18" s="8" t="s">
        <v>281</v>
      </c>
      <c r="AB18" s="14" t="s">
        <v>282</v>
      </c>
      <c r="AD18" s="10">
        <v>26</v>
      </c>
      <c r="AE18" s="10" t="s">
        <v>283</v>
      </c>
      <c r="AF18" s="15">
        <f t="shared" si="1"/>
        <v>1.4999999999999999E-4</v>
      </c>
      <c r="AI18" s="5" t="s">
        <v>284</v>
      </c>
      <c r="AJ18" s="3">
        <v>99</v>
      </c>
      <c r="AK18" s="3" t="s">
        <v>273</v>
      </c>
      <c r="AL18" s="12">
        <v>90</v>
      </c>
    </row>
    <row r="19" spans="1:38" x14ac:dyDescent="0.25">
      <c r="A19" s="3" t="s">
        <v>285</v>
      </c>
      <c r="B19" s="3" t="s">
        <v>286</v>
      </c>
      <c r="C19" s="3">
        <v>10294</v>
      </c>
      <c r="D19" s="3" t="str">
        <f t="shared" si="0"/>
        <v>Donji Vakuf</v>
      </c>
      <c r="E19" s="3">
        <v>70220</v>
      </c>
      <c r="F19" s="3" t="s">
        <v>43</v>
      </c>
      <c r="G19" s="3">
        <v>6</v>
      </c>
      <c r="H19" s="3" t="s">
        <v>37</v>
      </c>
      <c r="I19" s="3" t="s">
        <v>287</v>
      </c>
      <c r="J19" s="3" t="s">
        <v>288</v>
      </c>
      <c r="K19" s="3" t="s">
        <v>289</v>
      </c>
      <c r="L19" s="3" t="s">
        <v>109</v>
      </c>
      <c r="M19" s="3" t="s">
        <v>109</v>
      </c>
      <c r="N19" s="3">
        <v>80270</v>
      </c>
      <c r="O19" s="3">
        <v>10146</v>
      </c>
      <c r="P19" s="3" t="s">
        <v>91</v>
      </c>
      <c r="Q19" s="17" t="s">
        <v>290</v>
      </c>
      <c r="R19" s="3" t="s">
        <v>291</v>
      </c>
      <c r="X19" s="16" t="s">
        <v>292</v>
      </c>
      <c r="Y19" s="13"/>
      <c r="Z19" s="13"/>
      <c r="AA19" s="8" t="s">
        <v>293</v>
      </c>
      <c r="AB19" s="14" t="s">
        <v>294</v>
      </c>
      <c r="AD19" s="10">
        <v>27</v>
      </c>
      <c r="AE19" s="10" t="s">
        <v>295</v>
      </c>
      <c r="AF19" s="15">
        <f t="shared" si="1"/>
        <v>4.0000000000000002E-4</v>
      </c>
      <c r="AI19" s="5" t="s">
        <v>296</v>
      </c>
      <c r="AJ19" s="3">
        <v>110</v>
      </c>
      <c r="AK19" s="3" t="s">
        <v>285</v>
      </c>
      <c r="AL19" s="12">
        <v>121</v>
      </c>
    </row>
    <row r="20" spans="1:38" x14ac:dyDescent="0.25">
      <c r="A20" s="3" t="s">
        <v>297</v>
      </c>
      <c r="B20" s="3" t="s">
        <v>298</v>
      </c>
      <c r="C20" s="3">
        <v>11614</v>
      </c>
      <c r="D20" s="3" t="str">
        <f t="shared" si="0"/>
        <v>Drvar</v>
      </c>
      <c r="E20" s="3">
        <v>80260</v>
      </c>
      <c r="F20" s="3" t="s">
        <v>91</v>
      </c>
      <c r="G20" s="3">
        <v>10</v>
      </c>
      <c r="H20" s="3" t="s">
        <v>37</v>
      </c>
      <c r="I20" s="3" t="s">
        <v>299</v>
      </c>
      <c r="J20" s="3" t="s">
        <v>300</v>
      </c>
      <c r="K20" s="3" t="s">
        <v>301</v>
      </c>
      <c r="L20" s="3" t="s">
        <v>55</v>
      </c>
      <c r="M20" s="3" t="s">
        <v>302</v>
      </c>
      <c r="N20" s="3">
        <v>77205</v>
      </c>
      <c r="O20" s="3">
        <v>10049</v>
      </c>
      <c r="P20" s="3" t="s">
        <v>58</v>
      </c>
      <c r="X20" s="18" t="s">
        <v>303</v>
      </c>
      <c r="Y20" s="13"/>
      <c r="Z20" s="13"/>
      <c r="AA20" s="8" t="s">
        <v>304</v>
      </c>
      <c r="AB20" s="14" t="s">
        <v>305</v>
      </c>
      <c r="AD20" s="10">
        <v>28</v>
      </c>
      <c r="AE20" s="10" t="s">
        <v>306</v>
      </c>
      <c r="AF20" s="15">
        <f t="shared" si="1"/>
        <v>6.9999999999999999E-4</v>
      </c>
      <c r="AI20" s="5" t="s">
        <v>307</v>
      </c>
      <c r="AJ20" s="3">
        <v>111</v>
      </c>
      <c r="AK20" s="3" t="s">
        <v>297</v>
      </c>
      <c r="AL20" s="12">
        <v>158</v>
      </c>
    </row>
    <row r="21" spans="1:38" x14ac:dyDescent="0.25">
      <c r="A21" s="3" t="s">
        <v>308</v>
      </c>
      <c r="B21" s="3" t="s">
        <v>62</v>
      </c>
      <c r="C21" s="3">
        <v>11444</v>
      </c>
      <c r="D21" s="3" t="str">
        <f t="shared" si="0"/>
        <v>Foča</v>
      </c>
      <c r="E21" s="3">
        <v>73250</v>
      </c>
      <c r="F21" s="3" t="s">
        <v>168</v>
      </c>
      <c r="G21" s="3">
        <v>5</v>
      </c>
      <c r="H21" s="3" t="s">
        <v>37</v>
      </c>
      <c r="I21" s="3" t="s">
        <v>309</v>
      </c>
      <c r="J21" s="3" t="s">
        <v>310</v>
      </c>
      <c r="K21" s="3" t="s">
        <v>311</v>
      </c>
      <c r="L21" s="3" t="s">
        <v>129</v>
      </c>
      <c r="M21" s="3" t="s">
        <v>312</v>
      </c>
      <c r="N21" s="3">
        <v>71255</v>
      </c>
      <c r="O21" s="3">
        <v>10472</v>
      </c>
      <c r="P21" s="3" t="s">
        <v>43</v>
      </c>
      <c r="Y21" s="13"/>
      <c r="Z21" s="13"/>
      <c r="AA21" s="8" t="s">
        <v>313</v>
      </c>
      <c r="AB21" s="14" t="s">
        <v>314</v>
      </c>
      <c r="AD21" s="10">
        <v>29</v>
      </c>
      <c r="AE21" s="10" t="s">
        <v>315</v>
      </c>
      <c r="AF21" s="15">
        <f t="shared" si="1"/>
        <v>5.0000000000000001E-4</v>
      </c>
      <c r="AI21" s="5" t="s">
        <v>316</v>
      </c>
      <c r="AJ21" s="3">
        <v>112</v>
      </c>
      <c r="AK21" s="3" t="s">
        <v>308</v>
      </c>
      <c r="AL21" s="12">
        <v>117</v>
      </c>
    </row>
    <row r="22" spans="1:38" x14ac:dyDescent="0.25">
      <c r="A22" s="3" t="s">
        <v>317</v>
      </c>
      <c r="B22" s="3" t="s">
        <v>318</v>
      </c>
      <c r="C22" s="3">
        <v>10324</v>
      </c>
      <c r="D22" s="3" t="str">
        <f t="shared" si="0"/>
        <v>Fojnica</v>
      </c>
      <c r="E22" s="3">
        <v>71270</v>
      </c>
      <c r="F22" s="3" t="s">
        <v>43</v>
      </c>
      <c r="G22" s="3">
        <v>6</v>
      </c>
      <c r="H22" s="3" t="s">
        <v>37</v>
      </c>
      <c r="I22" s="3" t="s">
        <v>319</v>
      </c>
      <c r="J22" s="3" t="s">
        <v>320</v>
      </c>
      <c r="K22" s="3" t="s">
        <v>321</v>
      </c>
      <c r="L22" s="3" t="s">
        <v>124</v>
      </c>
      <c r="M22" s="3" t="s">
        <v>124</v>
      </c>
      <c r="N22" s="3">
        <v>71370</v>
      </c>
      <c r="O22" s="3">
        <v>10189</v>
      </c>
      <c r="P22" s="3" t="s">
        <v>82</v>
      </c>
      <c r="Y22" s="13"/>
      <c r="Z22" s="13"/>
      <c r="AA22" s="8" t="s">
        <v>322</v>
      </c>
      <c r="AB22" s="14" t="s">
        <v>323</v>
      </c>
      <c r="AD22" s="10">
        <v>30</v>
      </c>
      <c r="AE22" s="10" t="s">
        <v>324</v>
      </c>
      <c r="AF22" s="15">
        <f t="shared" si="1"/>
        <v>4.0000000000000002E-4</v>
      </c>
      <c r="AI22" s="5" t="s">
        <v>325</v>
      </c>
      <c r="AJ22" s="3">
        <v>100</v>
      </c>
      <c r="AK22" s="3" t="s">
        <v>317</v>
      </c>
      <c r="AL22" s="12">
        <v>123</v>
      </c>
    </row>
    <row r="23" spans="1:38" x14ac:dyDescent="0.25">
      <c r="A23" s="3" t="s">
        <v>326</v>
      </c>
      <c r="B23" s="3" t="s">
        <v>327</v>
      </c>
      <c r="C23" s="3">
        <v>10359</v>
      </c>
      <c r="D23" s="3" t="str">
        <f t="shared" si="0"/>
        <v>Glamoč</v>
      </c>
      <c r="E23" s="3">
        <v>80230</v>
      </c>
      <c r="F23" s="3" t="s">
        <v>91</v>
      </c>
      <c r="G23" s="3">
        <v>10</v>
      </c>
      <c r="H23" s="3" t="s">
        <v>37</v>
      </c>
      <c r="I23" s="3" t="s">
        <v>328</v>
      </c>
      <c r="J23" s="3" t="s">
        <v>329</v>
      </c>
      <c r="K23" s="3" t="s">
        <v>330</v>
      </c>
      <c r="L23" s="3" t="s">
        <v>236</v>
      </c>
      <c r="M23" s="3" t="s">
        <v>331</v>
      </c>
      <c r="N23" s="3">
        <v>74206</v>
      </c>
      <c r="O23" s="3">
        <v>11258</v>
      </c>
      <c r="P23" s="3" t="s">
        <v>36</v>
      </c>
      <c r="Y23" s="13"/>
      <c r="Z23" s="13"/>
      <c r="AA23" s="8" t="s">
        <v>332</v>
      </c>
      <c r="AB23" s="14" t="s">
        <v>333</v>
      </c>
      <c r="AD23" s="10">
        <v>31</v>
      </c>
      <c r="AE23" s="10" t="s">
        <v>334</v>
      </c>
      <c r="AF23" s="15">
        <f t="shared" si="1"/>
        <v>6.9999999999999999E-4</v>
      </c>
      <c r="AI23" s="5"/>
      <c r="AK23" s="3" t="s">
        <v>326</v>
      </c>
      <c r="AL23" s="12">
        <v>156</v>
      </c>
    </row>
    <row r="24" spans="1:38" x14ac:dyDescent="0.25">
      <c r="A24" s="3" t="s">
        <v>107</v>
      </c>
      <c r="B24" s="3" t="s">
        <v>335</v>
      </c>
      <c r="C24" s="3">
        <v>11452</v>
      </c>
      <c r="D24" s="3" t="str">
        <f t="shared" si="0"/>
        <v>Goražde</v>
      </c>
      <c r="E24" s="3">
        <v>73101</v>
      </c>
      <c r="F24" s="3" t="s">
        <v>168</v>
      </c>
      <c r="G24" s="3">
        <v>5</v>
      </c>
      <c r="H24" s="3" t="s">
        <v>37</v>
      </c>
      <c r="I24" s="3" t="s">
        <v>336</v>
      </c>
      <c r="J24" s="3" t="s">
        <v>337</v>
      </c>
      <c r="K24" s="3" t="s">
        <v>338</v>
      </c>
      <c r="L24" s="3" t="s">
        <v>160</v>
      </c>
      <c r="M24" s="3" t="s">
        <v>339</v>
      </c>
      <c r="N24" s="3">
        <v>72243</v>
      </c>
      <c r="O24" s="3">
        <v>10448</v>
      </c>
      <c r="P24" s="3" t="s">
        <v>82</v>
      </c>
      <c r="Y24" s="13"/>
      <c r="Z24" s="13"/>
      <c r="AA24" s="8" t="s">
        <v>340</v>
      </c>
      <c r="AB24" s="14" t="s">
        <v>341</v>
      </c>
      <c r="AD24" s="10">
        <v>32</v>
      </c>
      <c r="AE24" s="10" t="s">
        <v>342</v>
      </c>
      <c r="AF24" s="15">
        <f t="shared" si="1"/>
        <v>5.0000000000000001E-4</v>
      </c>
      <c r="AI24" s="5"/>
      <c r="AK24" s="3" t="s">
        <v>107</v>
      </c>
      <c r="AL24" s="12">
        <v>116</v>
      </c>
    </row>
    <row r="25" spans="1:38" x14ac:dyDescent="0.25">
      <c r="A25" s="3" t="s">
        <v>343</v>
      </c>
      <c r="B25" s="3" t="s">
        <v>344</v>
      </c>
      <c r="C25" s="3">
        <v>10375</v>
      </c>
      <c r="D25" s="3" t="str">
        <f t="shared" si="0"/>
        <v>Gornji Vakuf-Uskoplje</v>
      </c>
      <c r="E25" s="3">
        <v>70240</v>
      </c>
      <c r="F25" s="3" t="s">
        <v>43</v>
      </c>
      <c r="G25" s="3">
        <v>6</v>
      </c>
      <c r="H25" s="3" t="s">
        <v>37</v>
      </c>
      <c r="I25" s="3" t="s">
        <v>345</v>
      </c>
      <c r="J25" s="3" t="s">
        <v>346</v>
      </c>
      <c r="K25" s="3" t="s">
        <v>347</v>
      </c>
      <c r="L25" s="3" t="s">
        <v>348</v>
      </c>
      <c r="M25" s="3" t="s">
        <v>349</v>
      </c>
      <c r="N25" s="3">
        <v>88243</v>
      </c>
      <c r="O25" s="3">
        <v>10731</v>
      </c>
      <c r="P25" s="3" t="s">
        <v>182</v>
      </c>
      <c r="Y25" s="13"/>
      <c r="Z25" s="13"/>
      <c r="AA25" s="8" t="s">
        <v>350</v>
      </c>
      <c r="AB25" s="14" t="s">
        <v>351</v>
      </c>
      <c r="AD25" s="10">
        <v>33</v>
      </c>
      <c r="AE25" s="10" t="s">
        <v>352</v>
      </c>
      <c r="AF25" s="15">
        <f t="shared" si="1"/>
        <v>4.0000000000000002E-4</v>
      </c>
      <c r="AI25" s="5"/>
      <c r="AK25" s="3" t="s">
        <v>343</v>
      </c>
      <c r="AL25" s="12">
        <v>124</v>
      </c>
    </row>
    <row r="26" spans="1:38" x14ac:dyDescent="0.25">
      <c r="A26" s="3" t="s">
        <v>123</v>
      </c>
      <c r="B26" s="3" t="s">
        <v>353</v>
      </c>
      <c r="C26" s="3">
        <v>11479</v>
      </c>
      <c r="D26" s="3" t="str">
        <f t="shared" si="0"/>
        <v>Gračanica</v>
      </c>
      <c r="E26" s="3">
        <v>75320</v>
      </c>
      <c r="F26" s="3" t="s">
        <v>36</v>
      </c>
      <c r="G26" s="3">
        <v>3</v>
      </c>
      <c r="H26" s="3" t="s">
        <v>37</v>
      </c>
      <c r="I26" s="3" t="s">
        <v>354</v>
      </c>
      <c r="J26" s="3" t="s">
        <v>355</v>
      </c>
      <c r="K26" s="3" t="s">
        <v>356</v>
      </c>
      <c r="L26" s="3" t="s">
        <v>357</v>
      </c>
      <c r="M26" s="3" t="s">
        <v>358</v>
      </c>
      <c r="N26" s="3">
        <v>72293</v>
      </c>
      <c r="O26" s="3">
        <v>10774</v>
      </c>
      <c r="P26" s="3" t="s">
        <v>43</v>
      </c>
      <c r="Y26" s="13"/>
      <c r="Z26" s="13"/>
      <c r="AA26" s="8" t="s">
        <v>359</v>
      </c>
      <c r="AB26" s="14" t="s">
        <v>360</v>
      </c>
      <c r="AD26" s="10">
        <v>34</v>
      </c>
      <c r="AE26" s="10" t="s">
        <v>361</v>
      </c>
      <c r="AF26" s="15">
        <f t="shared" si="1"/>
        <v>5.0000000000000001E-4</v>
      </c>
      <c r="AI26" s="5"/>
      <c r="AK26" s="3" t="s">
        <v>123</v>
      </c>
      <c r="AL26" s="12">
        <v>92</v>
      </c>
    </row>
    <row r="27" spans="1:38" x14ac:dyDescent="0.25">
      <c r="A27" s="3" t="s">
        <v>139</v>
      </c>
      <c r="B27" s="3" t="s">
        <v>362</v>
      </c>
      <c r="C27" s="3">
        <v>10391</v>
      </c>
      <c r="D27" s="3" t="str">
        <f t="shared" si="0"/>
        <v>Gradačac</v>
      </c>
      <c r="E27" s="3">
        <v>76250</v>
      </c>
      <c r="F27" s="3" t="s">
        <v>36</v>
      </c>
      <c r="G27" s="3">
        <v>3</v>
      </c>
      <c r="H27" s="3" t="s">
        <v>37</v>
      </c>
      <c r="I27" s="3" t="s">
        <v>363</v>
      </c>
      <c r="J27" s="3" t="s">
        <v>364</v>
      </c>
      <c r="K27" s="3" t="s">
        <v>365</v>
      </c>
      <c r="L27" s="3" t="s">
        <v>140</v>
      </c>
      <c r="M27" s="3" t="s">
        <v>140</v>
      </c>
      <c r="N27" s="3">
        <v>70230</v>
      </c>
      <c r="O27" s="3">
        <v>10197</v>
      </c>
      <c r="P27" s="3" t="s">
        <v>43</v>
      </c>
      <c r="Y27" s="13"/>
      <c r="Z27" s="13"/>
      <c r="AA27" s="8" t="s">
        <v>366</v>
      </c>
      <c r="AB27" s="14" t="s">
        <v>367</v>
      </c>
      <c r="AD27" s="10">
        <v>35</v>
      </c>
      <c r="AE27" s="10" t="s">
        <v>368</v>
      </c>
      <c r="AF27" s="15">
        <f t="shared" si="1"/>
        <v>5.0000000000000001E-4</v>
      </c>
      <c r="AI27" s="5"/>
      <c r="AK27" s="3" t="s">
        <v>139</v>
      </c>
      <c r="AL27" s="12">
        <v>93</v>
      </c>
    </row>
    <row r="28" spans="1:38" x14ac:dyDescent="0.25">
      <c r="A28" s="3" t="s">
        <v>369</v>
      </c>
      <c r="B28" s="3" t="s">
        <v>370</v>
      </c>
      <c r="C28" s="3">
        <v>10405</v>
      </c>
      <c r="D28" s="3" t="str">
        <f t="shared" si="0"/>
        <v>Grude</v>
      </c>
      <c r="E28" s="3">
        <v>88340</v>
      </c>
      <c r="F28" s="3" t="s">
        <v>182</v>
      </c>
      <c r="G28" s="3">
        <v>8</v>
      </c>
      <c r="H28" s="3" t="s">
        <v>37</v>
      </c>
      <c r="I28" s="3" t="s">
        <v>371</v>
      </c>
      <c r="J28" s="3" t="s">
        <v>372</v>
      </c>
      <c r="K28" s="3" t="s">
        <v>373</v>
      </c>
      <c r="L28" s="3" t="s">
        <v>284</v>
      </c>
      <c r="M28" s="3" t="s">
        <v>374</v>
      </c>
      <c r="N28" s="3">
        <v>75203</v>
      </c>
      <c r="O28" s="3">
        <v>11088</v>
      </c>
      <c r="P28" s="3" t="s">
        <v>36</v>
      </c>
      <c r="Y28" s="13"/>
      <c r="Z28" s="13"/>
      <c r="AA28" s="8" t="s">
        <v>375</v>
      </c>
      <c r="AB28" s="14" t="s">
        <v>376</v>
      </c>
      <c r="AD28" s="10">
        <v>36</v>
      </c>
      <c r="AE28" s="10" t="s">
        <v>303</v>
      </c>
      <c r="AF28" s="15">
        <f t="shared" si="1"/>
        <v>6.9999999999999999E-4</v>
      </c>
      <c r="AK28" s="3" t="s">
        <v>369</v>
      </c>
      <c r="AL28" s="12">
        <v>141</v>
      </c>
    </row>
    <row r="29" spans="1:38" x14ac:dyDescent="0.25">
      <c r="A29" s="3" t="s">
        <v>377</v>
      </c>
      <c r="B29" s="3" t="s">
        <v>378</v>
      </c>
      <c r="C29" s="3">
        <v>10847</v>
      </c>
      <c r="D29" s="3" t="str">
        <f t="shared" si="0"/>
        <v>Hadžići</v>
      </c>
      <c r="E29" s="3">
        <v>71240</v>
      </c>
      <c r="F29" s="3" t="s">
        <v>196</v>
      </c>
      <c r="G29" s="3">
        <v>9</v>
      </c>
      <c r="H29" s="3" t="s">
        <v>37</v>
      </c>
      <c r="I29" s="3" t="s">
        <v>379</v>
      </c>
      <c r="J29" s="3" t="s">
        <v>380</v>
      </c>
      <c r="K29" s="3" t="s">
        <v>381</v>
      </c>
      <c r="L29" s="3" t="s">
        <v>188</v>
      </c>
      <c r="M29" s="3" t="s">
        <v>382</v>
      </c>
      <c r="N29" s="3">
        <v>88202</v>
      </c>
      <c r="O29" s="3">
        <v>11410</v>
      </c>
      <c r="P29" s="3" t="s">
        <v>137</v>
      </c>
      <c r="Y29" s="13"/>
      <c r="Z29" s="13"/>
      <c r="AA29" s="8" t="s">
        <v>383</v>
      </c>
      <c r="AB29" s="14" t="s">
        <v>384</v>
      </c>
      <c r="AF29" s="15">
        <f t="shared" si="1"/>
        <v>6.9999999999999999E-4</v>
      </c>
      <c r="AK29" s="3" t="s">
        <v>377</v>
      </c>
      <c r="AL29" s="12">
        <v>144</v>
      </c>
    </row>
    <row r="30" spans="1:38" x14ac:dyDescent="0.25">
      <c r="A30" s="3" t="s">
        <v>215</v>
      </c>
      <c r="B30" s="3" t="s">
        <v>385</v>
      </c>
      <c r="C30" s="3">
        <v>11550</v>
      </c>
      <c r="D30" s="3" t="str">
        <f t="shared" si="0"/>
        <v>Ilidža</v>
      </c>
      <c r="E30" s="3">
        <v>71210</v>
      </c>
      <c r="F30" s="3" t="s">
        <v>196</v>
      </c>
      <c r="G30" s="3">
        <v>9</v>
      </c>
      <c r="H30" s="3" t="s">
        <v>37</v>
      </c>
      <c r="I30" s="3" t="s">
        <v>386</v>
      </c>
      <c r="J30" s="3" t="s">
        <v>387</v>
      </c>
      <c r="K30" s="3" t="s">
        <v>388</v>
      </c>
      <c r="L30" s="3" t="s">
        <v>253</v>
      </c>
      <c r="M30" s="3" t="s">
        <v>389</v>
      </c>
      <c r="N30" s="3">
        <v>88366</v>
      </c>
      <c r="O30" s="3">
        <v>11606</v>
      </c>
      <c r="P30" s="3" t="s">
        <v>137</v>
      </c>
      <c r="Y30" s="13"/>
      <c r="Z30" s="13"/>
      <c r="AA30" s="8" t="s">
        <v>390</v>
      </c>
      <c r="AB30" s="14" t="s">
        <v>391</v>
      </c>
      <c r="AF30" s="15">
        <f t="shared" si="1"/>
        <v>6.9999999999999999E-4</v>
      </c>
      <c r="AK30" s="3" t="s">
        <v>215</v>
      </c>
      <c r="AL30" s="12">
        <v>147</v>
      </c>
    </row>
    <row r="31" spans="1:38" x14ac:dyDescent="0.25">
      <c r="A31" s="3" t="s">
        <v>392</v>
      </c>
      <c r="B31" s="3" t="s">
        <v>393</v>
      </c>
      <c r="C31" s="3">
        <v>10863</v>
      </c>
      <c r="D31" s="3" t="str">
        <f t="shared" si="0"/>
        <v>Ilijaš</v>
      </c>
      <c r="E31" s="3">
        <v>71380</v>
      </c>
      <c r="F31" s="3" t="s">
        <v>196</v>
      </c>
      <c r="G31" s="3">
        <v>9</v>
      </c>
      <c r="H31" s="3" t="s">
        <v>37</v>
      </c>
      <c r="I31" s="3" t="s">
        <v>394</v>
      </c>
      <c r="J31" s="3" t="s">
        <v>395</v>
      </c>
      <c r="K31" s="3" t="s">
        <v>396</v>
      </c>
      <c r="L31" s="3" t="s">
        <v>155</v>
      </c>
      <c r="M31" s="3" t="s">
        <v>155</v>
      </c>
      <c r="N31" s="3">
        <v>72260</v>
      </c>
      <c r="O31" s="3">
        <v>10219</v>
      </c>
      <c r="P31" s="3" t="s">
        <v>43</v>
      </c>
      <c r="Y31" s="13"/>
      <c r="Z31" s="13"/>
      <c r="AA31" s="8" t="s">
        <v>397</v>
      </c>
      <c r="AB31" s="14" t="s">
        <v>398</v>
      </c>
      <c r="AF31" s="15">
        <f t="shared" si="1"/>
        <v>6.9999999999999999E-4</v>
      </c>
      <c r="AK31" s="3" t="s">
        <v>392</v>
      </c>
      <c r="AL31" s="12">
        <v>145</v>
      </c>
    </row>
    <row r="32" spans="1:38" x14ac:dyDescent="0.25">
      <c r="A32" s="3" t="s">
        <v>399</v>
      </c>
      <c r="B32" s="3" t="s">
        <v>400</v>
      </c>
      <c r="C32" s="3">
        <v>10421</v>
      </c>
      <c r="D32" s="3" t="str">
        <f t="shared" si="0"/>
        <v>Jablanica</v>
      </c>
      <c r="E32" s="3">
        <v>88420</v>
      </c>
      <c r="F32" s="3" t="s">
        <v>137</v>
      </c>
      <c r="G32" s="3">
        <v>7</v>
      </c>
      <c r="H32" s="3" t="s">
        <v>37</v>
      </c>
      <c r="I32" s="3" t="s">
        <v>401</v>
      </c>
      <c r="J32" s="3" t="s">
        <v>402</v>
      </c>
      <c r="K32" s="3" t="s">
        <v>403</v>
      </c>
      <c r="L32" s="3" t="s">
        <v>154</v>
      </c>
      <c r="M32" s="3" t="s">
        <v>404</v>
      </c>
      <c r="N32" s="3">
        <v>88409</v>
      </c>
      <c r="O32" s="3">
        <v>10529</v>
      </c>
      <c r="P32" s="3" t="s">
        <v>137</v>
      </c>
      <c r="Y32" s="13"/>
      <c r="AA32" s="8" t="s">
        <v>405</v>
      </c>
      <c r="AB32" s="14" t="s">
        <v>406</v>
      </c>
      <c r="AF32" s="15" t="str">
        <f t="shared" si="1"/>
        <v>-</v>
      </c>
      <c r="AK32" s="3" t="s">
        <v>399</v>
      </c>
      <c r="AL32" s="12">
        <v>134</v>
      </c>
    </row>
    <row r="33" spans="1:38" x14ac:dyDescent="0.25">
      <c r="A33" s="3" t="s">
        <v>407</v>
      </c>
      <c r="B33" s="3" t="s">
        <v>408</v>
      </c>
      <c r="C33" s="3">
        <v>11487</v>
      </c>
      <c r="D33" s="3" t="str">
        <f t="shared" si="0"/>
        <v>Jajce</v>
      </c>
      <c r="E33" s="3">
        <v>70101</v>
      </c>
      <c r="F33" s="3" t="s">
        <v>43</v>
      </c>
      <c r="G33" s="3">
        <v>6</v>
      </c>
      <c r="H33" s="3" t="s">
        <v>37</v>
      </c>
      <c r="I33" s="3" t="s">
        <v>409</v>
      </c>
      <c r="J33" s="3" t="s">
        <v>410</v>
      </c>
      <c r="K33" s="3" t="s">
        <v>411</v>
      </c>
      <c r="L33" s="3" t="s">
        <v>170</v>
      </c>
      <c r="M33" s="3" t="s">
        <v>170</v>
      </c>
      <c r="N33" s="3">
        <v>77245</v>
      </c>
      <c r="O33" s="3">
        <v>11240</v>
      </c>
      <c r="P33" s="3" t="s">
        <v>58</v>
      </c>
      <c r="Y33" s="13"/>
      <c r="AA33" s="8" t="s">
        <v>412</v>
      </c>
      <c r="AB33" s="14" t="s">
        <v>413</v>
      </c>
      <c r="AF33" s="15">
        <f t="shared" si="1"/>
        <v>4.0000000000000002E-4</v>
      </c>
      <c r="AK33" s="3" t="s">
        <v>407</v>
      </c>
      <c r="AL33" s="12">
        <v>125</v>
      </c>
    </row>
    <row r="34" spans="1:38" x14ac:dyDescent="0.25">
      <c r="A34" s="3" t="s">
        <v>160</v>
      </c>
      <c r="B34" s="3" t="s">
        <v>414</v>
      </c>
      <c r="C34" s="3">
        <v>10448</v>
      </c>
      <c r="D34" s="3" t="str">
        <f t="shared" si="0"/>
        <v>Kakanj</v>
      </c>
      <c r="E34" s="3">
        <v>72240</v>
      </c>
      <c r="F34" s="3" t="s">
        <v>82</v>
      </c>
      <c r="G34" s="3">
        <v>4</v>
      </c>
      <c r="H34" s="3" t="s">
        <v>37</v>
      </c>
      <c r="I34" s="3" t="s">
        <v>415</v>
      </c>
      <c r="J34" s="3" t="s">
        <v>416</v>
      </c>
      <c r="K34" s="3" t="s">
        <v>417</v>
      </c>
      <c r="L34" s="3" t="s">
        <v>418</v>
      </c>
      <c r="M34" s="3" t="s">
        <v>419</v>
      </c>
      <c r="N34" s="3">
        <v>71347</v>
      </c>
      <c r="O34" s="3">
        <v>10715</v>
      </c>
      <c r="P34" s="3" t="s">
        <v>82</v>
      </c>
      <c r="AA34" s="8" t="s">
        <v>420</v>
      </c>
      <c r="AB34" s="14" t="s">
        <v>421</v>
      </c>
      <c r="AF34" s="15">
        <f t="shared" si="1"/>
        <v>6.9999999999999999E-4</v>
      </c>
      <c r="AK34" s="3" t="s">
        <v>160</v>
      </c>
      <c r="AL34" s="12">
        <v>105</v>
      </c>
    </row>
    <row r="35" spans="1:38" x14ac:dyDescent="0.25">
      <c r="A35" s="3" t="s">
        <v>422</v>
      </c>
      <c r="B35" s="3" t="s">
        <v>423</v>
      </c>
      <c r="C35" s="3">
        <v>11495</v>
      </c>
      <c r="D35" s="3" t="str">
        <f t="shared" si="0"/>
        <v>Kalesija</v>
      </c>
      <c r="E35" s="3">
        <v>75260</v>
      </c>
      <c r="F35" s="3" t="s">
        <v>36</v>
      </c>
      <c r="G35" s="3">
        <v>3</v>
      </c>
      <c r="H35" s="3" t="s">
        <v>37</v>
      </c>
      <c r="I35" s="3" t="s">
        <v>424</v>
      </c>
      <c r="J35" s="3" t="s">
        <v>425</v>
      </c>
      <c r="K35" s="3" t="s">
        <v>426</v>
      </c>
      <c r="L35" s="3" t="s">
        <v>92</v>
      </c>
      <c r="M35" s="3" t="s">
        <v>92</v>
      </c>
      <c r="N35" s="3">
        <v>77220</v>
      </c>
      <c r="O35" s="3">
        <v>10227</v>
      </c>
      <c r="P35" s="3" t="s">
        <v>58</v>
      </c>
      <c r="Z35" s="13"/>
      <c r="AA35" s="8" t="s">
        <v>427</v>
      </c>
      <c r="AB35" s="14" t="s">
        <v>428</v>
      </c>
      <c r="AF35" s="15">
        <f t="shared" si="1"/>
        <v>5.0000000000000001E-4</v>
      </c>
      <c r="AK35" s="3" t="s">
        <v>422</v>
      </c>
      <c r="AL35" s="12">
        <v>94</v>
      </c>
    </row>
    <row r="36" spans="1:38" x14ac:dyDescent="0.25">
      <c r="A36" s="3" t="s">
        <v>129</v>
      </c>
      <c r="B36" s="3" t="s">
        <v>429</v>
      </c>
      <c r="C36" s="3">
        <v>10472</v>
      </c>
      <c r="D36" s="3" t="str">
        <f t="shared" si="0"/>
        <v>Kiseljak</v>
      </c>
      <c r="E36" s="3">
        <v>71250</v>
      </c>
      <c r="F36" s="3" t="s">
        <v>43</v>
      </c>
      <c r="G36" s="3">
        <v>6</v>
      </c>
      <c r="H36" s="3" t="s">
        <v>37</v>
      </c>
      <c r="I36" s="3" t="s">
        <v>430</v>
      </c>
      <c r="J36" s="3" t="s">
        <v>431</v>
      </c>
      <c r="K36" s="3" t="s">
        <v>432</v>
      </c>
      <c r="L36" s="3" t="s">
        <v>253</v>
      </c>
      <c r="M36" s="3" t="s">
        <v>433</v>
      </c>
      <c r="N36" s="3">
        <v>88367</v>
      </c>
      <c r="O36" s="3">
        <v>11606</v>
      </c>
      <c r="P36" s="3" t="s">
        <v>137</v>
      </c>
      <c r="Z36" s="13"/>
      <c r="AA36" s="8" t="s">
        <v>434</v>
      </c>
      <c r="AB36" s="14" t="s">
        <v>435</v>
      </c>
      <c r="AF36" s="15">
        <f t="shared" si="1"/>
        <v>4.0000000000000002E-4</v>
      </c>
      <c r="AK36" s="3" t="s">
        <v>129</v>
      </c>
      <c r="AL36" s="12">
        <v>126</v>
      </c>
    </row>
    <row r="37" spans="1:38" x14ac:dyDescent="0.25">
      <c r="A37" s="3" t="s">
        <v>436</v>
      </c>
      <c r="B37" s="3" t="s">
        <v>437</v>
      </c>
      <c r="C37" s="3">
        <v>10499</v>
      </c>
      <c r="D37" s="3" t="str">
        <f t="shared" si="0"/>
        <v>Kladanj</v>
      </c>
      <c r="E37" s="3">
        <v>75280</v>
      </c>
      <c r="F37" s="3" t="s">
        <v>36</v>
      </c>
      <c r="G37" s="3">
        <v>3</v>
      </c>
      <c r="H37" s="3" t="s">
        <v>37</v>
      </c>
      <c r="I37" s="3" t="s">
        <v>438</v>
      </c>
      <c r="J37" s="3" t="s">
        <v>439</v>
      </c>
      <c r="K37" s="3" t="s">
        <v>440</v>
      </c>
      <c r="L37" s="3" t="s">
        <v>198</v>
      </c>
      <c r="M37" s="3" t="s">
        <v>198</v>
      </c>
      <c r="N37" s="3">
        <v>88300</v>
      </c>
      <c r="O37" s="3">
        <v>10243</v>
      </c>
      <c r="P37" s="3" t="s">
        <v>137</v>
      </c>
      <c r="Z37" s="13"/>
      <c r="AA37" s="8" t="s">
        <v>441</v>
      </c>
      <c r="AB37" s="14" t="s">
        <v>442</v>
      </c>
      <c r="AF37" s="15">
        <f t="shared" si="1"/>
        <v>5.0000000000000001E-4</v>
      </c>
      <c r="AK37" s="3" t="s">
        <v>436</v>
      </c>
      <c r="AL37" s="12">
        <v>95</v>
      </c>
    </row>
    <row r="38" spans="1:38" x14ac:dyDescent="0.25">
      <c r="A38" s="3" t="s">
        <v>443</v>
      </c>
      <c r="B38" s="3" t="s">
        <v>444</v>
      </c>
      <c r="C38" s="3">
        <v>11509</v>
      </c>
      <c r="D38" s="3" t="str">
        <f t="shared" si="0"/>
        <v>Ključ</v>
      </c>
      <c r="E38" s="3">
        <v>79280</v>
      </c>
      <c r="F38" s="3" t="s">
        <v>58</v>
      </c>
      <c r="G38" s="3">
        <v>1</v>
      </c>
      <c r="H38" s="3" t="s">
        <v>37</v>
      </c>
      <c r="I38" s="3" t="s">
        <v>445</v>
      </c>
      <c r="J38" s="3" t="s">
        <v>446</v>
      </c>
      <c r="K38" s="3" t="s">
        <v>447</v>
      </c>
      <c r="L38" s="3" t="s">
        <v>307</v>
      </c>
      <c r="M38" s="3" t="s">
        <v>448</v>
      </c>
      <c r="N38" s="3">
        <v>72224</v>
      </c>
      <c r="O38" s="3">
        <v>11177</v>
      </c>
      <c r="P38" s="3" t="s">
        <v>82</v>
      </c>
      <c r="Z38" s="13"/>
      <c r="AA38" s="8" t="s">
        <v>449</v>
      </c>
      <c r="AB38" s="14" t="s">
        <v>450</v>
      </c>
      <c r="AF38" s="15">
        <f t="shared" si="1"/>
        <v>6.9999999999999999E-4</v>
      </c>
      <c r="AK38" s="3" t="s">
        <v>443</v>
      </c>
      <c r="AL38" s="12">
        <v>84</v>
      </c>
    </row>
    <row r="39" spans="1:38" x14ac:dyDescent="0.25">
      <c r="A39" s="3" t="s">
        <v>154</v>
      </c>
      <c r="B39" s="3" t="s">
        <v>451</v>
      </c>
      <c r="C39" s="3">
        <v>10529</v>
      </c>
      <c r="D39" s="3" t="str">
        <f t="shared" si="0"/>
        <v>Konjic</v>
      </c>
      <c r="E39" s="3">
        <v>88400</v>
      </c>
      <c r="F39" s="3" t="s">
        <v>137</v>
      </c>
      <c r="G39" s="3">
        <v>7</v>
      </c>
      <c r="H39" s="3" t="s">
        <v>37</v>
      </c>
      <c r="I39" s="3" t="s">
        <v>452</v>
      </c>
      <c r="J39" s="3" t="s">
        <v>453</v>
      </c>
      <c r="K39" s="3" t="s">
        <v>454</v>
      </c>
      <c r="L39" s="3" t="s">
        <v>154</v>
      </c>
      <c r="M39" s="3" t="s">
        <v>455</v>
      </c>
      <c r="N39" s="3">
        <v>88404</v>
      </c>
      <c r="O39" s="3">
        <v>10529</v>
      </c>
      <c r="P39" s="3" t="s">
        <v>137</v>
      </c>
      <c r="Z39" s="13"/>
      <c r="AA39" s="8" t="s">
        <v>456</v>
      </c>
      <c r="AB39" s="14" t="s">
        <v>457</v>
      </c>
      <c r="AF39" s="15" t="str">
        <f t="shared" si="1"/>
        <v>-</v>
      </c>
      <c r="AK39" s="3" t="s">
        <v>154</v>
      </c>
      <c r="AL39" s="12">
        <v>135</v>
      </c>
    </row>
    <row r="40" spans="1:38" x14ac:dyDescent="0.25">
      <c r="A40" s="3" t="s">
        <v>458</v>
      </c>
      <c r="B40" s="3" t="s">
        <v>459</v>
      </c>
      <c r="C40" s="3">
        <v>10545</v>
      </c>
      <c r="D40" s="3" t="str">
        <f t="shared" si="0"/>
        <v>Kreševo</v>
      </c>
      <c r="E40" s="3">
        <v>71260</v>
      </c>
      <c r="F40" s="3" t="s">
        <v>43</v>
      </c>
      <c r="G40" s="3">
        <v>6</v>
      </c>
      <c r="H40" s="3" t="s">
        <v>37</v>
      </c>
      <c r="I40" s="3" t="s">
        <v>460</v>
      </c>
      <c r="J40" s="3" t="s">
        <v>461</v>
      </c>
      <c r="K40" s="3" t="s">
        <v>462</v>
      </c>
      <c r="L40" s="3" t="s">
        <v>210</v>
      </c>
      <c r="M40" s="3" t="s">
        <v>210</v>
      </c>
      <c r="N40" s="3">
        <v>75246</v>
      </c>
      <c r="O40" s="3">
        <v>11231</v>
      </c>
      <c r="P40" s="3" t="s">
        <v>36</v>
      </c>
      <c r="Z40" s="13"/>
      <c r="AB40" s="14"/>
      <c r="AF40" s="15">
        <f t="shared" si="1"/>
        <v>4.0000000000000002E-4</v>
      </c>
      <c r="AK40" s="3" t="s">
        <v>458</v>
      </c>
      <c r="AL40" s="12">
        <v>127</v>
      </c>
    </row>
    <row r="41" spans="1:38" x14ac:dyDescent="0.25">
      <c r="A41" s="3" t="s">
        <v>463</v>
      </c>
      <c r="B41" s="3" t="s">
        <v>464</v>
      </c>
      <c r="C41" s="3">
        <v>11517</v>
      </c>
      <c r="D41" s="3" t="str">
        <f t="shared" si="0"/>
        <v>Kupres</v>
      </c>
      <c r="E41" s="3">
        <v>80320</v>
      </c>
      <c r="F41" s="3" t="s">
        <v>91</v>
      </c>
      <c r="G41" s="3">
        <v>10</v>
      </c>
      <c r="H41" s="3" t="s">
        <v>37</v>
      </c>
      <c r="I41" s="3" t="s">
        <v>465</v>
      </c>
      <c r="J41" s="3" t="s">
        <v>466</v>
      </c>
      <c r="K41" s="3" t="s">
        <v>467</v>
      </c>
      <c r="L41" s="3" t="s">
        <v>145</v>
      </c>
      <c r="M41" s="3" t="s">
        <v>468</v>
      </c>
      <c r="N41" s="3">
        <v>88265</v>
      </c>
      <c r="O41" s="3">
        <v>10260</v>
      </c>
      <c r="P41" s="3" t="s">
        <v>137</v>
      </c>
      <c r="Z41" s="13"/>
      <c r="AB41" s="14"/>
      <c r="AF41" s="15">
        <f t="shared" si="1"/>
        <v>6.9999999999999999E-4</v>
      </c>
      <c r="AK41" s="3" t="s">
        <v>463</v>
      </c>
      <c r="AL41" s="12">
        <v>155</v>
      </c>
    </row>
    <row r="42" spans="1:38" x14ac:dyDescent="0.25">
      <c r="A42" s="3" t="s">
        <v>169</v>
      </c>
      <c r="B42" s="3" t="s">
        <v>469</v>
      </c>
      <c r="C42" s="3">
        <v>10588</v>
      </c>
      <c r="D42" s="3" t="str">
        <f t="shared" si="0"/>
        <v>Livno</v>
      </c>
      <c r="E42" s="3">
        <v>80101</v>
      </c>
      <c r="F42" s="3" t="s">
        <v>91</v>
      </c>
      <c r="G42" s="3">
        <v>10</v>
      </c>
      <c r="H42" s="3" t="s">
        <v>37</v>
      </c>
      <c r="I42" s="3" t="s">
        <v>470</v>
      </c>
      <c r="J42" s="3" t="s">
        <v>471</v>
      </c>
      <c r="K42" s="3" t="s">
        <v>472</v>
      </c>
      <c r="L42" s="3" t="s">
        <v>145</v>
      </c>
      <c r="M42" s="3" t="s">
        <v>145</v>
      </c>
      <c r="N42" s="3">
        <v>88260</v>
      </c>
      <c r="O42" s="3">
        <v>10260</v>
      </c>
      <c r="P42" s="3" t="s">
        <v>137</v>
      </c>
      <c r="Z42" s="13"/>
      <c r="AB42" s="14"/>
      <c r="AF42" s="15">
        <f t="shared" si="1"/>
        <v>6.9999999999999999E-4</v>
      </c>
      <c r="AK42" s="3" t="s">
        <v>169</v>
      </c>
      <c r="AL42" s="12">
        <v>153</v>
      </c>
    </row>
    <row r="43" spans="1:38" x14ac:dyDescent="0.25">
      <c r="A43" s="3" t="s">
        <v>183</v>
      </c>
      <c r="B43" s="3" t="s">
        <v>473</v>
      </c>
      <c r="C43" s="3">
        <v>10600</v>
      </c>
      <c r="D43" s="3" t="str">
        <f t="shared" si="0"/>
        <v>Lukavac</v>
      </c>
      <c r="E43" s="3">
        <v>75300</v>
      </c>
      <c r="F43" s="3" t="s">
        <v>36</v>
      </c>
      <c r="G43" s="3">
        <v>3</v>
      </c>
      <c r="H43" s="3" t="s">
        <v>37</v>
      </c>
      <c r="I43" s="3" t="s">
        <v>474</v>
      </c>
      <c r="J43" s="3" t="s">
        <v>475</v>
      </c>
      <c r="K43" s="3" t="s">
        <v>476</v>
      </c>
      <c r="L43" s="3" t="s">
        <v>160</v>
      </c>
      <c r="M43" s="3" t="s">
        <v>477</v>
      </c>
      <c r="N43" s="3">
        <v>72246</v>
      </c>
      <c r="O43" s="3">
        <v>10448</v>
      </c>
      <c r="P43" s="3" t="s">
        <v>82</v>
      </c>
      <c r="Z43" s="13"/>
      <c r="AB43" s="14"/>
      <c r="AF43" s="15">
        <f t="shared" si="1"/>
        <v>5.0000000000000001E-4</v>
      </c>
      <c r="AK43" s="3" t="s">
        <v>183</v>
      </c>
      <c r="AL43" s="12">
        <v>97</v>
      </c>
    </row>
    <row r="44" spans="1:38" x14ac:dyDescent="0.25">
      <c r="A44" s="3" t="s">
        <v>197</v>
      </c>
      <c r="B44" s="3" t="s">
        <v>478</v>
      </c>
      <c r="C44" s="3">
        <v>10626</v>
      </c>
      <c r="D44" s="3" t="str">
        <f t="shared" si="0"/>
        <v>Ljubuški</v>
      </c>
      <c r="E44" s="3">
        <v>88320</v>
      </c>
      <c r="F44" s="3" t="s">
        <v>182</v>
      </c>
      <c r="G44" s="3">
        <v>8</v>
      </c>
      <c r="H44" s="3" t="s">
        <v>37</v>
      </c>
      <c r="I44" s="3" t="s">
        <v>479</v>
      </c>
      <c r="J44" s="3" t="s">
        <v>480</v>
      </c>
      <c r="K44" s="3" t="s">
        <v>481</v>
      </c>
      <c r="L44" s="3" t="s">
        <v>92</v>
      </c>
      <c r="M44" s="3" t="s">
        <v>482</v>
      </c>
      <c r="N44" s="3">
        <v>77226</v>
      </c>
      <c r="O44" s="3">
        <v>10227</v>
      </c>
      <c r="P44" s="3" t="s">
        <v>58</v>
      </c>
      <c r="AB44" s="14"/>
      <c r="AF44" s="15">
        <f t="shared" si="1"/>
        <v>6.9999999999999999E-4</v>
      </c>
      <c r="AK44" s="3" t="s">
        <v>197</v>
      </c>
      <c r="AL44" s="12">
        <v>142</v>
      </c>
    </row>
    <row r="45" spans="1:38" x14ac:dyDescent="0.25">
      <c r="A45" s="3" t="s">
        <v>483</v>
      </c>
      <c r="B45" s="3" t="s">
        <v>484</v>
      </c>
      <c r="C45" s="3">
        <v>10634</v>
      </c>
      <c r="D45" s="3" t="str">
        <f t="shared" si="0"/>
        <v>Maglaj</v>
      </c>
      <c r="E45" s="3">
        <v>74250</v>
      </c>
      <c r="F45" s="3" t="s">
        <v>82</v>
      </c>
      <c r="G45" s="3">
        <v>4</v>
      </c>
      <c r="H45" s="3" t="s">
        <v>37</v>
      </c>
      <c r="I45" s="3" t="s">
        <v>485</v>
      </c>
      <c r="J45" s="3" t="s">
        <v>486</v>
      </c>
      <c r="K45" s="3" t="s">
        <v>487</v>
      </c>
      <c r="L45" s="3" t="s">
        <v>488</v>
      </c>
      <c r="M45" s="3" t="s">
        <v>489</v>
      </c>
      <c r="N45" s="3">
        <v>71223</v>
      </c>
      <c r="O45" s="3">
        <v>11592</v>
      </c>
      <c r="P45" s="3" t="s">
        <v>196</v>
      </c>
      <c r="AB45" s="14"/>
      <c r="AF45" s="15">
        <f t="shared" si="1"/>
        <v>6.9999999999999999E-4</v>
      </c>
      <c r="AK45" s="3" t="s">
        <v>483</v>
      </c>
      <c r="AL45" s="12">
        <v>106</v>
      </c>
    </row>
    <row r="46" spans="1:38" x14ac:dyDescent="0.25">
      <c r="A46" s="3" t="s">
        <v>188</v>
      </c>
      <c r="B46" s="3" t="s">
        <v>490</v>
      </c>
      <c r="C46" s="3">
        <v>11410</v>
      </c>
      <c r="D46" s="3" t="str">
        <f t="shared" si="0"/>
        <v>Mostar</v>
      </c>
      <c r="E46" s="3">
        <v>88000</v>
      </c>
      <c r="F46" s="3" t="s">
        <v>137</v>
      </c>
      <c r="G46" s="3">
        <v>7</v>
      </c>
      <c r="H46" s="3" t="s">
        <v>37</v>
      </c>
      <c r="I46" s="3" t="s">
        <v>491</v>
      </c>
      <c r="J46" s="3" t="s">
        <v>492</v>
      </c>
      <c r="K46" s="3" t="s">
        <v>493</v>
      </c>
      <c r="L46" s="3" t="s">
        <v>407</v>
      </c>
      <c r="M46" s="3" t="s">
        <v>494</v>
      </c>
      <c r="N46" s="3">
        <v>70204</v>
      </c>
      <c r="O46" s="3">
        <v>11487</v>
      </c>
      <c r="P46" s="3" t="s">
        <v>43</v>
      </c>
      <c r="X46" s="13"/>
      <c r="AA46" s="8"/>
      <c r="AB46" s="14"/>
      <c r="AF46" s="15" t="str">
        <f t="shared" si="1"/>
        <v>-</v>
      </c>
      <c r="AK46" s="3" t="s">
        <v>188</v>
      </c>
      <c r="AL46" s="12">
        <v>133</v>
      </c>
    </row>
    <row r="47" spans="1:38" x14ac:dyDescent="0.25">
      <c r="A47" s="3" t="s">
        <v>495</v>
      </c>
      <c r="B47" s="3" t="s">
        <v>496</v>
      </c>
      <c r="C47" s="3">
        <v>10685</v>
      </c>
      <c r="D47" s="3" t="str">
        <f t="shared" si="0"/>
        <v>Neum</v>
      </c>
      <c r="E47" s="3">
        <v>88390</v>
      </c>
      <c r="F47" s="3" t="s">
        <v>137</v>
      </c>
      <c r="G47" s="3">
        <v>7</v>
      </c>
      <c r="H47" s="3" t="s">
        <v>37</v>
      </c>
      <c r="I47" s="3" t="s">
        <v>497</v>
      </c>
      <c r="J47" s="3" t="s">
        <v>498</v>
      </c>
      <c r="K47" s="3" t="s">
        <v>499</v>
      </c>
      <c r="L47" s="3" t="s">
        <v>249</v>
      </c>
      <c r="M47" s="3" t="s">
        <v>249</v>
      </c>
      <c r="N47" s="3">
        <v>74203</v>
      </c>
      <c r="O47" s="3">
        <v>11266</v>
      </c>
      <c r="P47" s="3" t="s">
        <v>82</v>
      </c>
      <c r="X47" s="13"/>
      <c r="AA47" s="8"/>
      <c r="AB47" s="14"/>
      <c r="AF47" s="15" t="str">
        <f t="shared" si="1"/>
        <v>-</v>
      </c>
      <c r="AK47" s="3" t="s">
        <v>495</v>
      </c>
      <c r="AL47" s="12">
        <v>136</v>
      </c>
    </row>
    <row r="48" spans="1:38" x14ac:dyDescent="0.25">
      <c r="A48" s="3" t="s">
        <v>357</v>
      </c>
      <c r="B48" s="3" t="s">
        <v>500</v>
      </c>
      <c r="C48" s="3">
        <v>10774</v>
      </c>
      <c r="D48" s="3" t="str">
        <f t="shared" si="0"/>
        <v>Novi Travnik</v>
      </c>
      <c r="E48" s="3">
        <v>72290</v>
      </c>
      <c r="F48" s="3" t="s">
        <v>43</v>
      </c>
      <c r="G48" s="3">
        <v>6</v>
      </c>
      <c r="H48" s="3" t="s">
        <v>37</v>
      </c>
      <c r="I48" s="3" t="s">
        <v>501</v>
      </c>
      <c r="J48" s="3" t="s">
        <v>502</v>
      </c>
      <c r="K48" s="3" t="s">
        <v>503</v>
      </c>
      <c r="L48" s="3" t="s">
        <v>123</v>
      </c>
      <c r="M48" s="3" t="s">
        <v>504</v>
      </c>
      <c r="N48" s="3">
        <v>75328</v>
      </c>
      <c r="O48" s="3">
        <v>11479</v>
      </c>
      <c r="P48" s="3" t="s">
        <v>36</v>
      </c>
      <c r="X48" s="13"/>
      <c r="AA48" s="8"/>
      <c r="AB48" s="14"/>
      <c r="AF48" s="15">
        <f t="shared" si="1"/>
        <v>4.0000000000000002E-4</v>
      </c>
      <c r="AK48" s="3" t="s">
        <v>357</v>
      </c>
      <c r="AL48" s="12">
        <v>128</v>
      </c>
    </row>
    <row r="49" spans="1:38" x14ac:dyDescent="0.25">
      <c r="A49" s="3" t="s">
        <v>505</v>
      </c>
      <c r="B49" s="3" t="s">
        <v>506</v>
      </c>
      <c r="C49" s="3">
        <v>11525</v>
      </c>
      <c r="D49" s="3" t="str">
        <f t="shared" si="0"/>
        <v>Odžak</v>
      </c>
      <c r="E49" s="3">
        <v>76290</v>
      </c>
      <c r="F49" s="3" t="s">
        <v>153</v>
      </c>
      <c r="G49" s="3">
        <v>2</v>
      </c>
      <c r="H49" s="3" t="s">
        <v>37</v>
      </c>
      <c r="I49" s="3" t="s">
        <v>507</v>
      </c>
      <c r="J49" s="3" t="s">
        <v>508</v>
      </c>
      <c r="K49" s="3" t="s">
        <v>509</v>
      </c>
      <c r="L49" s="3" t="s">
        <v>261</v>
      </c>
      <c r="M49" s="3" t="s">
        <v>261</v>
      </c>
      <c r="N49" s="3">
        <v>70210</v>
      </c>
      <c r="O49" s="3">
        <v>11274</v>
      </c>
      <c r="P49" s="3" t="s">
        <v>43</v>
      </c>
      <c r="X49" s="13"/>
      <c r="AA49" s="8"/>
      <c r="AF49" s="15">
        <f t="shared" si="1"/>
        <v>1.4999999999999999E-4</v>
      </c>
      <c r="AK49" s="3" t="s">
        <v>505</v>
      </c>
      <c r="AL49" s="12">
        <v>89</v>
      </c>
    </row>
    <row r="50" spans="1:38" x14ac:dyDescent="0.25">
      <c r="A50" s="3" t="s">
        <v>418</v>
      </c>
      <c r="B50" s="3" t="s">
        <v>510</v>
      </c>
      <c r="C50" s="3">
        <v>10715</v>
      </c>
      <c r="D50" s="3" t="str">
        <f t="shared" si="0"/>
        <v>Olovo</v>
      </c>
      <c r="E50" s="3">
        <v>71340</v>
      </c>
      <c r="F50" s="3" t="s">
        <v>82</v>
      </c>
      <c r="G50" s="3">
        <v>4</v>
      </c>
      <c r="H50" s="3" t="s">
        <v>37</v>
      </c>
      <c r="I50" s="3" t="s">
        <v>511</v>
      </c>
      <c r="J50" s="3" t="s">
        <v>512</v>
      </c>
      <c r="K50" s="3" t="s">
        <v>513</v>
      </c>
      <c r="L50" s="3" t="s">
        <v>41</v>
      </c>
      <c r="M50" s="3" t="s">
        <v>514</v>
      </c>
      <c r="N50" s="3">
        <v>72278</v>
      </c>
      <c r="O50" s="3">
        <v>11061</v>
      </c>
      <c r="P50" s="3" t="s">
        <v>43</v>
      </c>
      <c r="X50" s="13"/>
      <c r="AA50" s="8"/>
      <c r="AF50" s="15">
        <f t="shared" si="1"/>
        <v>6.9999999999999999E-4</v>
      </c>
      <c r="AK50" s="3" t="s">
        <v>418</v>
      </c>
      <c r="AL50" s="12">
        <v>107</v>
      </c>
    </row>
    <row r="51" spans="1:38" x14ac:dyDescent="0.25">
      <c r="A51" s="3" t="s">
        <v>223</v>
      </c>
      <c r="B51" s="3" t="s">
        <v>515</v>
      </c>
      <c r="C51" s="3">
        <v>11533</v>
      </c>
      <c r="D51" s="3" t="str">
        <f t="shared" si="0"/>
        <v>Orašje</v>
      </c>
      <c r="E51" s="3">
        <v>76270</v>
      </c>
      <c r="F51" s="3" t="s">
        <v>153</v>
      </c>
      <c r="G51" s="3">
        <v>2</v>
      </c>
      <c r="H51" s="3" t="s">
        <v>37</v>
      </c>
      <c r="I51" s="3" t="s">
        <v>516</v>
      </c>
      <c r="J51" s="3" t="s">
        <v>517</v>
      </c>
      <c r="K51" s="3" t="s">
        <v>518</v>
      </c>
      <c r="L51" s="3" t="s">
        <v>519</v>
      </c>
      <c r="M51" s="3" t="s">
        <v>520</v>
      </c>
      <c r="N51" s="3">
        <v>88446</v>
      </c>
      <c r="O51" s="3">
        <v>10766</v>
      </c>
      <c r="P51" s="3" t="s">
        <v>137</v>
      </c>
      <c r="X51" s="13"/>
      <c r="AA51" s="8"/>
      <c r="AF51" s="15">
        <f t="shared" si="1"/>
        <v>1.4999999999999999E-4</v>
      </c>
      <c r="AK51" s="3" t="s">
        <v>223</v>
      </c>
      <c r="AL51" s="12">
        <v>88</v>
      </c>
    </row>
    <row r="52" spans="1:38" x14ac:dyDescent="0.25">
      <c r="A52" s="3" t="s">
        <v>521</v>
      </c>
      <c r="B52" s="3" t="s">
        <v>522</v>
      </c>
      <c r="C52" s="3">
        <v>11576</v>
      </c>
      <c r="D52" s="3" t="str">
        <f t="shared" si="0"/>
        <v>Pale</v>
      </c>
      <c r="E52" s="3">
        <v>73290</v>
      </c>
      <c r="F52" s="3" t="s">
        <v>168</v>
      </c>
      <c r="G52" s="3">
        <v>5</v>
      </c>
      <c r="H52" s="3" t="s">
        <v>37</v>
      </c>
      <c r="I52" s="3" t="s">
        <v>523</v>
      </c>
      <c r="J52" s="3" t="s">
        <v>524</v>
      </c>
      <c r="K52" s="3" t="s">
        <v>525</v>
      </c>
      <c r="L52" s="3" t="s">
        <v>273</v>
      </c>
      <c r="M52" s="3" t="s">
        <v>273</v>
      </c>
      <c r="N52" s="3">
        <v>76233</v>
      </c>
      <c r="O52" s="3">
        <v>11282</v>
      </c>
      <c r="P52" s="3" t="s">
        <v>153</v>
      </c>
      <c r="AA52" s="8"/>
      <c r="AF52" s="15">
        <f t="shared" si="1"/>
        <v>5.0000000000000001E-4</v>
      </c>
      <c r="AK52" s="3" t="s">
        <v>521</v>
      </c>
      <c r="AL52" s="12">
        <v>118</v>
      </c>
    </row>
    <row r="53" spans="1:38" x14ac:dyDescent="0.25">
      <c r="A53" s="3" t="s">
        <v>348</v>
      </c>
      <c r="B53" s="3" t="s">
        <v>526</v>
      </c>
      <c r="C53" s="3">
        <v>10731</v>
      </c>
      <c r="D53" s="3" t="str">
        <f t="shared" si="0"/>
        <v>Posušje</v>
      </c>
      <c r="E53" s="3">
        <v>88240</v>
      </c>
      <c r="F53" s="3" t="s">
        <v>182</v>
      </c>
      <c r="G53" s="3">
        <v>8</v>
      </c>
      <c r="H53" s="3" t="s">
        <v>37</v>
      </c>
      <c r="I53" s="3" t="s">
        <v>527</v>
      </c>
      <c r="J53" s="3" t="s">
        <v>528</v>
      </c>
      <c r="K53" s="3" t="s">
        <v>529</v>
      </c>
      <c r="L53" s="3" t="s">
        <v>198</v>
      </c>
      <c r="M53" s="3" t="s">
        <v>530</v>
      </c>
      <c r="N53" s="3">
        <v>88305</v>
      </c>
      <c r="O53" s="3">
        <v>10243</v>
      </c>
      <c r="P53" s="3" t="s">
        <v>137</v>
      </c>
      <c r="AA53" s="8"/>
      <c r="AF53" s="15">
        <f t="shared" si="1"/>
        <v>6.9999999999999999E-4</v>
      </c>
      <c r="AK53" s="3" t="s">
        <v>348</v>
      </c>
      <c r="AL53" s="12">
        <v>143</v>
      </c>
    </row>
    <row r="54" spans="1:38" x14ac:dyDescent="0.25">
      <c r="A54" s="3" t="s">
        <v>519</v>
      </c>
      <c r="B54" s="3" t="s">
        <v>531</v>
      </c>
      <c r="C54" s="3">
        <v>10766</v>
      </c>
      <c r="D54" s="3" t="str">
        <f t="shared" si="0"/>
        <v>Prozor</v>
      </c>
      <c r="E54" s="3">
        <v>88440</v>
      </c>
      <c r="F54" s="3" t="s">
        <v>137</v>
      </c>
      <c r="G54" s="3">
        <v>7</v>
      </c>
      <c r="H54" s="3" t="s">
        <v>37</v>
      </c>
      <c r="I54" s="3" t="s">
        <v>532</v>
      </c>
      <c r="J54" s="3" t="s">
        <v>533</v>
      </c>
      <c r="K54" s="3" t="s">
        <v>534</v>
      </c>
      <c r="L54" s="3" t="s">
        <v>223</v>
      </c>
      <c r="M54" s="3" t="s">
        <v>535</v>
      </c>
      <c r="N54" s="3">
        <v>76274</v>
      </c>
      <c r="O54" s="3">
        <v>11533</v>
      </c>
      <c r="P54" s="3" t="s">
        <v>153</v>
      </c>
      <c r="AA54" s="8"/>
      <c r="AF54" s="15" t="str">
        <f t="shared" si="1"/>
        <v>-</v>
      </c>
      <c r="AK54" s="3" t="s">
        <v>519</v>
      </c>
      <c r="AL54" s="12">
        <v>137</v>
      </c>
    </row>
    <row r="55" spans="1:38" x14ac:dyDescent="0.25">
      <c r="A55" s="3" t="s">
        <v>536</v>
      </c>
      <c r="B55" s="3" t="s">
        <v>537</v>
      </c>
      <c r="C55" s="3">
        <v>11304</v>
      </c>
      <c r="D55" s="3" t="str">
        <f t="shared" si="0"/>
        <v>Ravno</v>
      </c>
      <c r="E55" s="3">
        <v>88370</v>
      </c>
      <c r="F55" s="3" t="s">
        <v>137</v>
      </c>
      <c r="G55" s="3">
        <v>7</v>
      </c>
      <c r="H55" s="3" t="s">
        <v>37</v>
      </c>
      <c r="I55" s="3" t="s">
        <v>538</v>
      </c>
      <c r="J55" s="3" t="s">
        <v>539</v>
      </c>
      <c r="K55" s="3" t="s">
        <v>540</v>
      </c>
      <c r="L55" s="3" t="s">
        <v>139</v>
      </c>
      <c r="M55" s="3" t="s">
        <v>541</v>
      </c>
      <c r="N55" s="3">
        <v>76257</v>
      </c>
      <c r="O55" s="3">
        <v>10391</v>
      </c>
      <c r="P55" s="3" t="s">
        <v>36</v>
      </c>
      <c r="AA55" s="8"/>
      <c r="AF55" s="15" t="str">
        <f t="shared" si="1"/>
        <v>-</v>
      </c>
      <c r="AK55" s="3" t="s">
        <v>536</v>
      </c>
      <c r="AL55" s="12">
        <v>138</v>
      </c>
    </row>
    <row r="56" spans="1:38" x14ac:dyDescent="0.25">
      <c r="A56" s="3" t="s">
        <v>542</v>
      </c>
      <c r="B56" s="3" t="s">
        <v>543</v>
      </c>
      <c r="C56" s="3">
        <v>11541</v>
      </c>
      <c r="D56" s="3" t="str">
        <f t="shared" si="0"/>
        <v>Sanski Most</v>
      </c>
      <c r="E56" s="3">
        <v>79260</v>
      </c>
      <c r="F56" s="3" t="s">
        <v>58</v>
      </c>
      <c r="G56" s="3">
        <v>1</v>
      </c>
      <c r="H56" s="3" t="s">
        <v>37</v>
      </c>
      <c r="I56" s="3" t="s">
        <v>544</v>
      </c>
      <c r="J56" s="3" t="s">
        <v>545</v>
      </c>
      <c r="K56" s="3" t="s">
        <v>546</v>
      </c>
      <c r="L56" s="3" t="s">
        <v>296</v>
      </c>
      <c r="M56" s="3" t="s">
        <v>547</v>
      </c>
      <c r="N56" s="3">
        <v>71305</v>
      </c>
      <c r="O56" s="3">
        <v>11126</v>
      </c>
      <c r="P56" s="3" t="s">
        <v>82</v>
      </c>
      <c r="AA56" s="8"/>
      <c r="AF56" s="15">
        <f t="shared" si="1"/>
        <v>6.9999999999999999E-4</v>
      </c>
      <c r="AK56" s="3" t="s">
        <v>542</v>
      </c>
      <c r="AL56" s="12">
        <v>85</v>
      </c>
    </row>
    <row r="57" spans="1:38" x14ac:dyDescent="0.25">
      <c r="A57" s="3" t="s">
        <v>548</v>
      </c>
      <c r="B57" s="3" t="s">
        <v>549</v>
      </c>
      <c r="C57" s="3">
        <v>11312</v>
      </c>
      <c r="D57" s="3" t="str">
        <f t="shared" si="0"/>
        <v>Sapna</v>
      </c>
      <c r="E57" s="3">
        <v>75411</v>
      </c>
      <c r="F57" s="3" t="s">
        <v>36</v>
      </c>
      <c r="G57" s="3">
        <v>3</v>
      </c>
      <c r="H57" s="3" t="s">
        <v>37</v>
      </c>
      <c r="I57" s="3" t="s">
        <v>550</v>
      </c>
      <c r="J57" s="3" t="s">
        <v>551</v>
      </c>
      <c r="K57" s="3" t="s">
        <v>552</v>
      </c>
      <c r="L57" s="3" t="s">
        <v>542</v>
      </c>
      <c r="M57" s="3" t="s">
        <v>553</v>
      </c>
      <c r="N57" s="3">
        <v>79266</v>
      </c>
      <c r="O57" s="3">
        <v>11541</v>
      </c>
      <c r="P57" s="3" t="s">
        <v>58</v>
      </c>
      <c r="AA57" s="8"/>
      <c r="AF57" s="15">
        <f t="shared" si="1"/>
        <v>5.0000000000000001E-4</v>
      </c>
      <c r="AK57" s="3" t="s">
        <v>548</v>
      </c>
      <c r="AL57" s="12">
        <v>102</v>
      </c>
    </row>
    <row r="58" spans="1:38" x14ac:dyDescent="0.25">
      <c r="A58" s="3" t="s">
        <v>554</v>
      </c>
      <c r="B58" s="3" t="s">
        <v>555</v>
      </c>
      <c r="C58" s="3">
        <v>10839</v>
      </c>
      <c r="D58" s="3" t="str">
        <f t="shared" si="0"/>
        <v>Sarajevo-Centar</v>
      </c>
      <c r="E58" s="3">
        <v>71000</v>
      </c>
      <c r="F58" s="3" t="s">
        <v>196</v>
      </c>
      <c r="G58" s="3">
        <v>9</v>
      </c>
      <c r="H58" s="3" t="s">
        <v>37</v>
      </c>
      <c r="I58" s="3" t="s">
        <v>556</v>
      </c>
      <c r="J58" s="3" t="s">
        <v>557</v>
      </c>
      <c r="K58" s="3" t="s">
        <v>558</v>
      </c>
      <c r="L58" s="3" t="s">
        <v>369</v>
      </c>
      <c r="M58" s="3" t="s">
        <v>559</v>
      </c>
      <c r="N58" s="3">
        <v>88343</v>
      </c>
      <c r="O58" s="3">
        <v>10405</v>
      </c>
      <c r="P58" s="3" t="s">
        <v>182</v>
      </c>
      <c r="AA58" s="8"/>
      <c r="AF58" s="15">
        <f t="shared" si="1"/>
        <v>6.9999999999999999E-4</v>
      </c>
      <c r="AK58" s="3" t="s">
        <v>554</v>
      </c>
      <c r="AL58" s="12">
        <v>146</v>
      </c>
    </row>
    <row r="59" spans="1:38" x14ac:dyDescent="0.25">
      <c r="A59" s="3" t="s">
        <v>560</v>
      </c>
      <c r="B59" s="3" t="s">
        <v>561</v>
      </c>
      <c r="C59" s="3">
        <v>10871</v>
      </c>
      <c r="D59" s="3" t="str">
        <f t="shared" si="0"/>
        <v>Sarajevo-Novi Grad</v>
      </c>
      <c r="E59" s="3">
        <v>71000</v>
      </c>
      <c r="F59" s="3" t="s">
        <v>196</v>
      </c>
      <c r="G59" s="3">
        <v>9</v>
      </c>
      <c r="H59" s="3" t="s">
        <v>37</v>
      </c>
      <c r="I59" s="3" t="s">
        <v>562</v>
      </c>
      <c r="J59" s="3" t="s">
        <v>563</v>
      </c>
      <c r="K59" s="3" t="s">
        <v>564</v>
      </c>
      <c r="L59" s="3" t="s">
        <v>505</v>
      </c>
      <c r="M59" s="3" t="s">
        <v>565</v>
      </c>
      <c r="N59" s="3">
        <v>76297</v>
      </c>
      <c r="O59" s="3">
        <v>11525</v>
      </c>
      <c r="P59" s="3" t="s">
        <v>153</v>
      </c>
      <c r="AA59" s="8"/>
      <c r="AF59" s="15">
        <f t="shared" si="1"/>
        <v>6.9999999999999999E-4</v>
      </c>
      <c r="AK59" s="3" t="s">
        <v>560</v>
      </c>
      <c r="AL59" s="12">
        <v>150</v>
      </c>
    </row>
    <row r="60" spans="1:38" x14ac:dyDescent="0.25">
      <c r="A60" s="3" t="s">
        <v>566</v>
      </c>
      <c r="B60" s="3" t="s">
        <v>567</v>
      </c>
      <c r="C60" s="3">
        <v>11568</v>
      </c>
      <c r="D60" s="3" t="str">
        <f t="shared" si="0"/>
        <v>Sarajevo-Novo Sarajevo</v>
      </c>
      <c r="E60" s="3">
        <v>71000</v>
      </c>
      <c r="F60" s="3" t="s">
        <v>196</v>
      </c>
      <c r="G60" s="3">
        <v>9</v>
      </c>
      <c r="H60" s="3" t="s">
        <v>37</v>
      </c>
      <c r="I60" s="3" t="s">
        <v>568</v>
      </c>
      <c r="J60" s="3" t="s">
        <v>569</v>
      </c>
      <c r="K60" s="3" t="s">
        <v>570</v>
      </c>
      <c r="L60" s="3" t="s">
        <v>285</v>
      </c>
      <c r="M60" s="3" t="s">
        <v>285</v>
      </c>
      <c r="N60" s="3">
        <v>70220</v>
      </c>
      <c r="O60" s="3">
        <v>10294</v>
      </c>
      <c r="P60" s="3" t="s">
        <v>43</v>
      </c>
      <c r="AA60" s="8"/>
      <c r="AF60" s="15">
        <f t="shared" si="1"/>
        <v>6.9999999999999999E-4</v>
      </c>
      <c r="AK60" s="3" t="s">
        <v>566</v>
      </c>
      <c r="AL60" s="12">
        <v>148</v>
      </c>
    </row>
    <row r="61" spans="1:38" x14ac:dyDescent="0.25">
      <c r="A61" s="3" t="s">
        <v>571</v>
      </c>
      <c r="B61" s="3" t="s">
        <v>572</v>
      </c>
      <c r="C61" s="3">
        <v>11584</v>
      </c>
      <c r="D61" s="3" t="str">
        <f t="shared" si="0"/>
        <v>Sarajevo-Stari Grad</v>
      </c>
      <c r="E61" s="3">
        <v>71000</v>
      </c>
      <c r="F61" s="3" t="s">
        <v>196</v>
      </c>
      <c r="G61" s="3">
        <v>9</v>
      </c>
      <c r="H61" s="3" t="s">
        <v>37</v>
      </c>
      <c r="I61" s="3" t="s">
        <v>573</v>
      </c>
      <c r="J61" s="3" t="s">
        <v>574</v>
      </c>
      <c r="K61" s="3" t="s">
        <v>575</v>
      </c>
      <c r="L61" s="3" t="s">
        <v>188</v>
      </c>
      <c r="M61" s="3" t="s">
        <v>576</v>
      </c>
      <c r="N61" s="3">
        <v>88215</v>
      </c>
      <c r="O61" s="3">
        <v>11410</v>
      </c>
      <c r="P61" s="3" t="s">
        <v>137</v>
      </c>
      <c r="AA61" s="8"/>
      <c r="AF61" s="15">
        <f t="shared" si="1"/>
        <v>6.9999999999999999E-4</v>
      </c>
      <c r="AK61" s="3" t="s">
        <v>571</v>
      </c>
      <c r="AL61" s="12">
        <v>151</v>
      </c>
    </row>
    <row r="62" spans="1:38" x14ac:dyDescent="0.25">
      <c r="A62" s="3" t="s">
        <v>248</v>
      </c>
      <c r="B62" s="3" t="s">
        <v>577</v>
      </c>
      <c r="C62" s="3">
        <v>10987</v>
      </c>
      <c r="D62" s="3" t="str">
        <f t="shared" si="0"/>
        <v>Srebrenik</v>
      </c>
      <c r="E62" s="3">
        <v>75350</v>
      </c>
      <c r="F62" s="3" t="s">
        <v>36</v>
      </c>
      <c r="G62" s="3">
        <v>3</v>
      </c>
      <c r="H62" s="3" t="s">
        <v>37</v>
      </c>
      <c r="I62" s="3" t="s">
        <v>578</v>
      </c>
      <c r="J62" s="3" t="s">
        <v>579</v>
      </c>
      <c r="K62" s="3" t="s">
        <v>580</v>
      </c>
      <c r="L62" s="3" t="s">
        <v>369</v>
      </c>
      <c r="M62" s="3" t="s">
        <v>581</v>
      </c>
      <c r="N62" s="3">
        <v>88344</v>
      </c>
      <c r="O62" s="3">
        <v>10405</v>
      </c>
      <c r="P62" s="3" t="s">
        <v>182</v>
      </c>
      <c r="AA62" s="8"/>
      <c r="AF62" s="15">
        <f t="shared" si="1"/>
        <v>5.0000000000000001E-4</v>
      </c>
      <c r="AK62" s="3" t="s">
        <v>248</v>
      </c>
      <c r="AL62" s="12">
        <v>98</v>
      </c>
    </row>
    <row r="63" spans="1:38" x14ac:dyDescent="0.25">
      <c r="A63" s="3" t="s">
        <v>253</v>
      </c>
      <c r="B63" s="3" t="s">
        <v>582</v>
      </c>
      <c r="C63" s="3">
        <v>11606</v>
      </c>
      <c r="D63" s="3" t="str">
        <f t="shared" si="0"/>
        <v>Stolac</v>
      </c>
      <c r="E63" s="3">
        <v>88360</v>
      </c>
      <c r="F63" s="3" t="s">
        <v>137</v>
      </c>
      <c r="G63" s="3">
        <v>7</v>
      </c>
      <c r="H63" s="3" t="s">
        <v>37</v>
      </c>
      <c r="I63" s="3" t="s">
        <v>583</v>
      </c>
      <c r="J63" s="3" t="s">
        <v>584</v>
      </c>
      <c r="K63" s="3" t="s">
        <v>585</v>
      </c>
      <c r="L63" s="3" t="s">
        <v>297</v>
      </c>
      <c r="M63" s="3" t="s">
        <v>297</v>
      </c>
      <c r="N63" s="3">
        <v>80260</v>
      </c>
      <c r="O63" s="3">
        <v>11614</v>
      </c>
      <c r="P63" s="3" t="s">
        <v>91</v>
      </c>
      <c r="AA63" s="8"/>
      <c r="AF63" s="15" t="str">
        <f t="shared" si="1"/>
        <v>-</v>
      </c>
      <c r="AK63" s="3" t="s">
        <v>253</v>
      </c>
      <c r="AL63" s="12">
        <v>139</v>
      </c>
    </row>
    <row r="64" spans="1:38" x14ac:dyDescent="0.25">
      <c r="A64" s="3" t="s">
        <v>272</v>
      </c>
      <c r="B64" s="3" t="s">
        <v>586</v>
      </c>
      <c r="C64" s="3">
        <v>10570</v>
      </c>
      <c r="D64" s="3" t="str">
        <f t="shared" si="0"/>
        <v>Široki Brijeg</v>
      </c>
      <c r="E64" s="3">
        <v>88220</v>
      </c>
      <c r="F64" s="3" t="s">
        <v>182</v>
      </c>
      <c r="G64" s="3">
        <v>8</v>
      </c>
      <c r="H64" s="3" t="s">
        <v>37</v>
      </c>
      <c r="I64" s="3" t="s">
        <v>587</v>
      </c>
      <c r="J64" s="3" t="s">
        <v>588</v>
      </c>
      <c r="K64" s="3" t="s">
        <v>589</v>
      </c>
      <c r="L64" s="3" t="s">
        <v>140</v>
      </c>
      <c r="M64" s="3" t="s">
        <v>590</v>
      </c>
      <c r="N64" s="3">
        <v>70237</v>
      </c>
      <c r="O64" s="3">
        <v>10197</v>
      </c>
      <c r="P64" s="3" t="s">
        <v>43</v>
      </c>
      <c r="AA64" s="8"/>
      <c r="AF64" s="15">
        <f t="shared" si="1"/>
        <v>6.9999999999999999E-4</v>
      </c>
      <c r="AK64" s="3" t="s">
        <v>272</v>
      </c>
      <c r="AL64" s="12">
        <v>140</v>
      </c>
    </row>
    <row r="65" spans="1:38" x14ac:dyDescent="0.25">
      <c r="A65" s="3" t="s">
        <v>591</v>
      </c>
      <c r="B65" s="3" t="s">
        <v>592</v>
      </c>
      <c r="C65" s="3">
        <v>11339</v>
      </c>
      <c r="D65" s="3" t="str">
        <f t="shared" ref="D65:D80" si="2">A65</f>
        <v>Teočak</v>
      </c>
      <c r="E65" s="3">
        <v>75414</v>
      </c>
      <c r="F65" s="3" t="s">
        <v>36</v>
      </c>
      <c r="G65" s="3">
        <v>3</v>
      </c>
      <c r="H65" s="3" t="s">
        <v>37</v>
      </c>
      <c r="I65" s="3" t="s">
        <v>593</v>
      </c>
      <c r="J65" s="3" t="s">
        <v>594</v>
      </c>
      <c r="K65" s="3" t="s">
        <v>595</v>
      </c>
      <c r="L65" s="3" t="s">
        <v>248</v>
      </c>
      <c r="M65" s="3" t="s">
        <v>596</v>
      </c>
      <c r="N65" s="3">
        <v>75358</v>
      </c>
      <c r="O65" s="3">
        <v>10987</v>
      </c>
      <c r="P65" s="3" t="s">
        <v>36</v>
      </c>
      <c r="AA65" s="8"/>
      <c r="AF65" s="15">
        <f t="shared" si="1"/>
        <v>5.0000000000000001E-4</v>
      </c>
      <c r="AK65" s="3" t="s">
        <v>591</v>
      </c>
      <c r="AL65" s="12">
        <v>103</v>
      </c>
    </row>
    <row r="66" spans="1:38" x14ac:dyDescent="0.25">
      <c r="A66" s="3" t="s">
        <v>597</v>
      </c>
      <c r="B66" s="3" t="s">
        <v>598</v>
      </c>
      <c r="C66" s="3">
        <v>11045</v>
      </c>
      <c r="D66" s="3" t="str">
        <f t="shared" si="2"/>
        <v>Tešanj</v>
      </c>
      <c r="E66" s="3">
        <v>74260</v>
      </c>
      <c r="F66" s="3" t="s">
        <v>82</v>
      </c>
      <c r="G66" s="3">
        <v>4</v>
      </c>
      <c r="H66" s="3" t="s">
        <v>37</v>
      </c>
      <c r="I66" s="3" t="s">
        <v>599</v>
      </c>
      <c r="J66" s="3" t="s">
        <v>600</v>
      </c>
      <c r="K66" s="3" t="s">
        <v>601</v>
      </c>
      <c r="L66" s="3" t="s">
        <v>183</v>
      </c>
      <c r="M66" s="3" t="s">
        <v>602</v>
      </c>
      <c r="N66" s="3">
        <v>75308</v>
      </c>
      <c r="O66" s="3">
        <v>10600</v>
      </c>
      <c r="P66" s="3" t="s">
        <v>36</v>
      </c>
      <c r="AA66" s="8"/>
      <c r="AF66" s="15">
        <f t="shared" si="1"/>
        <v>6.9999999999999999E-4</v>
      </c>
      <c r="AK66" s="3" t="s">
        <v>597</v>
      </c>
      <c r="AL66" s="12">
        <v>108</v>
      </c>
    </row>
    <row r="67" spans="1:38" x14ac:dyDescent="0.25">
      <c r="A67" s="3" t="s">
        <v>603</v>
      </c>
      <c r="B67" s="3" t="s">
        <v>604</v>
      </c>
      <c r="C67" s="3">
        <v>10308</v>
      </c>
      <c r="D67" s="3" t="str">
        <f t="shared" si="2"/>
        <v>Tomislavgrad</v>
      </c>
      <c r="E67" s="3">
        <v>80240</v>
      </c>
      <c r="F67" s="3" t="s">
        <v>91</v>
      </c>
      <c r="G67" s="3">
        <v>10</v>
      </c>
      <c r="H67" s="3" t="s">
        <v>37</v>
      </c>
      <c r="I67" s="3" t="s">
        <v>605</v>
      </c>
      <c r="J67" s="3" t="s">
        <v>606</v>
      </c>
      <c r="K67" s="3" t="s">
        <v>607</v>
      </c>
      <c r="L67" s="3" t="s">
        <v>325</v>
      </c>
      <c r="M67" s="3" t="s">
        <v>608</v>
      </c>
      <c r="N67" s="3">
        <v>75274</v>
      </c>
      <c r="O67" s="3">
        <v>11215</v>
      </c>
      <c r="P67" s="3" t="s">
        <v>36</v>
      </c>
      <c r="AA67" s="8"/>
      <c r="AF67" s="15">
        <f t="shared" ref="AF67:AF80" si="3">VLOOKUP(F67,AG$2:AH$11,2,FALSE)</f>
        <v>6.9999999999999999E-4</v>
      </c>
      <c r="AK67" s="3" t="s">
        <v>603</v>
      </c>
      <c r="AL67" s="12">
        <v>154</v>
      </c>
    </row>
    <row r="68" spans="1:38" x14ac:dyDescent="0.25">
      <c r="A68" s="3" t="s">
        <v>41</v>
      </c>
      <c r="B68" s="3" t="s">
        <v>609</v>
      </c>
      <c r="C68" s="3">
        <v>11061</v>
      </c>
      <c r="D68" s="3" t="str">
        <f t="shared" si="2"/>
        <v>Travnik</v>
      </c>
      <c r="E68" s="3">
        <v>72270</v>
      </c>
      <c r="F68" s="3" t="s">
        <v>43</v>
      </c>
      <c r="G68" s="3">
        <v>6</v>
      </c>
      <c r="H68" s="3" t="s">
        <v>37</v>
      </c>
      <c r="I68" s="3" t="s">
        <v>610</v>
      </c>
      <c r="J68" s="3" t="s">
        <v>611</v>
      </c>
      <c r="K68" s="3" t="s">
        <v>612</v>
      </c>
      <c r="L68" s="3" t="s">
        <v>325</v>
      </c>
      <c r="M68" s="3" t="s">
        <v>613</v>
      </c>
      <c r="N68" s="3">
        <v>75273</v>
      </c>
      <c r="O68" s="3">
        <v>11215</v>
      </c>
      <c r="P68" s="3" t="s">
        <v>36</v>
      </c>
      <c r="AA68" s="8"/>
      <c r="AF68" s="15">
        <f t="shared" si="3"/>
        <v>4.0000000000000002E-4</v>
      </c>
      <c r="AK68" s="3" t="s">
        <v>41</v>
      </c>
      <c r="AL68" s="12">
        <v>129</v>
      </c>
    </row>
    <row r="69" spans="1:38" x14ac:dyDescent="0.25">
      <c r="A69" s="3" t="s">
        <v>488</v>
      </c>
      <c r="B69" s="3" t="s">
        <v>614</v>
      </c>
      <c r="C69" s="3">
        <v>11592</v>
      </c>
      <c r="D69" s="3" t="str">
        <f t="shared" si="2"/>
        <v>Trnovo</v>
      </c>
      <c r="E69" s="3">
        <v>71220</v>
      </c>
      <c r="F69" s="3" t="s">
        <v>196</v>
      </c>
      <c r="G69" s="3">
        <v>9</v>
      </c>
      <c r="H69" s="3" t="s">
        <v>37</v>
      </c>
      <c r="I69" s="3" t="s">
        <v>615</v>
      </c>
      <c r="J69" s="3" t="s">
        <v>616</v>
      </c>
      <c r="K69" s="3" t="s">
        <v>617</v>
      </c>
      <c r="L69" s="3" t="s">
        <v>272</v>
      </c>
      <c r="M69" s="3" t="s">
        <v>618</v>
      </c>
      <c r="N69" s="3">
        <v>88342</v>
      </c>
      <c r="O69" s="3">
        <v>10570</v>
      </c>
      <c r="P69" s="3" t="s">
        <v>182</v>
      </c>
      <c r="AA69" s="8"/>
      <c r="AF69" s="15">
        <f t="shared" si="3"/>
        <v>6.9999999999999999E-4</v>
      </c>
      <c r="AK69" s="3" t="s">
        <v>488</v>
      </c>
      <c r="AL69" s="12">
        <v>152</v>
      </c>
    </row>
    <row r="70" spans="1:38" x14ac:dyDescent="0.25">
      <c r="A70" s="3" t="s">
        <v>284</v>
      </c>
      <c r="B70" s="3" t="s">
        <v>619</v>
      </c>
      <c r="C70" s="3">
        <v>11088</v>
      </c>
      <c r="D70" s="3" t="str">
        <f t="shared" si="2"/>
        <v>Tuzla</v>
      </c>
      <c r="E70" s="3">
        <v>75000</v>
      </c>
      <c r="F70" s="3" t="s">
        <v>36</v>
      </c>
      <c r="G70" s="3">
        <v>3</v>
      </c>
      <c r="H70" s="3" t="s">
        <v>37</v>
      </c>
      <c r="I70" s="3" t="s">
        <v>620</v>
      </c>
      <c r="J70" s="3" t="s">
        <v>621</v>
      </c>
      <c r="K70" s="3" t="s">
        <v>622</v>
      </c>
      <c r="L70" s="3" t="s">
        <v>325</v>
      </c>
      <c r="M70" s="3" t="s">
        <v>623</v>
      </c>
      <c r="N70" s="3">
        <v>75272</v>
      </c>
      <c r="O70" s="3">
        <v>11215</v>
      </c>
      <c r="P70" s="3" t="s">
        <v>36</v>
      </c>
      <c r="AA70" s="8"/>
      <c r="AF70" s="15">
        <f t="shared" si="3"/>
        <v>5.0000000000000001E-4</v>
      </c>
      <c r="AK70" s="3" t="s">
        <v>284</v>
      </c>
      <c r="AL70" s="12">
        <v>99</v>
      </c>
    </row>
    <row r="71" spans="1:38" x14ac:dyDescent="0.25">
      <c r="A71" s="3" t="s">
        <v>624</v>
      </c>
      <c r="B71" s="3" t="s">
        <v>625</v>
      </c>
      <c r="C71" s="3">
        <v>11622</v>
      </c>
      <c r="D71" s="3" t="str">
        <f t="shared" si="2"/>
        <v>Usora</v>
      </c>
      <c r="E71" s="3">
        <v>74230</v>
      </c>
      <c r="F71" s="3" t="s">
        <v>82</v>
      </c>
      <c r="G71" s="3">
        <v>4</v>
      </c>
      <c r="H71" s="3" t="s">
        <v>37</v>
      </c>
      <c r="I71" s="3" t="s">
        <v>626</v>
      </c>
      <c r="J71" s="3" t="s">
        <v>627</v>
      </c>
      <c r="K71" s="3" t="s">
        <v>628</v>
      </c>
      <c r="L71" s="3" t="s">
        <v>542</v>
      </c>
      <c r="M71" s="3" t="s">
        <v>629</v>
      </c>
      <c r="N71" s="3">
        <v>79264</v>
      </c>
      <c r="O71" s="3">
        <v>11541</v>
      </c>
      <c r="P71" s="3" t="s">
        <v>58</v>
      </c>
      <c r="AA71" s="8"/>
      <c r="AF71" s="15">
        <f t="shared" si="3"/>
        <v>6.9999999999999999E-4</v>
      </c>
      <c r="AK71" s="3" t="s">
        <v>624</v>
      </c>
      <c r="AL71" s="12">
        <v>115</v>
      </c>
    </row>
    <row r="72" spans="1:38" x14ac:dyDescent="0.25">
      <c r="A72" s="3" t="s">
        <v>630</v>
      </c>
      <c r="B72" s="3" t="s">
        <v>631</v>
      </c>
      <c r="C72" s="3">
        <v>11100</v>
      </c>
      <c r="D72" s="3" t="str">
        <f t="shared" si="2"/>
        <v>Vareš</v>
      </c>
      <c r="E72" s="3">
        <v>71330</v>
      </c>
      <c r="F72" s="3" t="s">
        <v>82</v>
      </c>
      <c r="G72" s="3">
        <v>4</v>
      </c>
      <c r="H72" s="3" t="s">
        <v>37</v>
      </c>
      <c r="I72" s="3" t="s">
        <v>632</v>
      </c>
      <c r="J72" s="3" t="s">
        <v>633</v>
      </c>
      <c r="K72" s="3" t="s">
        <v>634</v>
      </c>
      <c r="L72" s="3" t="s">
        <v>317</v>
      </c>
      <c r="M72" s="3" t="s">
        <v>317</v>
      </c>
      <c r="N72" s="3">
        <v>71270</v>
      </c>
      <c r="O72" s="3">
        <v>10324</v>
      </c>
      <c r="P72" s="3" t="s">
        <v>43</v>
      </c>
      <c r="AA72" s="8"/>
      <c r="AF72" s="15">
        <f t="shared" si="3"/>
        <v>6.9999999999999999E-4</v>
      </c>
      <c r="AK72" s="3" t="s">
        <v>630</v>
      </c>
      <c r="AL72" s="12">
        <v>109</v>
      </c>
    </row>
    <row r="73" spans="1:38" x14ac:dyDescent="0.25">
      <c r="A73" s="3" t="s">
        <v>635</v>
      </c>
      <c r="B73" s="3" t="s">
        <v>636</v>
      </c>
      <c r="C73" s="3">
        <v>11118</v>
      </c>
      <c r="D73" s="3" t="str">
        <f t="shared" si="2"/>
        <v>Velika Kladuša</v>
      </c>
      <c r="E73" s="3">
        <v>77230</v>
      </c>
      <c r="F73" s="3" t="s">
        <v>58</v>
      </c>
      <c r="G73" s="3">
        <v>1</v>
      </c>
      <c r="H73" s="3" t="s">
        <v>37</v>
      </c>
      <c r="I73" s="3" t="s">
        <v>637</v>
      </c>
      <c r="J73" s="3" t="s">
        <v>638</v>
      </c>
      <c r="K73" s="3" t="s">
        <v>639</v>
      </c>
      <c r="L73" s="3" t="s">
        <v>198</v>
      </c>
      <c r="M73" s="3" t="s">
        <v>640</v>
      </c>
      <c r="N73" s="3">
        <v>88306</v>
      </c>
      <c r="O73" s="3">
        <v>10243</v>
      </c>
      <c r="P73" s="3" t="s">
        <v>137</v>
      </c>
      <c r="AA73" s="8"/>
      <c r="AF73" s="15">
        <f t="shared" si="3"/>
        <v>6.9999999999999999E-4</v>
      </c>
      <c r="AK73" s="3" t="s">
        <v>635</v>
      </c>
      <c r="AL73" s="12">
        <v>86</v>
      </c>
    </row>
    <row r="74" spans="1:38" x14ac:dyDescent="0.25">
      <c r="A74" s="3" t="s">
        <v>296</v>
      </c>
      <c r="B74" s="3" t="s">
        <v>641</v>
      </c>
      <c r="C74" s="3">
        <v>11126</v>
      </c>
      <c r="D74" s="3" t="str">
        <f t="shared" si="2"/>
        <v>Visoko</v>
      </c>
      <c r="E74" s="3">
        <v>71300</v>
      </c>
      <c r="F74" s="3" t="s">
        <v>82</v>
      </c>
      <c r="G74" s="3">
        <v>4</v>
      </c>
      <c r="H74" s="3" t="s">
        <v>37</v>
      </c>
      <c r="I74" s="3" t="s">
        <v>642</v>
      </c>
      <c r="J74" s="3" t="s">
        <v>643</v>
      </c>
      <c r="K74" s="3" t="s">
        <v>644</v>
      </c>
      <c r="L74" s="3" t="s">
        <v>326</v>
      </c>
      <c r="M74" s="3" t="s">
        <v>326</v>
      </c>
      <c r="N74" s="3">
        <v>80230</v>
      </c>
      <c r="O74" s="3">
        <v>10359</v>
      </c>
      <c r="P74" s="3" t="s">
        <v>91</v>
      </c>
      <c r="AA74" s="8"/>
      <c r="AF74" s="15">
        <f t="shared" si="3"/>
        <v>6.9999999999999999E-4</v>
      </c>
      <c r="AK74" s="3" t="s">
        <v>296</v>
      </c>
      <c r="AL74" s="12">
        <v>110</v>
      </c>
    </row>
    <row r="75" spans="1:38" x14ac:dyDescent="0.25">
      <c r="A75" s="3" t="s">
        <v>114</v>
      </c>
      <c r="B75" s="3" t="s">
        <v>645</v>
      </c>
      <c r="C75" s="3">
        <v>11142</v>
      </c>
      <c r="D75" s="3" t="str">
        <f t="shared" si="2"/>
        <v>Vitez</v>
      </c>
      <c r="E75" s="3">
        <v>72250</v>
      </c>
      <c r="F75" s="3" t="s">
        <v>43</v>
      </c>
      <c r="G75" s="3">
        <v>6</v>
      </c>
      <c r="H75" s="3" t="s">
        <v>37</v>
      </c>
      <c r="I75" s="3" t="s">
        <v>646</v>
      </c>
      <c r="J75" s="3" t="s">
        <v>647</v>
      </c>
      <c r="K75" s="3" t="s">
        <v>648</v>
      </c>
      <c r="L75" s="3" t="s">
        <v>483</v>
      </c>
      <c r="M75" s="3" t="s">
        <v>649</v>
      </c>
      <c r="N75" s="3">
        <v>74258</v>
      </c>
      <c r="O75" s="3">
        <v>10634</v>
      </c>
      <c r="P75" s="3" t="s">
        <v>82</v>
      </c>
      <c r="AA75" s="8"/>
      <c r="AF75" s="15">
        <f t="shared" si="3"/>
        <v>4.0000000000000002E-4</v>
      </c>
      <c r="AK75" s="3" t="s">
        <v>114</v>
      </c>
      <c r="AL75" s="12">
        <v>130</v>
      </c>
    </row>
    <row r="76" spans="1:38" x14ac:dyDescent="0.25">
      <c r="A76" s="3" t="s">
        <v>650</v>
      </c>
      <c r="B76" s="3" t="s">
        <v>651</v>
      </c>
      <c r="C76" s="3">
        <v>10928</v>
      </c>
      <c r="D76" s="3" t="str">
        <f t="shared" si="2"/>
        <v>Vogošća</v>
      </c>
      <c r="E76" s="3">
        <v>71320</v>
      </c>
      <c r="F76" s="3" t="s">
        <v>196</v>
      </c>
      <c r="G76" s="3">
        <v>9</v>
      </c>
      <c r="H76" s="3" t="s">
        <v>37</v>
      </c>
      <c r="I76" s="3" t="s">
        <v>652</v>
      </c>
      <c r="J76" s="3" t="s">
        <v>653</v>
      </c>
      <c r="K76" s="3" t="s">
        <v>654</v>
      </c>
      <c r="L76" s="3" t="s">
        <v>399</v>
      </c>
      <c r="M76" s="3" t="s">
        <v>655</v>
      </c>
      <c r="N76" s="3">
        <v>88422</v>
      </c>
      <c r="O76" s="3">
        <v>10421</v>
      </c>
      <c r="P76" s="3" t="s">
        <v>137</v>
      </c>
      <c r="AA76" s="8"/>
      <c r="AF76" s="15">
        <f t="shared" si="3"/>
        <v>6.9999999999999999E-4</v>
      </c>
      <c r="AK76" s="3" t="s">
        <v>650</v>
      </c>
      <c r="AL76" s="12">
        <v>149</v>
      </c>
    </row>
    <row r="77" spans="1:38" x14ac:dyDescent="0.25">
      <c r="A77" s="3" t="s">
        <v>307</v>
      </c>
      <c r="B77" s="3" t="s">
        <v>229</v>
      </c>
      <c r="C77" s="3">
        <v>11177</v>
      </c>
      <c r="D77" s="3" t="str">
        <f t="shared" si="2"/>
        <v>Zavidovići</v>
      </c>
      <c r="E77" s="3">
        <v>72220</v>
      </c>
      <c r="F77" s="3" t="s">
        <v>82</v>
      </c>
      <c r="G77" s="3">
        <v>4</v>
      </c>
      <c r="H77" s="3" t="s">
        <v>37</v>
      </c>
      <c r="I77" s="3" t="s">
        <v>656</v>
      </c>
      <c r="J77" s="3" t="s">
        <v>657</v>
      </c>
      <c r="K77" s="3" t="s">
        <v>658</v>
      </c>
      <c r="L77" s="3" t="s">
        <v>317</v>
      </c>
      <c r="M77" s="3" t="s">
        <v>659</v>
      </c>
      <c r="N77" s="3">
        <v>71275</v>
      </c>
      <c r="O77" s="3">
        <v>10324</v>
      </c>
      <c r="P77" s="3" t="s">
        <v>43</v>
      </c>
      <c r="AA77" s="8"/>
      <c r="AF77" s="15">
        <f t="shared" si="3"/>
        <v>6.9999999999999999E-4</v>
      </c>
      <c r="AK77" s="3" t="s">
        <v>307</v>
      </c>
      <c r="AL77" s="12">
        <v>111</v>
      </c>
    </row>
    <row r="78" spans="1:38" x14ac:dyDescent="0.25">
      <c r="A78" s="3" t="s">
        <v>316</v>
      </c>
      <c r="B78" s="3" t="s">
        <v>660</v>
      </c>
      <c r="C78" s="3">
        <v>11185</v>
      </c>
      <c r="D78" s="3" t="str">
        <f t="shared" si="2"/>
        <v>Zenica</v>
      </c>
      <c r="E78" s="3">
        <v>72000</v>
      </c>
      <c r="F78" s="3" t="s">
        <v>82</v>
      </c>
      <c r="G78" s="3">
        <v>4</v>
      </c>
      <c r="H78" s="3" t="s">
        <v>37</v>
      </c>
      <c r="I78" s="3" t="s">
        <v>661</v>
      </c>
      <c r="J78" s="3" t="s">
        <v>662</v>
      </c>
      <c r="K78" s="3" t="s">
        <v>663</v>
      </c>
      <c r="L78" s="3" t="s">
        <v>107</v>
      </c>
      <c r="M78" s="3" t="s">
        <v>107</v>
      </c>
      <c r="N78" s="3">
        <v>73101</v>
      </c>
      <c r="O78" s="3">
        <v>11452</v>
      </c>
      <c r="P78" s="3" t="s">
        <v>168</v>
      </c>
      <c r="AA78" s="8"/>
      <c r="AF78" s="15">
        <f t="shared" si="3"/>
        <v>6.9999999999999999E-4</v>
      </c>
      <c r="AK78" s="3" t="s">
        <v>316</v>
      </c>
      <c r="AL78" s="12">
        <v>112</v>
      </c>
    </row>
    <row r="79" spans="1:38" x14ac:dyDescent="0.25">
      <c r="A79" s="3" t="s">
        <v>80</v>
      </c>
      <c r="B79" s="3" t="s">
        <v>664</v>
      </c>
      <c r="C79" s="3">
        <v>11207</v>
      </c>
      <c r="D79" s="3" t="str">
        <f t="shared" si="2"/>
        <v>Žepče</v>
      </c>
      <c r="E79" s="3">
        <v>72230</v>
      </c>
      <c r="F79" s="3" t="s">
        <v>82</v>
      </c>
      <c r="G79" s="3">
        <v>4</v>
      </c>
      <c r="H79" s="3" t="s">
        <v>37</v>
      </c>
      <c r="I79" s="3" t="s">
        <v>665</v>
      </c>
      <c r="J79" s="3" t="s">
        <v>666</v>
      </c>
      <c r="K79" s="3" t="s">
        <v>667</v>
      </c>
      <c r="L79" s="3" t="s">
        <v>505</v>
      </c>
      <c r="M79" s="3" t="s">
        <v>668</v>
      </c>
      <c r="N79" s="3">
        <v>76296</v>
      </c>
      <c r="O79" s="3">
        <v>11525</v>
      </c>
      <c r="P79" s="3" t="s">
        <v>153</v>
      </c>
      <c r="AA79" s="8"/>
      <c r="AF79" s="15">
        <f t="shared" si="3"/>
        <v>6.9999999999999999E-4</v>
      </c>
      <c r="AK79" s="3" t="s">
        <v>80</v>
      </c>
      <c r="AL79" s="12">
        <v>113</v>
      </c>
    </row>
    <row r="80" spans="1:38" x14ac:dyDescent="0.25">
      <c r="A80" s="3" t="s">
        <v>325</v>
      </c>
      <c r="B80" s="3" t="s">
        <v>669</v>
      </c>
      <c r="C80" s="3">
        <v>11215</v>
      </c>
      <c r="D80" s="3" t="str">
        <f t="shared" si="2"/>
        <v>Živinice</v>
      </c>
      <c r="E80" s="3">
        <v>75270</v>
      </c>
      <c r="F80" s="3" t="s">
        <v>36</v>
      </c>
      <c r="G80" s="3">
        <v>3</v>
      </c>
      <c r="H80" s="3" t="s">
        <v>37</v>
      </c>
      <c r="I80" s="3" t="s">
        <v>670</v>
      </c>
      <c r="J80" s="3" t="s">
        <v>671</v>
      </c>
      <c r="K80" s="3" t="s">
        <v>672</v>
      </c>
      <c r="L80" s="3" t="s">
        <v>92</v>
      </c>
      <c r="M80" s="3" t="s">
        <v>673</v>
      </c>
      <c r="N80" s="3">
        <v>77222</v>
      </c>
      <c r="O80" s="3">
        <v>10227</v>
      </c>
      <c r="P80" s="3" t="s">
        <v>58</v>
      </c>
      <c r="AA80" s="8"/>
      <c r="AF80" s="15">
        <f t="shared" si="3"/>
        <v>5.0000000000000001E-4</v>
      </c>
      <c r="AK80" s="3" t="s">
        <v>325</v>
      </c>
      <c r="AL80" s="12">
        <v>100</v>
      </c>
    </row>
    <row r="81" spans="9:32" x14ac:dyDescent="0.25">
      <c r="I81" s="3" t="s">
        <v>674</v>
      </c>
      <c r="J81" s="3" t="s">
        <v>675</v>
      </c>
      <c r="K81" s="3" t="s">
        <v>676</v>
      </c>
      <c r="L81" s="3" t="s">
        <v>284</v>
      </c>
      <c r="M81" s="3" t="s">
        <v>677</v>
      </c>
      <c r="N81" s="3">
        <v>75208</v>
      </c>
      <c r="O81" s="3">
        <v>11088</v>
      </c>
      <c r="P81" s="3" t="s">
        <v>36</v>
      </c>
      <c r="AA81" s="8"/>
      <c r="AF81" s="15"/>
    </row>
    <row r="82" spans="9:32" x14ac:dyDescent="0.25">
      <c r="I82" s="3" t="s">
        <v>678</v>
      </c>
      <c r="J82" s="3" t="s">
        <v>679</v>
      </c>
      <c r="K82" s="3" t="s">
        <v>680</v>
      </c>
      <c r="L82" s="3" t="s">
        <v>343</v>
      </c>
      <c r="M82" s="3" t="s">
        <v>343</v>
      </c>
      <c r="N82" s="3">
        <v>70240</v>
      </c>
      <c r="O82" s="3">
        <v>10375</v>
      </c>
      <c r="P82" s="3" t="s">
        <v>43</v>
      </c>
      <c r="AA82" s="8"/>
      <c r="AF82" s="15"/>
    </row>
    <row r="83" spans="9:32" x14ac:dyDescent="0.25">
      <c r="I83" s="3" t="s">
        <v>681</v>
      </c>
      <c r="J83" s="3" t="s">
        <v>682</v>
      </c>
      <c r="K83" s="3" t="s">
        <v>683</v>
      </c>
      <c r="L83" s="3" t="s">
        <v>519</v>
      </c>
      <c r="M83" s="3" t="s">
        <v>684</v>
      </c>
      <c r="N83" s="3">
        <v>88443</v>
      </c>
      <c r="O83" s="3">
        <v>10766</v>
      </c>
      <c r="P83" s="3" t="s">
        <v>137</v>
      </c>
      <c r="AA83" s="8"/>
      <c r="AF83" s="15"/>
    </row>
    <row r="84" spans="9:32" x14ac:dyDescent="0.25">
      <c r="I84" s="3" t="s">
        <v>685</v>
      </c>
      <c r="J84" s="3" t="s">
        <v>686</v>
      </c>
      <c r="K84" s="3" t="s">
        <v>687</v>
      </c>
      <c r="L84" s="3" t="s">
        <v>123</v>
      </c>
      <c r="M84" s="3" t="s">
        <v>123</v>
      </c>
      <c r="N84" s="3">
        <v>75320</v>
      </c>
      <c r="O84" s="3">
        <v>11479</v>
      </c>
      <c r="P84" s="3" t="s">
        <v>36</v>
      </c>
      <c r="AA84" s="8"/>
      <c r="AF84" s="15"/>
    </row>
    <row r="85" spans="9:32" x14ac:dyDescent="0.25">
      <c r="I85" s="3" t="s">
        <v>688</v>
      </c>
      <c r="J85" s="3" t="s">
        <v>689</v>
      </c>
      <c r="K85" s="3" t="s">
        <v>690</v>
      </c>
      <c r="L85" s="3" t="s">
        <v>140</v>
      </c>
      <c r="M85" s="3" t="s">
        <v>691</v>
      </c>
      <c r="N85" s="3">
        <v>70233</v>
      </c>
      <c r="O85" s="3">
        <v>10197</v>
      </c>
      <c r="P85" s="3" t="s">
        <v>43</v>
      </c>
      <c r="AA85" s="8"/>
      <c r="AF85" s="15"/>
    </row>
    <row r="86" spans="9:32" x14ac:dyDescent="0.25">
      <c r="I86" s="3" t="s">
        <v>692</v>
      </c>
      <c r="J86" s="3" t="s">
        <v>693</v>
      </c>
      <c r="K86" s="3" t="s">
        <v>694</v>
      </c>
      <c r="L86" s="3" t="s">
        <v>325</v>
      </c>
      <c r="M86" s="3" t="s">
        <v>695</v>
      </c>
      <c r="N86" s="3">
        <v>75276</v>
      </c>
      <c r="O86" s="3">
        <v>11215</v>
      </c>
      <c r="P86" s="3" t="s">
        <v>36</v>
      </c>
      <c r="AA86" s="8"/>
      <c r="AF86" s="15"/>
    </row>
    <row r="87" spans="9:32" x14ac:dyDescent="0.25">
      <c r="I87" s="3" t="s">
        <v>696</v>
      </c>
      <c r="J87" s="3" t="s">
        <v>697</v>
      </c>
      <c r="K87" s="3" t="s">
        <v>698</v>
      </c>
      <c r="L87" s="3" t="s">
        <v>495</v>
      </c>
      <c r="M87" s="3" t="s">
        <v>699</v>
      </c>
      <c r="N87" s="3">
        <v>88392</v>
      </c>
      <c r="O87" s="3">
        <v>10685</v>
      </c>
      <c r="P87" s="3" t="s">
        <v>137</v>
      </c>
      <c r="AA87" s="8"/>
      <c r="AF87" s="15"/>
    </row>
    <row r="88" spans="9:32" x14ac:dyDescent="0.25">
      <c r="I88" s="3" t="s">
        <v>700</v>
      </c>
      <c r="J88" s="3" t="s">
        <v>701</v>
      </c>
      <c r="K88" s="3" t="s">
        <v>702</v>
      </c>
      <c r="L88" s="3" t="s">
        <v>139</v>
      </c>
      <c r="M88" s="3" t="s">
        <v>139</v>
      </c>
      <c r="N88" s="3">
        <v>76250</v>
      </c>
      <c r="O88" s="3">
        <v>10391</v>
      </c>
      <c r="P88" s="3" t="s">
        <v>36</v>
      </c>
      <c r="AA88" s="8"/>
      <c r="AF88" s="15"/>
    </row>
    <row r="89" spans="9:32" x14ac:dyDescent="0.25">
      <c r="I89" s="3" t="s">
        <v>703</v>
      </c>
      <c r="J89" s="3" t="s">
        <v>704</v>
      </c>
      <c r="K89" s="3" t="s">
        <v>705</v>
      </c>
      <c r="L89" s="3" t="s">
        <v>273</v>
      </c>
      <c r="M89" s="3" t="s">
        <v>706</v>
      </c>
      <c r="N89" s="3">
        <v>76234</v>
      </c>
      <c r="O89" s="3">
        <v>11282</v>
      </c>
      <c r="P89" s="3" t="s">
        <v>153</v>
      </c>
      <c r="AA89" s="8"/>
      <c r="AF89" s="15"/>
    </row>
    <row r="90" spans="9:32" x14ac:dyDescent="0.25">
      <c r="I90" s="3" t="s">
        <v>707</v>
      </c>
      <c r="J90" s="3" t="s">
        <v>708</v>
      </c>
      <c r="K90" s="3" t="s">
        <v>709</v>
      </c>
      <c r="L90" s="3" t="s">
        <v>369</v>
      </c>
      <c r="M90" s="3" t="s">
        <v>369</v>
      </c>
      <c r="N90" s="3">
        <v>88340</v>
      </c>
      <c r="O90" s="3">
        <v>10405</v>
      </c>
      <c r="P90" s="3" t="s">
        <v>182</v>
      </c>
      <c r="AA90" s="8"/>
      <c r="AF90" s="15"/>
    </row>
    <row r="91" spans="9:32" x14ac:dyDescent="0.25">
      <c r="I91" s="3" t="s">
        <v>710</v>
      </c>
      <c r="J91" s="3" t="s">
        <v>711</v>
      </c>
      <c r="K91" s="3" t="s">
        <v>712</v>
      </c>
      <c r="L91" s="3" t="s">
        <v>169</v>
      </c>
      <c r="M91" s="3" t="s">
        <v>713</v>
      </c>
      <c r="N91" s="3">
        <v>80205</v>
      </c>
      <c r="O91" s="3">
        <v>10588</v>
      </c>
      <c r="P91" s="3" t="s">
        <v>91</v>
      </c>
      <c r="AA91" s="8"/>
      <c r="AF91" s="15"/>
    </row>
    <row r="92" spans="9:32" x14ac:dyDescent="0.25">
      <c r="I92" s="3" t="s">
        <v>714</v>
      </c>
      <c r="J92" s="3" t="s">
        <v>715</v>
      </c>
      <c r="K92" s="3" t="s">
        <v>716</v>
      </c>
      <c r="L92" s="3" t="s">
        <v>41</v>
      </c>
      <c r="M92" s="3" t="s">
        <v>717</v>
      </c>
      <c r="N92" s="3">
        <v>72277</v>
      </c>
      <c r="O92" s="3">
        <v>11061</v>
      </c>
      <c r="P92" s="3" t="s">
        <v>43</v>
      </c>
      <c r="AA92" s="8"/>
      <c r="AF92" s="15"/>
    </row>
    <row r="93" spans="9:32" x14ac:dyDescent="0.25">
      <c r="I93" s="3" t="s">
        <v>718</v>
      </c>
      <c r="J93" s="3" t="s">
        <v>719</v>
      </c>
      <c r="K93" s="3" t="s">
        <v>720</v>
      </c>
      <c r="L93" s="3" t="s">
        <v>377</v>
      </c>
      <c r="M93" s="3" t="s">
        <v>377</v>
      </c>
      <c r="N93" s="3">
        <v>71240</v>
      </c>
      <c r="O93" s="3">
        <v>10847</v>
      </c>
      <c r="P93" s="3" t="s">
        <v>196</v>
      </c>
      <c r="AA93" s="8"/>
      <c r="AF93" s="15"/>
    </row>
    <row r="94" spans="9:32" x14ac:dyDescent="0.25">
      <c r="I94" s="3" t="s">
        <v>721</v>
      </c>
      <c r="J94" s="3" t="s">
        <v>722</v>
      </c>
      <c r="K94" s="3" t="s">
        <v>723</v>
      </c>
      <c r="L94" s="3" t="s">
        <v>307</v>
      </c>
      <c r="M94" s="3" t="s">
        <v>724</v>
      </c>
      <c r="N94" s="3">
        <v>72225</v>
      </c>
      <c r="O94" s="3">
        <v>11177</v>
      </c>
      <c r="P94" s="3" t="s">
        <v>82</v>
      </c>
      <c r="AA94" s="8"/>
      <c r="AF94" s="15"/>
    </row>
    <row r="95" spans="9:32" x14ac:dyDescent="0.25">
      <c r="I95" s="3" t="s">
        <v>725</v>
      </c>
      <c r="J95" s="3" t="s">
        <v>726</v>
      </c>
      <c r="K95" s="3" t="s">
        <v>727</v>
      </c>
      <c r="L95" s="3" t="s">
        <v>160</v>
      </c>
      <c r="M95" s="3" t="s">
        <v>728</v>
      </c>
      <c r="N95" s="3">
        <v>72245</v>
      </c>
      <c r="O95" s="3">
        <v>10448</v>
      </c>
      <c r="P95" s="3" t="s">
        <v>82</v>
      </c>
      <c r="AA95" s="8"/>
      <c r="AF95" s="15"/>
    </row>
    <row r="96" spans="9:32" x14ac:dyDescent="0.25">
      <c r="I96" s="3" t="s">
        <v>729</v>
      </c>
      <c r="J96" s="3" t="s">
        <v>730</v>
      </c>
      <c r="K96" s="3" t="s">
        <v>731</v>
      </c>
      <c r="L96" s="3" t="s">
        <v>41</v>
      </c>
      <c r="M96" s="3" t="s">
        <v>732</v>
      </c>
      <c r="N96" s="3">
        <v>72281</v>
      </c>
      <c r="O96" s="3">
        <v>11061</v>
      </c>
      <c r="P96" s="3" t="s">
        <v>43</v>
      </c>
      <c r="AA96" s="8"/>
      <c r="AF96" s="15"/>
    </row>
    <row r="97" spans="9:32" x14ac:dyDescent="0.25">
      <c r="I97" s="3" t="s">
        <v>733</v>
      </c>
      <c r="J97" s="3" t="s">
        <v>734</v>
      </c>
      <c r="K97" s="3" t="s">
        <v>735</v>
      </c>
      <c r="L97" s="3" t="s">
        <v>253</v>
      </c>
      <c r="M97" s="3" t="s">
        <v>736</v>
      </c>
      <c r="N97" s="3">
        <v>88368</v>
      </c>
      <c r="O97" s="3">
        <v>11606</v>
      </c>
      <c r="P97" s="3" t="s">
        <v>137</v>
      </c>
      <c r="AA97" s="8"/>
      <c r="AF97" s="15"/>
    </row>
    <row r="98" spans="9:32" x14ac:dyDescent="0.25">
      <c r="I98" s="3" t="s">
        <v>737</v>
      </c>
      <c r="J98" s="3" t="s">
        <v>738</v>
      </c>
      <c r="K98" s="3" t="s">
        <v>739</v>
      </c>
      <c r="L98" s="3" t="s">
        <v>495</v>
      </c>
      <c r="M98" s="3" t="s">
        <v>740</v>
      </c>
      <c r="N98" s="3">
        <v>88395</v>
      </c>
      <c r="O98" s="3">
        <v>10685</v>
      </c>
      <c r="P98" s="3" t="s">
        <v>137</v>
      </c>
      <c r="AA98" s="8"/>
      <c r="AF98" s="15"/>
    </row>
    <row r="99" spans="9:32" x14ac:dyDescent="0.25">
      <c r="I99" s="3" t="s">
        <v>741</v>
      </c>
      <c r="J99" s="3" t="s">
        <v>742</v>
      </c>
      <c r="K99" s="3" t="s">
        <v>743</v>
      </c>
      <c r="L99" s="3" t="s">
        <v>284</v>
      </c>
      <c r="M99" s="3" t="s">
        <v>744</v>
      </c>
      <c r="N99" s="3">
        <v>75216</v>
      </c>
      <c r="O99" s="3">
        <v>11088</v>
      </c>
      <c r="P99" s="3" t="s">
        <v>36</v>
      </c>
      <c r="AA99" s="8"/>
      <c r="AF99" s="15"/>
    </row>
    <row r="100" spans="9:32" x14ac:dyDescent="0.25">
      <c r="I100" s="3" t="s">
        <v>745</v>
      </c>
      <c r="J100" s="3" t="s">
        <v>746</v>
      </c>
      <c r="K100" s="3" t="s">
        <v>747</v>
      </c>
      <c r="L100" s="3" t="s">
        <v>495</v>
      </c>
      <c r="M100" s="3" t="s">
        <v>748</v>
      </c>
      <c r="N100" s="3">
        <v>88394</v>
      </c>
      <c r="O100" s="3">
        <v>10685</v>
      </c>
      <c r="P100" s="3" t="s">
        <v>137</v>
      </c>
      <c r="AA100" s="8"/>
      <c r="AF100" s="15"/>
    </row>
    <row r="101" spans="9:32" x14ac:dyDescent="0.25">
      <c r="I101" s="3" t="s">
        <v>749</v>
      </c>
      <c r="J101" s="3" t="s">
        <v>750</v>
      </c>
      <c r="K101" s="3" t="s">
        <v>751</v>
      </c>
      <c r="L101" s="3" t="s">
        <v>215</v>
      </c>
      <c r="M101" s="3" t="s">
        <v>215</v>
      </c>
      <c r="N101" s="3">
        <v>71210</v>
      </c>
      <c r="O101" s="3">
        <v>11550</v>
      </c>
      <c r="P101" s="3" t="s">
        <v>196</v>
      </c>
      <c r="AA101" s="8"/>
      <c r="AF101" s="15"/>
    </row>
    <row r="102" spans="9:32" x14ac:dyDescent="0.25">
      <c r="I102" s="3" t="s">
        <v>752</v>
      </c>
      <c r="J102" s="3" t="s">
        <v>753</v>
      </c>
      <c r="K102" s="3" t="s">
        <v>754</v>
      </c>
      <c r="L102" s="3" t="s">
        <v>392</v>
      </c>
      <c r="M102" s="3" t="s">
        <v>392</v>
      </c>
      <c r="N102" s="3">
        <v>71380</v>
      </c>
      <c r="O102" s="3">
        <v>10863</v>
      </c>
      <c r="P102" s="3" t="s">
        <v>196</v>
      </c>
      <c r="AA102" s="8"/>
      <c r="AF102" s="15"/>
    </row>
    <row r="103" spans="9:32" x14ac:dyDescent="0.25">
      <c r="I103" s="3" t="s">
        <v>755</v>
      </c>
      <c r="J103" s="3" t="s">
        <v>756</v>
      </c>
      <c r="K103" s="3" t="s">
        <v>757</v>
      </c>
      <c r="L103" s="3" t="s">
        <v>107</v>
      </c>
      <c r="M103" s="3" t="s">
        <v>758</v>
      </c>
      <c r="N103" s="3">
        <v>73208</v>
      </c>
      <c r="O103" s="3">
        <v>11452</v>
      </c>
      <c r="P103" s="3" t="s">
        <v>168</v>
      </c>
      <c r="AA103" s="8"/>
      <c r="AF103" s="15"/>
    </row>
    <row r="104" spans="9:32" x14ac:dyDescent="0.25">
      <c r="I104" s="3" t="s">
        <v>759</v>
      </c>
      <c r="J104" s="3" t="s">
        <v>760</v>
      </c>
      <c r="K104" s="3" t="s">
        <v>761</v>
      </c>
      <c r="L104" s="3" t="s">
        <v>55</v>
      </c>
      <c r="M104" s="3" t="s">
        <v>762</v>
      </c>
      <c r="N104" s="3">
        <v>77208</v>
      </c>
      <c r="O104" s="3">
        <v>10049</v>
      </c>
      <c r="P104" s="3" t="s">
        <v>58</v>
      </c>
      <c r="AA104" s="8"/>
      <c r="AF104" s="15"/>
    </row>
    <row r="105" spans="9:32" x14ac:dyDescent="0.25">
      <c r="I105" s="3" t="s">
        <v>763</v>
      </c>
      <c r="J105" s="3" t="s">
        <v>764</v>
      </c>
      <c r="K105" s="3" t="s">
        <v>765</v>
      </c>
      <c r="L105" s="3" t="s">
        <v>399</v>
      </c>
      <c r="M105" s="3" t="s">
        <v>399</v>
      </c>
      <c r="N105" s="3">
        <v>88420</v>
      </c>
      <c r="O105" s="3">
        <v>10421</v>
      </c>
      <c r="P105" s="3" t="s">
        <v>137</v>
      </c>
      <c r="AA105" s="8"/>
      <c r="AF105" s="15"/>
    </row>
    <row r="106" spans="9:32" x14ac:dyDescent="0.25">
      <c r="I106" s="3" t="s">
        <v>766</v>
      </c>
      <c r="J106" s="3" t="s">
        <v>767</v>
      </c>
      <c r="K106" s="3" t="s">
        <v>768</v>
      </c>
      <c r="L106" s="3" t="s">
        <v>407</v>
      </c>
      <c r="M106" s="3" t="s">
        <v>407</v>
      </c>
      <c r="N106" s="3">
        <v>70101</v>
      </c>
      <c r="O106" s="3">
        <v>11487</v>
      </c>
      <c r="P106" s="3" t="s">
        <v>43</v>
      </c>
      <c r="AA106" s="8"/>
      <c r="AF106" s="15"/>
    </row>
    <row r="107" spans="9:32" x14ac:dyDescent="0.25">
      <c r="I107" s="3" t="s">
        <v>769</v>
      </c>
      <c r="J107" s="3" t="s">
        <v>770</v>
      </c>
      <c r="K107" s="3" t="s">
        <v>771</v>
      </c>
      <c r="L107" s="3" t="s">
        <v>316</v>
      </c>
      <c r="M107" s="3" t="s">
        <v>772</v>
      </c>
      <c r="N107" s="3">
        <v>72215</v>
      </c>
      <c r="O107" s="3">
        <v>11185</v>
      </c>
      <c r="P107" s="3" t="s">
        <v>82</v>
      </c>
      <c r="AA107" s="8"/>
      <c r="AF107" s="15"/>
    </row>
    <row r="108" spans="9:32" x14ac:dyDescent="0.25">
      <c r="I108" s="3" t="s">
        <v>773</v>
      </c>
      <c r="J108" s="3" t="s">
        <v>774</v>
      </c>
      <c r="K108" s="3" t="s">
        <v>775</v>
      </c>
      <c r="L108" s="3" t="s">
        <v>272</v>
      </c>
      <c r="M108" s="3" t="s">
        <v>776</v>
      </c>
      <c r="N108" s="3">
        <v>88224</v>
      </c>
      <c r="O108" s="3">
        <v>10570</v>
      </c>
      <c r="P108" s="3" t="s">
        <v>182</v>
      </c>
      <c r="AA108" s="8"/>
      <c r="AF108" s="15"/>
    </row>
    <row r="109" spans="9:32" x14ac:dyDescent="0.25">
      <c r="I109" s="3" t="s">
        <v>777</v>
      </c>
      <c r="J109" s="3" t="s">
        <v>778</v>
      </c>
      <c r="K109" s="3" t="s">
        <v>779</v>
      </c>
      <c r="L109" s="3" t="s">
        <v>597</v>
      </c>
      <c r="M109" s="3" t="s">
        <v>780</v>
      </c>
      <c r="N109" s="3">
        <v>74264</v>
      </c>
      <c r="O109" s="3">
        <v>11045</v>
      </c>
      <c r="P109" s="3" t="s">
        <v>82</v>
      </c>
      <c r="AA109" s="8"/>
      <c r="AF109" s="15"/>
    </row>
    <row r="110" spans="9:32" x14ac:dyDescent="0.25">
      <c r="I110" s="3" t="s">
        <v>781</v>
      </c>
      <c r="J110" s="3" t="s">
        <v>782</v>
      </c>
      <c r="K110" s="3" t="s">
        <v>783</v>
      </c>
      <c r="L110" s="3" t="s">
        <v>74</v>
      </c>
      <c r="M110" s="3" t="s">
        <v>784</v>
      </c>
      <c r="N110" s="3">
        <v>77241</v>
      </c>
      <c r="O110" s="3">
        <v>11428</v>
      </c>
      <c r="P110" s="3" t="s">
        <v>58</v>
      </c>
      <c r="AA110" s="8"/>
      <c r="AF110" s="15"/>
    </row>
    <row r="111" spans="9:32" x14ac:dyDescent="0.25">
      <c r="I111" s="3" t="s">
        <v>785</v>
      </c>
      <c r="J111" s="3" t="s">
        <v>786</v>
      </c>
      <c r="K111" s="3" t="s">
        <v>787</v>
      </c>
      <c r="L111" s="3" t="s">
        <v>155</v>
      </c>
      <c r="M111" s="3" t="s">
        <v>788</v>
      </c>
      <c r="N111" s="3">
        <v>72264</v>
      </c>
      <c r="O111" s="3">
        <v>10219</v>
      </c>
      <c r="P111" s="3" t="s">
        <v>43</v>
      </c>
      <c r="AA111" s="8"/>
      <c r="AF111" s="15"/>
    </row>
    <row r="112" spans="9:32" x14ac:dyDescent="0.25">
      <c r="I112" s="3" t="s">
        <v>789</v>
      </c>
      <c r="J112" s="3" t="s">
        <v>790</v>
      </c>
      <c r="K112" s="3" t="s">
        <v>791</v>
      </c>
      <c r="L112" s="3" t="s">
        <v>160</v>
      </c>
      <c r="M112" s="3" t="s">
        <v>160</v>
      </c>
      <c r="N112" s="3">
        <v>72240</v>
      </c>
      <c r="O112" s="3">
        <v>10448</v>
      </c>
      <c r="P112" s="3" t="s">
        <v>82</v>
      </c>
      <c r="AA112" s="8"/>
      <c r="AF112" s="15"/>
    </row>
    <row r="113" spans="9:32" x14ac:dyDescent="0.25">
      <c r="I113" s="3" t="s">
        <v>792</v>
      </c>
      <c r="J113" s="3" t="s">
        <v>793</v>
      </c>
      <c r="L113" s="3" t="s">
        <v>422</v>
      </c>
      <c r="M113" s="3" t="s">
        <v>422</v>
      </c>
      <c r="N113" s="3">
        <v>75260</v>
      </c>
      <c r="O113" s="3">
        <v>11495</v>
      </c>
      <c r="P113" s="3" t="s">
        <v>36</v>
      </c>
      <c r="AA113" s="8"/>
      <c r="AF113" s="15"/>
    </row>
    <row r="114" spans="9:32" x14ac:dyDescent="0.25">
      <c r="I114" s="3" t="s">
        <v>794</v>
      </c>
      <c r="J114" s="3" t="s">
        <v>795</v>
      </c>
      <c r="L114" s="3" t="s">
        <v>55</v>
      </c>
      <c r="M114" s="3" t="s">
        <v>796</v>
      </c>
      <c r="N114" s="3">
        <v>77204</v>
      </c>
      <c r="O114" s="3">
        <v>10049</v>
      </c>
      <c r="P114" s="3" t="s">
        <v>58</v>
      </c>
      <c r="AA114" s="8"/>
      <c r="AF114" s="15"/>
    </row>
    <row r="115" spans="9:32" x14ac:dyDescent="0.25">
      <c r="I115" s="3" t="s">
        <v>797</v>
      </c>
      <c r="J115" s="3" t="s">
        <v>798</v>
      </c>
      <c r="L115" s="3" t="s">
        <v>155</v>
      </c>
      <c r="M115" s="3" t="s">
        <v>799</v>
      </c>
      <c r="N115" s="3">
        <v>72265</v>
      </c>
      <c r="O115" s="3">
        <v>10219</v>
      </c>
      <c r="P115" s="3" t="s">
        <v>43</v>
      </c>
      <c r="AA115" s="8"/>
      <c r="AF115" s="15"/>
    </row>
    <row r="116" spans="9:32" x14ac:dyDescent="0.25">
      <c r="I116" s="3" t="s">
        <v>800</v>
      </c>
      <c r="J116" s="3" t="s">
        <v>801</v>
      </c>
      <c r="L116" s="3" t="s">
        <v>140</v>
      </c>
      <c r="M116" s="3" t="s">
        <v>802</v>
      </c>
      <c r="N116" s="3">
        <v>70235</v>
      </c>
      <c r="O116" s="3">
        <v>10197</v>
      </c>
      <c r="P116" s="3" t="s">
        <v>43</v>
      </c>
      <c r="AA116" s="8"/>
      <c r="AF116" s="15"/>
    </row>
    <row r="117" spans="9:32" x14ac:dyDescent="0.25">
      <c r="I117" s="3" t="s">
        <v>803</v>
      </c>
      <c r="J117" s="3" t="s">
        <v>804</v>
      </c>
      <c r="L117" s="3" t="s">
        <v>41</v>
      </c>
      <c r="M117" s="3" t="s">
        <v>805</v>
      </c>
      <c r="N117" s="3">
        <v>72284</v>
      </c>
      <c r="O117" s="3">
        <v>11061</v>
      </c>
      <c r="P117" s="3" t="s">
        <v>43</v>
      </c>
      <c r="AA117" s="8"/>
      <c r="AF117" s="15"/>
    </row>
    <row r="118" spans="9:32" x14ac:dyDescent="0.25">
      <c r="I118" s="3" t="s">
        <v>806</v>
      </c>
      <c r="J118" s="3" t="s">
        <v>807</v>
      </c>
      <c r="L118" s="3" t="s">
        <v>603</v>
      </c>
      <c r="M118" s="3" t="s">
        <v>808</v>
      </c>
      <c r="N118" s="3">
        <v>80246</v>
      </c>
      <c r="O118" s="3">
        <v>10308</v>
      </c>
      <c r="P118" s="3" t="s">
        <v>91</v>
      </c>
      <c r="AA118" s="8"/>
      <c r="AF118" s="15"/>
    </row>
    <row r="119" spans="9:32" x14ac:dyDescent="0.25">
      <c r="I119" s="3" t="s">
        <v>809</v>
      </c>
      <c r="J119" s="3" t="s">
        <v>810</v>
      </c>
      <c r="L119" s="3" t="s">
        <v>129</v>
      </c>
      <c r="M119" s="3" t="s">
        <v>129</v>
      </c>
      <c r="N119" s="3">
        <v>71250</v>
      </c>
      <c r="O119" s="3">
        <v>10472</v>
      </c>
      <c r="P119" s="3" t="s">
        <v>43</v>
      </c>
      <c r="AA119" s="8"/>
      <c r="AF119" s="15"/>
    </row>
    <row r="120" spans="9:32" x14ac:dyDescent="0.25">
      <c r="I120" s="3" t="s">
        <v>811</v>
      </c>
      <c r="J120" s="3" t="s">
        <v>812</v>
      </c>
      <c r="L120" s="3" t="s">
        <v>284</v>
      </c>
      <c r="M120" s="3" t="s">
        <v>813</v>
      </c>
      <c r="N120" s="3">
        <v>75211</v>
      </c>
      <c r="O120" s="3">
        <v>11088</v>
      </c>
      <c r="P120" s="3" t="s">
        <v>36</v>
      </c>
      <c r="AA120" s="8"/>
      <c r="AF120" s="15"/>
    </row>
    <row r="121" spans="9:32" x14ac:dyDescent="0.25">
      <c r="I121" s="3" t="s">
        <v>814</v>
      </c>
      <c r="J121" s="3" t="s">
        <v>815</v>
      </c>
      <c r="L121" s="3" t="s">
        <v>436</v>
      </c>
      <c r="M121" s="3" t="s">
        <v>436</v>
      </c>
      <c r="N121" s="3">
        <v>75280</v>
      </c>
      <c r="O121" s="3">
        <v>10499</v>
      </c>
      <c r="P121" s="3" t="s">
        <v>36</v>
      </c>
      <c r="AA121" s="8"/>
      <c r="AF121" s="15"/>
    </row>
    <row r="122" spans="9:32" x14ac:dyDescent="0.25">
      <c r="I122" s="3" t="s">
        <v>816</v>
      </c>
      <c r="J122" s="3" t="s">
        <v>817</v>
      </c>
      <c r="L122" s="3" t="s">
        <v>197</v>
      </c>
      <c r="M122" s="3" t="s">
        <v>818</v>
      </c>
      <c r="N122" s="3">
        <v>88324</v>
      </c>
      <c r="O122" s="3">
        <v>10626</v>
      </c>
      <c r="P122" s="3" t="s">
        <v>182</v>
      </c>
      <c r="AA122" s="8"/>
      <c r="AF122" s="15"/>
    </row>
    <row r="123" spans="9:32" x14ac:dyDescent="0.25">
      <c r="I123" s="3" t="s">
        <v>819</v>
      </c>
      <c r="J123" s="3" t="s">
        <v>820</v>
      </c>
      <c r="L123" s="3" t="s">
        <v>236</v>
      </c>
      <c r="M123" s="3" t="s">
        <v>821</v>
      </c>
      <c r="N123" s="3">
        <v>74207</v>
      </c>
      <c r="O123" s="3">
        <v>11258</v>
      </c>
      <c r="P123" s="3" t="s">
        <v>36</v>
      </c>
      <c r="AA123" s="8"/>
      <c r="AF123" s="15"/>
    </row>
    <row r="124" spans="9:32" x14ac:dyDescent="0.25">
      <c r="I124" s="3" t="s">
        <v>822</v>
      </c>
      <c r="J124" s="3" t="s">
        <v>823</v>
      </c>
      <c r="L124" s="3" t="s">
        <v>443</v>
      </c>
      <c r="M124" s="3" t="s">
        <v>443</v>
      </c>
      <c r="N124" s="3">
        <v>79280</v>
      </c>
      <c r="O124" s="3">
        <v>11509</v>
      </c>
      <c r="P124" s="3" t="s">
        <v>58</v>
      </c>
      <c r="AA124" s="8"/>
      <c r="AF124" s="15"/>
    </row>
    <row r="125" spans="9:32" x14ac:dyDescent="0.25">
      <c r="I125" s="3" t="s">
        <v>824</v>
      </c>
      <c r="J125" s="3" t="s">
        <v>825</v>
      </c>
      <c r="L125" s="3" t="s">
        <v>272</v>
      </c>
      <c r="M125" s="3" t="s">
        <v>826</v>
      </c>
      <c r="N125" s="3">
        <v>88226</v>
      </c>
      <c r="O125" s="3">
        <v>10570</v>
      </c>
      <c r="P125" s="3" t="s">
        <v>182</v>
      </c>
      <c r="AA125" s="8"/>
      <c r="AF125" s="15"/>
    </row>
    <row r="126" spans="9:32" x14ac:dyDescent="0.25">
      <c r="I126" s="3" t="s">
        <v>827</v>
      </c>
      <c r="J126" s="3" t="s">
        <v>828</v>
      </c>
      <c r="L126" s="3" t="s">
        <v>603</v>
      </c>
      <c r="M126" s="3" t="s">
        <v>829</v>
      </c>
      <c r="N126" s="3">
        <v>80244</v>
      </c>
      <c r="O126" s="3">
        <v>10308</v>
      </c>
      <c r="P126" s="3" t="s">
        <v>91</v>
      </c>
      <c r="AA126" s="8"/>
      <c r="AF126" s="15"/>
    </row>
    <row r="127" spans="9:32" x14ac:dyDescent="0.25">
      <c r="I127" s="3" t="s">
        <v>830</v>
      </c>
      <c r="J127" s="3" t="s">
        <v>831</v>
      </c>
      <c r="L127" s="3" t="s">
        <v>154</v>
      </c>
      <c r="M127" s="3" t="s">
        <v>154</v>
      </c>
      <c r="N127" s="3">
        <v>88400</v>
      </c>
      <c r="O127" s="3">
        <v>10529</v>
      </c>
      <c r="P127" s="3" t="s">
        <v>137</v>
      </c>
      <c r="AA127" s="8"/>
      <c r="AF127" s="15"/>
    </row>
    <row r="128" spans="9:32" x14ac:dyDescent="0.25">
      <c r="I128" s="3" t="s">
        <v>832</v>
      </c>
      <c r="J128" s="3" t="s">
        <v>833</v>
      </c>
      <c r="L128" s="3" t="s">
        <v>170</v>
      </c>
      <c r="M128" s="3" t="s">
        <v>834</v>
      </c>
      <c r="N128" s="3">
        <v>77249</v>
      </c>
      <c r="O128" s="3">
        <v>11240</v>
      </c>
      <c r="P128" s="3" t="s">
        <v>58</v>
      </c>
      <c r="AA128" s="8"/>
      <c r="AF128" s="15"/>
    </row>
    <row r="129" spans="9:32" x14ac:dyDescent="0.25">
      <c r="I129" s="3" t="s">
        <v>835</v>
      </c>
      <c r="J129" s="3" t="s">
        <v>836</v>
      </c>
      <c r="L129" s="3" t="s">
        <v>483</v>
      </c>
      <c r="M129" s="3" t="s">
        <v>837</v>
      </c>
      <c r="N129" s="3">
        <v>74253</v>
      </c>
      <c r="O129" s="3">
        <v>10634</v>
      </c>
      <c r="P129" s="3" t="s">
        <v>82</v>
      </c>
      <c r="AA129" s="8"/>
      <c r="AF129" s="15"/>
    </row>
    <row r="130" spans="9:32" x14ac:dyDescent="0.25">
      <c r="I130" s="3" t="s">
        <v>838</v>
      </c>
      <c r="J130" s="3" t="s">
        <v>839</v>
      </c>
      <c r="L130" s="3" t="s">
        <v>223</v>
      </c>
      <c r="M130" s="3" t="s">
        <v>840</v>
      </c>
      <c r="N130" s="3">
        <v>76276</v>
      </c>
      <c r="O130" s="3">
        <v>11533</v>
      </c>
      <c r="P130" s="3" t="s">
        <v>153</v>
      </c>
      <c r="AA130" s="8"/>
      <c r="AF130" s="15"/>
    </row>
    <row r="131" spans="9:32" x14ac:dyDescent="0.25">
      <c r="I131" s="3" t="s">
        <v>841</v>
      </c>
      <c r="J131" s="3" t="s">
        <v>842</v>
      </c>
      <c r="L131" s="3" t="s">
        <v>307</v>
      </c>
      <c r="M131" s="3" t="s">
        <v>843</v>
      </c>
      <c r="N131" s="3">
        <v>72226</v>
      </c>
      <c r="O131" s="3">
        <v>11177</v>
      </c>
      <c r="P131" s="3" t="s">
        <v>82</v>
      </c>
      <c r="AA131" s="8"/>
      <c r="AF131" s="15"/>
    </row>
    <row r="132" spans="9:32" x14ac:dyDescent="0.25">
      <c r="I132" s="3" t="s">
        <v>844</v>
      </c>
      <c r="J132" s="3" t="s">
        <v>845</v>
      </c>
      <c r="L132" s="3" t="s">
        <v>160</v>
      </c>
      <c r="M132" s="3" t="s">
        <v>846</v>
      </c>
      <c r="N132" s="3">
        <v>72244</v>
      </c>
      <c r="O132" s="3">
        <v>10448</v>
      </c>
      <c r="P132" s="3" t="s">
        <v>82</v>
      </c>
      <c r="AA132" s="8"/>
      <c r="AF132" s="15"/>
    </row>
    <row r="133" spans="9:32" x14ac:dyDescent="0.25">
      <c r="I133" s="3" t="s">
        <v>847</v>
      </c>
      <c r="J133" s="3" t="s">
        <v>848</v>
      </c>
      <c r="L133" s="3" t="s">
        <v>443</v>
      </c>
      <c r="M133" s="3" t="s">
        <v>849</v>
      </c>
      <c r="N133" s="3">
        <v>79284</v>
      </c>
      <c r="O133" s="3">
        <v>11509</v>
      </c>
      <c r="P133" s="3" t="s">
        <v>58</v>
      </c>
      <c r="AA133" s="8"/>
      <c r="AF133" s="15"/>
    </row>
    <row r="134" spans="9:32" x14ac:dyDescent="0.25">
      <c r="I134" s="3" t="s">
        <v>850</v>
      </c>
      <c r="J134" s="3" t="s">
        <v>851</v>
      </c>
      <c r="L134" s="3" t="s">
        <v>458</v>
      </c>
      <c r="M134" s="3" t="s">
        <v>458</v>
      </c>
      <c r="N134" s="3">
        <v>71260</v>
      </c>
      <c r="O134" s="3">
        <v>10545</v>
      </c>
      <c r="P134" s="3" t="s">
        <v>43</v>
      </c>
      <c r="AA134" s="8"/>
      <c r="AF134" s="15"/>
    </row>
    <row r="135" spans="9:32" x14ac:dyDescent="0.25">
      <c r="I135" s="3" t="s">
        <v>852</v>
      </c>
      <c r="J135" s="3" t="s">
        <v>853</v>
      </c>
      <c r="L135" s="3" t="s">
        <v>94</v>
      </c>
      <c r="M135" s="3" t="s">
        <v>854</v>
      </c>
      <c r="N135" s="3">
        <v>77253</v>
      </c>
      <c r="O135" s="3">
        <v>11436</v>
      </c>
      <c r="P135" s="3" t="s">
        <v>58</v>
      </c>
      <c r="AA135" s="8"/>
      <c r="AF135" s="15"/>
    </row>
    <row r="136" spans="9:32" x14ac:dyDescent="0.25">
      <c r="I136" s="3" t="s">
        <v>855</v>
      </c>
      <c r="J136" s="3" t="s">
        <v>856</v>
      </c>
      <c r="L136" s="3" t="s">
        <v>188</v>
      </c>
      <c r="M136" s="3" t="s">
        <v>857</v>
      </c>
      <c r="N136" s="3">
        <v>88203</v>
      </c>
      <c r="O136" s="3">
        <v>11410</v>
      </c>
      <c r="P136" s="3" t="s">
        <v>137</v>
      </c>
      <c r="AA136" s="8"/>
      <c r="AF136" s="15"/>
    </row>
    <row r="137" spans="9:32" x14ac:dyDescent="0.25">
      <c r="I137" s="3" t="s">
        <v>858</v>
      </c>
      <c r="J137" s="3" t="s">
        <v>859</v>
      </c>
      <c r="L137" s="3" t="s">
        <v>55</v>
      </c>
      <c r="M137" s="3" t="s">
        <v>860</v>
      </c>
      <c r="N137" s="3">
        <v>77206</v>
      </c>
      <c r="O137" s="3">
        <v>10049</v>
      </c>
      <c r="P137" s="3" t="s">
        <v>58</v>
      </c>
      <c r="AA137" s="8"/>
      <c r="AF137" s="15"/>
    </row>
    <row r="138" spans="9:32" x14ac:dyDescent="0.25">
      <c r="I138" s="3" t="s">
        <v>861</v>
      </c>
      <c r="J138" s="3" t="s">
        <v>862</v>
      </c>
      <c r="L138" s="3" t="s">
        <v>463</v>
      </c>
      <c r="M138" s="3" t="s">
        <v>463</v>
      </c>
      <c r="N138" s="3">
        <v>80320</v>
      </c>
      <c r="O138" s="3">
        <v>11517</v>
      </c>
      <c r="P138" s="3" t="s">
        <v>91</v>
      </c>
      <c r="AA138" s="8"/>
      <c r="AF138" s="15"/>
    </row>
    <row r="139" spans="9:32" x14ac:dyDescent="0.25">
      <c r="I139" s="3" t="s">
        <v>863</v>
      </c>
      <c r="J139" s="3" t="s">
        <v>864</v>
      </c>
      <c r="L139" s="3" t="s">
        <v>129</v>
      </c>
      <c r="M139" s="3" t="s">
        <v>865</v>
      </c>
      <c r="N139" s="3">
        <v>71254</v>
      </c>
      <c r="O139" s="3">
        <v>10472</v>
      </c>
      <c r="P139" s="3" t="s">
        <v>43</v>
      </c>
      <c r="AA139" s="8"/>
      <c r="AF139" s="15"/>
    </row>
    <row r="140" spans="9:32" x14ac:dyDescent="0.25">
      <c r="I140" s="3" t="s">
        <v>866</v>
      </c>
      <c r="J140" s="3" t="s">
        <v>867</v>
      </c>
      <c r="L140" s="3" t="s">
        <v>284</v>
      </c>
      <c r="M140" s="3" t="s">
        <v>868</v>
      </c>
      <c r="N140" s="3">
        <v>75213</v>
      </c>
      <c r="O140" s="3">
        <v>11088</v>
      </c>
      <c r="P140" s="3" t="s">
        <v>36</v>
      </c>
      <c r="AA140" s="8"/>
      <c r="AF140" s="15"/>
    </row>
    <row r="141" spans="9:32" x14ac:dyDescent="0.25">
      <c r="I141" s="3" t="s">
        <v>869</v>
      </c>
      <c r="J141" s="3" t="s">
        <v>870</v>
      </c>
      <c r="L141" s="3" t="s">
        <v>169</v>
      </c>
      <c r="M141" s="3" t="s">
        <v>871</v>
      </c>
      <c r="N141" s="3">
        <v>80204</v>
      </c>
      <c r="O141" s="3">
        <v>10588</v>
      </c>
      <c r="P141" s="3" t="s">
        <v>91</v>
      </c>
      <c r="AA141" s="8"/>
      <c r="AF141" s="15"/>
    </row>
    <row r="142" spans="9:32" x14ac:dyDescent="0.25">
      <c r="I142" s="3" t="s">
        <v>872</v>
      </c>
      <c r="J142" s="3" t="s">
        <v>873</v>
      </c>
      <c r="L142" s="3" t="s">
        <v>169</v>
      </c>
      <c r="M142" s="3" t="s">
        <v>169</v>
      </c>
      <c r="N142" s="3">
        <v>80101</v>
      </c>
      <c r="O142" s="3">
        <v>10588</v>
      </c>
      <c r="P142" s="3" t="s">
        <v>91</v>
      </c>
      <c r="AA142" s="8"/>
      <c r="AF142" s="15"/>
    </row>
    <row r="143" spans="9:32" x14ac:dyDescent="0.25">
      <c r="I143" s="3" t="s">
        <v>874</v>
      </c>
      <c r="J143" s="3" t="s">
        <v>875</v>
      </c>
      <c r="L143" s="3" t="s">
        <v>183</v>
      </c>
      <c r="M143" s="3" t="s">
        <v>183</v>
      </c>
      <c r="N143" s="3">
        <v>75300</v>
      </c>
      <c r="O143" s="3">
        <v>10600</v>
      </c>
      <c r="P143" s="3" t="s">
        <v>36</v>
      </c>
      <c r="AA143" s="8"/>
      <c r="AF143" s="15"/>
    </row>
    <row r="144" spans="9:32" x14ac:dyDescent="0.25">
      <c r="I144" s="3" t="s">
        <v>876</v>
      </c>
      <c r="J144" s="3" t="s">
        <v>877</v>
      </c>
      <c r="L144" s="3" t="s">
        <v>123</v>
      </c>
      <c r="M144" s="3" t="s">
        <v>878</v>
      </c>
      <c r="N144" s="3">
        <v>75327</v>
      </c>
      <c r="O144" s="3">
        <v>11479</v>
      </c>
      <c r="P144" s="3" t="s">
        <v>36</v>
      </c>
      <c r="AA144" s="8"/>
      <c r="AF144" s="15"/>
    </row>
    <row r="145" spans="9:32" x14ac:dyDescent="0.25">
      <c r="I145" s="3" t="s">
        <v>879</v>
      </c>
      <c r="J145" s="3" t="s">
        <v>880</v>
      </c>
      <c r="L145" s="3" t="s">
        <v>169</v>
      </c>
      <c r="M145" s="3" t="s">
        <v>881</v>
      </c>
      <c r="N145" s="3">
        <v>80203</v>
      </c>
      <c r="O145" s="3">
        <v>10588</v>
      </c>
      <c r="P145" s="3" t="s">
        <v>91</v>
      </c>
      <c r="AA145" s="8"/>
      <c r="AF145" s="15"/>
    </row>
    <row r="146" spans="9:32" x14ac:dyDescent="0.25">
      <c r="I146" s="3" t="s">
        <v>882</v>
      </c>
      <c r="J146" s="3" t="s">
        <v>883</v>
      </c>
      <c r="L146" s="3" t="s">
        <v>542</v>
      </c>
      <c r="M146" s="3" t="s">
        <v>884</v>
      </c>
      <c r="N146" s="3">
        <v>79267</v>
      </c>
      <c r="O146" s="3">
        <v>11541</v>
      </c>
      <c r="P146" s="3" t="s">
        <v>58</v>
      </c>
      <c r="AA146" s="8"/>
      <c r="AF146" s="15"/>
    </row>
    <row r="147" spans="9:32" x14ac:dyDescent="0.25">
      <c r="I147" s="3" t="s">
        <v>885</v>
      </c>
      <c r="J147" s="3" t="s">
        <v>886</v>
      </c>
      <c r="L147" s="3" t="s">
        <v>284</v>
      </c>
      <c r="M147" s="3" t="s">
        <v>887</v>
      </c>
      <c r="N147" s="3">
        <v>75214</v>
      </c>
      <c r="O147" s="3">
        <v>11088</v>
      </c>
      <c r="P147" s="3" t="s">
        <v>36</v>
      </c>
      <c r="AA147" s="8"/>
      <c r="AF147" s="15"/>
    </row>
    <row r="148" spans="9:32" x14ac:dyDescent="0.25">
      <c r="I148" s="3" t="s">
        <v>888</v>
      </c>
      <c r="J148" s="3" t="s">
        <v>889</v>
      </c>
      <c r="L148" s="3" t="s">
        <v>197</v>
      </c>
      <c r="M148" s="3" t="s">
        <v>197</v>
      </c>
      <c r="N148" s="3">
        <v>88320</v>
      </c>
      <c r="O148" s="3">
        <v>10626</v>
      </c>
      <c r="P148" s="3" t="s">
        <v>182</v>
      </c>
      <c r="AA148" s="8"/>
      <c r="AF148" s="15"/>
    </row>
    <row r="149" spans="9:32" x14ac:dyDescent="0.25">
      <c r="I149" s="3" t="s">
        <v>890</v>
      </c>
      <c r="J149" s="3" t="s">
        <v>891</v>
      </c>
      <c r="L149" s="3" t="s">
        <v>272</v>
      </c>
      <c r="M149" s="3" t="s">
        <v>892</v>
      </c>
      <c r="N149" s="3">
        <v>88223</v>
      </c>
      <c r="O149" s="3">
        <v>10570</v>
      </c>
      <c r="P149" s="3" t="s">
        <v>182</v>
      </c>
      <c r="AA149" s="8"/>
      <c r="AF149" s="15"/>
    </row>
    <row r="150" spans="9:32" x14ac:dyDescent="0.25">
      <c r="I150" s="3" t="s">
        <v>893</v>
      </c>
      <c r="J150" s="3" t="s">
        <v>894</v>
      </c>
      <c r="L150" s="3" t="s">
        <v>483</v>
      </c>
      <c r="M150" s="3" t="s">
        <v>483</v>
      </c>
      <c r="N150" s="3">
        <v>74250</v>
      </c>
      <c r="O150" s="3">
        <v>10634</v>
      </c>
      <c r="P150" s="3" t="s">
        <v>82</v>
      </c>
      <c r="AA150" s="8"/>
      <c r="AF150" s="15"/>
    </row>
    <row r="151" spans="9:32" x14ac:dyDescent="0.25">
      <c r="I151" s="3" t="s">
        <v>895</v>
      </c>
      <c r="J151" s="3" t="s">
        <v>896</v>
      </c>
      <c r="L151" s="3" t="s">
        <v>635</v>
      </c>
      <c r="M151" s="3" t="s">
        <v>897</v>
      </c>
      <c r="N151" s="3">
        <v>77235</v>
      </c>
      <c r="O151" s="3">
        <v>11118</v>
      </c>
      <c r="P151" s="3" t="s">
        <v>58</v>
      </c>
      <c r="AA151" s="8"/>
      <c r="AF151" s="15"/>
    </row>
    <row r="152" spans="9:32" x14ac:dyDescent="0.25">
      <c r="I152" s="3" t="s">
        <v>898</v>
      </c>
      <c r="J152" s="3" t="s">
        <v>899</v>
      </c>
      <c r="L152" s="3" t="s">
        <v>123</v>
      </c>
      <c r="M152" s="3" t="s">
        <v>900</v>
      </c>
      <c r="N152" s="3">
        <v>75326</v>
      </c>
      <c r="O152" s="3">
        <v>11479</v>
      </c>
      <c r="P152" s="3" t="s">
        <v>36</v>
      </c>
      <c r="AA152" s="8"/>
      <c r="AF152" s="15"/>
    </row>
    <row r="153" spans="9:32" x14ac:dyDescent="0.25">
      <c r="I153" s="3" t="s">
        <v>901</v>
      </c>
      <c r="J153" s="3" t="s">
        <v>902</v>
      </c>
      <c r="L153" s="3" t="s">
        <v>223</v>
      </c>
      <c r="M153" s="3" t="s">
        <v>903</v>
      </c>
      <c r="N153" s="3">
        <v>76271</v>
      </c>
      <c r="O153" s="3">
        <v>11533</v>
      </c>
      <c r="P153" s="3" t="s">
        <v>153</v>
      </c>
      <c r="AA153" s="8"/>
      <c r="AF153" s="15"/>
    </row>
    <row r="154" spans="9:32" x14ac:dyDescent="0.25">
      <c r="I154" s="3" t="s">
        <v>904</v>
      </c>
      <c r="J154" s="3" t="s">
        <v>905</v>
      </c>
      <c r="L154" s="3" t="s">
        <v>145</v>
      </c>
      <c r="M154" s="3" t="s">
        <v>906</v>
      </c>
      <c r="N154" s="3">
        <v>88266</v>
      </c>
      <c r="O154" s="3">
        <v>10260</v>
      </c>
      <c r="P154" s="3" t="s">
        <v>137</v>
      </c>
      <c r="AA154" s="8"/>
      <c r="AF154" s="15"/>
    </row>
    <row r="155" spans="9:32" x14ac:dyDescent="0.25">
      <c r="I155" s="3" t="s">
        <v>907</v>
      </c>
      <c r="J155" s="3" t="s">
        <v>908</v>
      </c>
      <c r="L155" s="3" t="s">
        <v>41</v>
      </c>
      <c r="M155" s="3" t="s">
        <v>909</v>
      </c>
      <c r="N155" s="3">
        <v>72282</v>
      </c>
      <c r="O155" s="3">
        <v>11061</v>
      </c>
      <c r="P155" s="3" t="s">
        <v>43</v>
      </c>
      <c r="AA155" s="8"/>
      <c r="AF155" s="15"/>
    </row>
    <row r="156" spans="9:32" x14ac:dyDescent="0.25">
      <c r="I156" s="3" t="s">
        <v>910</v>
      </c>
      <c r="J156" s="3" t="s">
        <v>911</v>
      </c>
      <c r="L156" s="3" t="s">
        <v>603</v>
      </c>
      <c r="M156" s="3" t="s">
        <v>912</v>
      </c>
      <c r="N156" s="3">
        <v>80243</v>
      </c>
      <c r="O156" s="3">
        <v>10308</v>
      </c>
      <c r="P156" s="3" t="s">
        <v>91</v>
      </c>
      <c r="AA156" s="8"/>
      <c r="AF156" s="15"/>
    </row>
    <row r="157" spans="9:32" x14ac:dyDescent="0.25">
      <c r="I157" s="3" t="s">
        <v>913</v>
      </c>
      <c r="J157" s="3" t="s">
        <v>914</v>
      </c>
      <c r="L157" s="3" t="s">
        <v>123</v>
      </c>
      <c r="M157" s="3" t="s">
        <v>915</v>
      </c>
      <c r="N157" s="3">
        <v>75329</v>
      </c>
      <c r="O157" s="3">
        <v>11479</v>
      </c>
      <c r="P157" s="3" t="s">
        <v>36</v>
      </c>
      <c r="AA157" s="8"/>
      <c r="AF157" s="15"/>
    </row>
    <row r="158" spans="9:32" x14ac:dyDescent="0.25">
      <c r="I158" s="3" t="s">
        <v>916</v>
      </c>
      <c r="J158" s="3" t="s">
        <v>917</v>
      </c>
      <c r="L158" s="3" t="s">
        <v>188</v>
      </c>
      <c r="M158" s="3" t="s">
        <v>188</v>
      </c>
      <c r="N158" s="3">
        <v>88000</v>
      </c>
      <c r="O158" s="3">
        <v>11410</v>
      </c>
      <c r="P158" s="3" t="s">
        <v>137</v>
      </c>
      <c r="AA158" s="8"/>
      <c r="AF158" s="15"/>
    </row>
    <row r="159" spans="9:32" x14ac:dyDescent="0.25">
      <c r="I159" s="3" t="s">
        <v>918</v>
      </c>
      <c r="J159" s="3" t="s">
        <v>919</v>
      </c>
      <c r="L159" s="3" t="s">
        <v>284</v>
      </c>
      <c r="M159" s="3" t="s">
        <v>920</v>
      </c>
      <c r="N159" s="3">
        <v>75212</v>
      </c>
      <c r="O159" s="3">
        <v>11088</v>
      </c>
      <c r="P159" s="3" t="s">
        <v>36</v>
      </c>
      <c r="AA159" s="8"/>
      <c r="AF159" s="15"/>
    </row>
    <row r="160" spans="9:32" x14ac:dyDescent="0.25">
      <c r="I160" s="3" t="s">
        <v>921</v>
      </c>
      <c r="J160" s="3" t="s">
        <v>922</v>
      </c>
      <c r="L160" s="3" t="s">
        <v>107</v>
      </c>
      <c r="M160" s="3" t="s">
        <v>923</v>
      </c>
      <c r="N160" s="3">
        <v>73206</v>
      </c>
      <c r="O160" s="3">
        <v>11452</v>
      </c>
      <c r="P160" s="3" t="s">
        <v>168</v>
      </c>
      <c r="AA160" s="8"/>
      <c r="AF160" s="15"/>
    </row>
    <row r="161" spans="9:32" x14ac:dyDescent="0.25">
      <c r="I161" s="3" t="s">
        <v>924</v>
      </c>
      <c r="J161" s="3" t="s">
        <v>925</v>
      </c>
      <c r="L161" s="3" t="s">
        <v>316</v>
      </c>
      <c r="M161" s="3" t="s">
        <v>926</v>
      </c>
      <c r="N161" s="3">
        <v>72212</v>
      </c>
      <c r="O161" s="3">
        <v>11185</v>
      </c>
      <c r="P161" s="3" t="s">
        <v>82</v>
      </c>
      <c r="AA161" s="8"/>
      <c r="AF161" s="15"/>
    </row>
    <row r="162" spans="9:32" x14ac:dyDescent="0.25">
      <c r="I162" s="3" t="s">
        <v>927</v>
      </c>
      <c r="J162" s="3" t="s">
        <v>928</v>
      </c>
      <c r="L162" s="3" t="s">
        <v>495</v>
      </c>
      <c r="M162" s="3" t="s">
        <v>495</v>
      </c>
      <c r="N162" s="3">
        <v>88390</v>
      </c>
      <c r="O162" s="3">
        <v>10685</v>
      </c>
      <c r="P162" s="3" t="s">
        <v>137</v>
      </c>
      <c r="AA162" s="8"/>
      <c r="AF162" s="15"/>
    </row>
    <row r="163" spans="9:32" x14ac:dyDescent="0.25">
      <c r="I163" s="3" t="s">
        <v>929</v>
      </c>
      <c r="J163" s="3" t="s">
        <v>930</v>
      </c>
      <c r="L163" s="3" t="s">
        <v>392</v>
      </c>
      <c r="M163" s="3" t="s">
        <v>931</v>
      </c>
      <c r="N163" s="3">
        <v>71383</v>
      </c>
      <c r="O163" s="3">
        <v>10863</v>
      </c>
      <c r="P163" s="3" t="s">
        <v>196</v>
      </c>
      <c r="AA163" s="8"/>
      <c r="AF163" s="15"/>
    </row>
    <row r="164" spans="9:32" x14ac:dyDescent="0.25">
      <c r="I164" s="3" t="s">
        <v>932</v>
      </c>
      <c r="J164" s="3" t="s">
        <v>933</v>
      </c>
      <c r="L164" s="3" t="s">
        <v>41</v>
      </c>
      <c r="M164" s="3" t="s">
        <v>934</v>
      </c>
      <c r="N164" s="3">
        <v>72276</v>
      </c>
      <c r="O164" s="3">
        <v>11061</v>
      </c>
      <c r="P164" s="3" t="s">
        <v>43</v>
      </c>
      <c r="AA164" s="8"/>
      <c r="AF164" s="15"/>
    </row>
    <row r="165" spans="9:32" x14ac:dyDescent="0.25">
      <c r="I165" s="3" t="s">
        <v>935</v>
      </c>
      <c r="J165" s="3" t="s">
        <v>936</v>
      </c>
      <c r="L165" s="3" t="s">
        <v>483</v>
      </c>
      <c r="M165" s="3" t="s">
        <v>937</v>
      </c>
      <c r="N165" s="3">
        <v>74254</v>
      </c>
      <c r="O165" s="3">
        <v>10634</v>
      </c>
      <c r="P165" s="3" t="s">
        <v>82</v>
      </c>
      <c r="AA165" s="8"/>
      <c r="AF165" s="15"/>
    </row>
    <row r="166" spans="9:32" x14ac:dyDescent="0.25">
      <c r="I166" s="3" t="s">
        <v>938</v>
      </c>
      <c r="J166" s="3" t="s">
        <v>939</v>
      </c>
      <c r="L166" s="3" t="s">
        <v>357</v>
      </c>
      <c r="M166" s="3" t="s">
        <v>357</v>
      </c>
      <c r="N166" s="3">
        <v>72290</v>
      </c>
      <c r="O166" s="3">
        <v>10774</v>
      </c>
      <c r="P166" s="3" t="s">
        <v>43</v>
      </c>
      <c r="AA166" s="8"/>
      <c r="AF166" s="15"/>
    </row>
    <row r="167" spans="9:32" x14ac:dyDescent="0.25">
      <c r="I167" s="3" t="s">
        <v>940</v>
      </c>
      <c r="J167" s="3" t="s">
        <v>941</v>
      </c>
      <c r="L167" s="3" t="s">
        <v>285</v>
      </c>
      <c r="M167" s="3" t="s">
        <v>942</v>
      </c>
      <c r="N167" s="3">
        <v>70225</v>
      </c>
      <c r="O167" s="3">
        <v>10294</v>
      </c>
      <c r="P167" s="3" t="s">
        <v>43</v>
      </c>
      <c r="AA167" s="8"/>
      <c r="AF167" s="15"/>
    </row>
    <row r="168" spans="9:32" x14ac:dyDescent="0.25">
      <c r="I168" s="3" t="s">
        <v>943</v>
      </c>
      <c r="J168" s="3" t="s">
        <v>944</v>
      </c>
      <c r="L168" s="3" t="s">
        <v>505</v>
      </c>
      <c r="M168" s="3" t="s">
        <v>505</v>
      </c>
      <c r="N168" s="3">
        <v>76290</v>
      </c>
      <c r="O168" s="3">
        <v>11525</v>
      </c>
      <c r="P168" s="3" t="s">
        <v>153</v>
      </c>
      <c r="AA168" s="8"/>
      <c r="AF168" s="15"/>
    </row>
    <row r="169" spans="9:32" x14ac:dyDescent="0.25">
      <c r="I169" s="3" t="s">
        <v>945</v>
      </c>
      <c r="J169" s="3" t="s">
        <v>946</v>
      </c>
      <c r="L169" s="3" t="s">
        <v>418</v>
      </c>
      <c r="M169" s="3" t="s">
        <v>418</v>
      </c>
      <c r="N169" s="3">
        <v>71340</v>
      </c>
      <c r="O169" s="3">
        <v>10715</v>
      </c>
      <c r="P169" s="3" t="s">
        <v>82</v>
      </c>
      <c r="AA169" s="8"/>
      <c r="AF169" s="15"/>
    </row>
    <row r="170" spans="9:32" x14ac:dyDescent="0.25">
      <c r="I170" s="3" t="s">
        <v>947</v>
      </c>
      <c r="J170" s="3" t="s">
        <v>948</v>
      </c>
      <c r="L170" s="3" t="s">
        <v>123</v>
      </c>
      <c r="M170" s="3" t="s">
        <v>949</v>
      </c>
      <c r="N170" s="3">
        <v>75323</v>
      </c>
      <c r="O170" s="3">
        <v>11479</v>
      </c>
      <c r="P170" s="3" t="s">
        <v>36</v>
      </c>
      <c r="AA170" s="8"/>
      <c r="AF170" s="15"/>
    </row>
    <row r="171" spans="9:32" x14ac:dyDescent="0.25">
      <c r="I171" s="3" t="s">
        <v>950</v>
      </c>
      <c r="J171" s="3" t="s">
        <v>951</v>
      </c>
      <c r="L171" s="3" t="s">
        <v>223</v>
      </c>
      <c r="M171" s="3" t="s">
        <v>223</v>
      </c>
      <c r="N171" s="3">
        <v>76270</v>
      </c>
      <c r="O171" s="3">
        <v>11533</v>
      </c>
      <c r="P171" s="3" t="s">
        <v>153</v>
      </c>
      <c r="AA171" s="8"/>
      <c r="AF171" s="15"/>
    </row>
    <row r="172" spans="9:32" x14ac:dyDescent="0.25">
      <c r="I172" s="3" t="s">
        <v>952</v>
      </c>
      <c r="J172" s="3" t="s">
        <v>953</v>
      </c>
      <c r="L172" s="3" t="s">
        <v>169</v>
      </c>
      <c r="M172" s="3" t="s">
        <v>954</v>
      </c>
      <c r="N172" s="3">
        <v>80206</v>
      </c>
      <c r="O172" s="3">
        <v>10588</v>
      </c>
      <c r="P172" s="3" t="s">
        <v>91</v>
      </c>
      <c r="AA172" s="8"/>
      <c r="AF172" s="15"/>
    </row>
    <row r="173" spans="9:32" x14ac:dyDescent="0.25">
      <c r="I173" s="3" t="s">
        <v>955</v>
      </c>
      <c r="J173" s="3" t="s">
        <v>956</v>
      </c>
      <c r="L173" s="3" t="s">
        <v>92</v>
      </c>
      <c r="M173" s="3" t="s">
        <v>957</v>
      </c>
      <c r="N173" s="3">
        <v>77228</v>
      </c>
      <c r="O173" s="3">
        <v>10227</v>
      </c>
      <c r="P173" s="3" t="s">
        <v>58</v>
      </c>
      <c r="AA173" s="8"/>
      <c r="AF173" s="15"/>
    </row>
    <row r="174" spans="9:32" x14ac:dyDescent="0.25">
      <c r="I174" s="3" t="s">
        <v>958</v>
      </c>
      <c r="J174" s="3" t="s">
        <v>959</v>
      </c>
      <c r="L174" s="3" t="s">
        <v>399</v>
      </c>
      <c r="M174" s="3" t="s">
        <v>960</v>
      </c>
      <c r="N174" s="3">
        <v>88423</v>
      </c>
      <c r="O174" s="3">
        <v>10421</v>
      </c>
      <c r="P174" s="3" t="s">
        <v>137</v>
      </c>
      <c r="AA174" s="8"/>
      <c r="AF174" s="15"/>
    </row>
    <row r="175" spans="9:32" x14ac:dyDescent="0.25">
      <c r="I175" s="3" t="s">
        <v>961</v>
      </c>
      <c r="J175" s="3" t="s">
        <v>962</v>
      </c>
      <c r="L175" s="3" t="s">
        <v>223</v>
      </c>
      <c r="M175" s="3" t="s">
        <v>963</v>
      </c>
      <c r="N175" s="3">
        <v>76279</v>
      </c>
      <c r="O175" s="3">
        <v>11533</v>
      </c>
      <c r="P175" s="3" t="s">
        <v>153</v>
      </c>
      <c r="AA175" s="8"/>
      <c r="AF175" s="15"/>
    </row>
    <row r="176" spans="9:32" x14ac:dyDescent="0.25">
      <c r="I176" s="3" t="s">
        <v>964</v>
      </c>
      <c r="J176" s="3" t="s">
        <v>965</v>
      </c>
      <c r="L176" s="3" t="s">
        <v>74</v>
      </c>
      <c r="M176" s="3" t="s">
        <v>966</v>
      </c>
      <c r="N176" s="3">
        <v>77244</v>
      </c>
      <c r="O176" s="3">
        <v>11428</v>
      </c>
      <c r="P176" s="3" t="s">
        <v>58</v>
      </c>
      <c r="AA176" s="8"/>
      <c r="AF176" s="15"/>
    </row>
    <row r="177" spans="9:32" x14ac:dyDescent="0.25">
      <c r="I177" s="3" t="s">
        <v>967</v>
      </c>
      <c r="J177" s="3" t="s">
        <v>968</v>
      </c>
      <c r="L177" s="3" t="s">
        <v>80</v>
      </c>
      <c r="M177" s="3" t="s">
        <v>969</v>
      </c>
      <c r="N177" s="3">
        <v>72238</v>
      </c>
      <c r="O177" s="3">
        <v>11207</v>
      </c>
      <c r="P177" s="3" t="s">
        <v>82</v>
      </c>
      <c r="AA177" s="8"/>
      <c r="AF177" s="15"/>
    </row>
    <row r="178" spans="9:32" x14ac:dyDescent="0.25">
      <c r="I178" s="3" t="s">
        <v>970</v>
      </c>
      <c r="J178" s="3" t="s">
        <v>971</v>
      </c>
      <c r="L178" s="3" t="s">
        <v>343</v>
      </c>
      <c r="M178" s="3" t="s">
        <v>972</v>
      </c>
      <c r="N178" s="3">
        <v>70243</v>
      </c>
      <c r="O178" s="3">
        <v>10375</v>
      </c>
      <c r="P178" s="3" t="s">
        <v>43</v>
      </c>
      <c r="AA178" s="8"/>
      <c r="AF178" s="15"/>
    </row>
    <row r="179" spans="9:32" x14ac:dyDescent="0.25">
      <c r="I179" s="3" t="s">
        <v>973</v>
      </c>
      <c r="J179" s="3" t="s">
        <v>974</v>
      </c>
      <c r="L179" s="3" t="s">
        <v>521</v>
      </c>
      <c r="M179" s="3" t="s">
        <v>521</v>
      </c>
      <c r="N179" s="3">
        <v>73290</v>
      </c>
      <c r="O179" s="3">
        <v>11576</v>
      </c>
      <c r="P179" s="3" t="s">
        <v>168</v>
      </c>
      <c r="AA179" s="8"/>
      <c r="AF179" s="15"/>
    </row>
    <row r="180" spans="9:32" x14ac:dyDescent="0.25">
      <c r="I180" s="3" t="s">
        <v>975</v>
      </c>
      <c r="J180" s="3" t="s">
        <v>976</v>
      </c>
      <c r="L180" s="3" t="s">
        <v>377</v>
      </c>
      <c r="M180" s="3" t="s">
        <v>977</v>
      </c>
      <c r="N180" s="3">
        <v>71243</v>
      </c>
      <c r="O180" s="3">
        <v>10847</v>
      </c>
      <c r="P180" s="3" t="s">
        <v>196</v>
      </c>
      <c r="AA180" s="8"/>
      <c r="AF180" s="15"/>
    </row>
    <row r="181" spans="9:32" x14ac:dyDescent="0.25">
      <c r="I181" s="3" t="s">
        <v>978</v>
      </c>
      <c r="J181" s="3" t="s">
        <v>979</v>
      </c>
      <c r="L181" s="3" t="s">
        <v>92</v>
      </c>
      <c r="M181" s="3" t="s">
        <v>980</v>
      </c>
      <c r="N181" s="3">
        <v>77227</v>
      </c>
      <c r="O181" s="3">
        <v>10227</v>
      </c>
      <c r="P181" s="3" t="s">
        <v>58</v>
      </c>
      <c r="AA181" s="8"/>
      <c r="AF181" s="15"/>
    </row>
    <row r="182" spans="9:32" x14ac:dyDescent="0.25">
      <c r="I182" s="3" t="s">
        <v>981</v>
      </c>
      <c r="J182" s="3" t="s">
        <v>982</v>
      </c>
      <c r="L182" s="3" t="s">
        <v>114</v>
      </c>
      <c r="M182" s="3" t="s">
        <v>983</v>
      </c>
      <c r="N182" s="3">
        <v>72252</v>
      </c>
      <c r="O182" s="3">
        <v>11142</v>
      </c>
      <c r="P182" s="3" t="s">
        <v>43</v>
      </c>
      <c r="AA182" s="8"/>
      <c r="AF182" s="15"/>
    </row>
    <row r="183" spans="9:32" x14ac:dyDescent="0.25">
      <c r="I183" s="3" t="s">
        <v>984</v>
      </c>
      <c r="J183" s="3" t="s">
        <v>985</v>
      </c>
      <c r="L183" s="3" t="s">
        <v>169</v>
      </c>
      <c r="M183" s="3" t="s">
        <v>986</v>
      </c>
      <c r="N183" s="3">
        <v>80209</v>
      </c>
      <c r="O183" s="3">
        <v>10588</v>
      </c>
      <c r="P183" s="3" t="s">
        <v>91</v>
      </c>
      <c r="AA183" s="8"/>
      <c r="AF183" s="15"/>
    </row>
    <row r="184" spans="9:32" x14ac:dyDescent="0.25">
      <c r="I184" s="3" t="s">
        <v>987</v>
      </c>
      <c r="J184" s="3" t="s">
        <v>988</v>
      </c>
      <c r="L184" s="3" t="s">
        <v>392</v>
      </c>
      <c r="M184" s="3" t="s">
        <v>989</v>
      </c>
      <c r="N184" s="3">
        <v>71387</v>
      </c>
      <c r="O184" s="3">
        <v>10863</v>
      </c>
      <c r="P184" s="3" t="s">
        <v>196</v>
      </c>
      <c r="AA184" s="8"/>
      <c r="AF184" s="15"/>
    </row>
    <row r="185" spans="9:32" x14ac:dyDescent="0.25">
      <c r="I185" s="3" t="s">
        <v>990</v>
      </c>
      <c r="J185" s="3" t="s">
        <v>991</v>
      </c>
      <c r="L185" s="3" t="s">
        <v>154</v>
      </c>
      <c r="M185" s="3" t="s">
        <v>992</v>
      </c>
      <c r="N185" s="3">
        <v>88403</v>
      </c>
      <c r="O185" s="3">
        <v>10529</v>
      </c>
      <c r="P185" s="3" t="s">
        <v>137</v>
      </c>
      <c r="AA185" s="8"/>
      <c r="AF185" s="15"/>
    </row>
    <row r="186" spans="9:32" x14ac:dyDescent="0.25">
      <c r="I186" s="3" t="s">
        <v>993</v>
      </c>
      <c r="J186" s="3" t="s">
        <v>994</v>
      </c>
      <c r="L186" s="3" t="s">
        <v>248</v>
      </c>
      <c r="M186" s="3" t="s">
        <v>995</v>
      </c>
      <c r="N186" s="3">
        <v>75355</v>
      </c>
      <c r="O186" s="3">
        <v>10987</v>
      </c>
      <c r="P186" s="3" t="s">
        <v>36</v>
      </c>
      <c r="AA186" s="8"/>
      <c r="AF186" s="15"/>
    </row>
    <row r="187" spans="9:32" x14ac:dyDescent="0.25">
      <c r="I187" s="3" t="s">
        <v>996</v>
      </c>
      <c r="J187" s="3" t="s">
        <v>997</v>
      </c>
      <c r="L187" s="3" t="s">
        <v>188</v>
      </c>
      <c r="M187" s="3" t="s">
        <v>998</v>
      </c>
      <c r="N187" s="3">
        <v>88206</v>
      </c>
      <c r="O187" s="3">
        <v>11410</v>
      </c>
      <c r="P187" s="3" t="s">
        <v>137</v>
      </c>
      <c r="AA187" s="8"/>
      <c r="AF187" s="15"/>
    </row>
    <row r="188" spans="9:32" x14ac:dyDescent="0.25">
      <c r="I188" s="3" t="s">
        <v>999</v>
      </c>
      <c r="J188" s="3" t="s">
        <v>1000</v>
      </c>
      <c r="L188" s="3" t="s">
        <v>635</v>
      </c>
      <c r="M188" s="3" t="s">
        <v>1001</v>
      </c>
      <c r="N188" s="3">
        <v>77232</v>
      </c>
      <c r="O188" s="3">
        <v>11118</v>
      </c>
      <c r="P188" s="3" t="s">
        <v>58</v>
      </c>
      <c r="AA188" s="8"/>
      <c r="AF188" s="15"/>
    </row>
    <row r="189" spans="9:32" x14ac:dyDescent="0.25">
      <c r="I189" s="3" t="s">
        <v>1002</v>
      </c>
      <c r="J189" s="3" t="s">
        <v>1003</v>
      </c>
      <c r="L189" s="3" t="s">
        <v>55</v>
      </c>
      <c r="M189" s="3" t="s">
        <v>1004</v>
      </c>
      <c r="N189" s="3">
        <v>77209</v>
      </c>
      <c r="O189" s="3">
        <v>10049</v>
      </c>
      <c r="P189" s="3" t="s">
        <v>58</v>
      </c>
      <c r="AA189" s="8"/>
      <c r="AF189" s="15"/>
    </row>
    <row r="190" spans="9:32" x14ac:dyDescent="0.25">
      <c r="I190" s="3" t="s">
        <v>1005</v>
      </c>
      <c r="J190" s="3" t="s">
        <v>1006</v>
      </c>
      <c r="L190" s="3" t="s">
        <v>183</v>
      </c>
      <c r="M190" s="3" t="s">
        <v>1007</v>
      </c>
      <c r="N190" s="3">
        <v>75303</v>
      </c>
      <c r="O190" s="3">
        <v>10600</v>
      </c>
      <c r="P190" s="3" t="s">
        <v>36</v>
      </c>
      <c r="AA190" s="8"/>
      <c r="AF190" s="15"/>
    </row>
    <row r="191" spans="9:32" x14ac:dyDescent="0.25">
      <c r="I191" s="3" t="s">
        <v>1008</v>
      </c>
      <c r="J191" s="3" t="s">
        <v>1009</v>
      </c>
      <c r="L191" s="3" t="s">
        <v>348</v>
      </c>
      <c r="M191" s="3" t="s">
        <v>348</v>
      </c>
      <c r="N191" s="3">
        <v>88240</v>
      </c>
      <c r="O191" s="3">
        <v>10731</v>
      </c>
      <c r="P191" s="3" t="s">
        <v>182</v>
      </c>
      <c r="AA191" s="8"/>
      <c r="AF191" s="15"/>
    </row>
    <row r="192" spans="9:32" x14ac:dyDescent="0.25">
      <c r="I192" s="3" t="s">
        <v>1010</v>
      </c>
      <c r="J192" s="3" t="s">
        <v>1011</v>
      </c>
      <c r="L192" s="3" t="s">
        <v>188</v>
      </c>
      <c r="M192" s="3" t="s">
        <v>1012</v>
      </c>
      <c r="N192" s="3">
        <v>88208</v>
      </c>
      <c r="O192" s="3">
        <v>11410</v>
      </c>
      <c r="P192" s="3" t="s">
        <v>137</v>
      </c>
      <c r="AA192" s="8"/>
      <c r="AF192" s="15"/>
    </row>
    <row r="193" spans="9:32" x14ac:dyDescent="0.25">
      <c r="I193" s="3" t="s">
        <v>1013</v>
      </c>
      <c r="J193" s="3" t="s">
        <v>1014</v>
      </c>
      <c r="L193" s="3" t="s">
        <v>94</v>
      </c>
      <c r="M193" s="3" t="s">
        <v>1015</v>
      </c>
      <c r="N193" s="3">
        <v>78435</v>
      </c>
      <c r="O193" s="3">
        <v>11436</v>
      </c>
      <c r="P193" s="3" t="s">
        <v>58</v>
      </c>
      <c r="AA193" s="8"/>
      <c r="AF193" s="15"/>
    </row>
    <row r="194" spans="9:32" x14ac:dyDescent="0.25">
      <c r="I194" s="3" t="s">
        <v>1016</v>
      </c>
      <c r="J194" s="3" t="s">
        <v>1017</v>
      </c>
      <c r="L194" s="3" t="s">
        <v>169</v>
      </c>
      <c r="M194" s="3" t="s">
        <v>1018</v>
      </c>
      <c r="N194" s="3">
        <v>80202</v>
      </c>
      <c r="O194" s="3">
        <v>10588</v>
      </c>
      <c r="P194" s="3" t="s">
        <v>91</v>
      </c>
      <c r="AA194" s="8"/>
      <c r="AF194" s="15"/>
    </row>
    <row r="195" spans="9:32" x14ac:dyDescent="0.25">
      <c r="I195" s="3" t="s">
        <v>1019</v>
      </c>
      <c r="J195" s="3" t="s">
        <v>1020</v>
      </c>
      <c r="L195" s="3" t="s">
        <v>603</v>
      </c>
      <c r="M195" s="3" t="s">
        <v>1021</v>
      </c>
      <c r="N195" s="3">
        <v>80245</v>
      </c>
      <c r="O195" s="3">
        <v>10308</v>
      </c>
      <c r="P195" s="3" t="s">
        <v>91</v>
      </c>
      <c r="AA195" s="8"/>
      <c r="AF195" s="15"/>
    </row>
    <row r="196" spans="9:32" x14ac:dyDescent="0.25">
      <c r="I196" s="3" t="s">
        <v>1022</v>
      </c>
      <c r="J196" s="3" t="s">
        <v>1023</v>
      </c>
      <c r="L196" s="3" t="s">
        <v>197</v>
      </c>
      <c r="M196" s="3" t="s">
        <v>1024</v>
      </c>
      <c r="N196" s="3">
        <v>88327</v>
      </c>
      <c r="O196" s="3">
        <v>10626</v>
      </c>
      <c r="P196" s="3" t="s">
        <v>182</v>
      </c>
      <c r="AA196" s="8"/>
      <c r="AF196" s="15"/>
    </row>
    <row r="197" spans="9:32" x14ac:dyDescent="0.25">
      <c r="I197" s="3" t="s">
        <v>1025</v>
      </c>
      <c r="J197" s="3" t="s">
        <v>1026</v>
      </c>
      <c r="L197" s="3" t="s">
        <v>519</v>
      </c>
      <c r="M197" s="3" t="s">
        <v>519</v>
      </c>
      <c r="N197" s="3">
        <v>88440</v>
      </c>
      <c r="O197" s="3">
        <v>10766</v>
      </c>
      <c r="P197" s="3" t="s">
        <v>137</v>
      </c>
      <c r="AA197" s="8"/>
      <c r="AF197" s="15"/>
    </row>
    <row r="198" spans="9:32" x14ac:dyDescent="0.25">
      <c r="I198" s="3" t="s">
        <v>1027</v>
      </c>
      <c r="J198" s="3" t="s">
        <v>1028</v>
      </c>
      <c r="L198" s="3" t="s">
        <v>505</v>
      </c>
      <c r="M198" s="3" t="s">
        <v>1029</v>
      </c>
      <c r="N198" s="3">
        <v>76292</v>
      </c>
      <c r="O198" s="3">
        <v>11525</v>
      </c>
      <c r="P198" s="3" t="s">
        <v>153</v>
      </c>
      <c r="AA198" s="8"/>
      <c r="AF198" s="15"/>
    </row>
    <row r="199" spans="9:32" x14ac:dyDescent="0.25">
      <c r="I199" s="3" t="s">
        <v>1030</v>
      </c>
      <c r="J199" s="3" t="s">
        <v>1031</v>
      </c>
      <c r="L199" s="3" t="s">
        <v>285</v>
      </c>
      <c r="M199" s="3" t="s">
        <v>1032</v>
      </c>
      <c r="N199" s="3">
        <v>70223</v>
      </c>
      <c r="O199" s="3">
        <v>10294</v>
      </c>
      <c r="P199" s="3" t="s">
        <v>43</v>
      </c>
      <c r="AA199" s="8"/>
      <c r="AF199" s="15"/>
    </row>
    <row r="200" spans="9:32" x14ac:dyDescent="0.25">
      <c r="I200" s="3" t="s">
        <v>1033</v>
      </c>
      <c r="J200" s="3" t="s">
        <v>1034</v>
      </c>
      <c r="L200" s="3" t="s">
        <v>630</v>
      </c>
      <c r="M200" s="3" t="s">
        <v>1035</v>
      </c>
      <c r="N200" s="3">
        <v>71335</v>
      </c>
      <c r="O200" s="3">
        <v>11100</v>
      </c>
      <c r="P200" s="3" t="s">
        <v>82</v>
      </c>
      <c r="AA200" s="8"/>
      <c r="AF200" s="15"/>
    </row>
    <row r="201" spans="9:32" x14ac:dyDescent="0.25">
      <c r="I201" s="3" t="s">
        <v>1036</v>
      </c>
      <c r="J201" s="3" t="s">
        <v>1037</v>
      </c>
      <c r="L201" s="3" t="s">
        <v>316</v>
      </c>
      <c r="M201" s="3" t="s">
        <v>1038</v>
      </c>
      <c r="N201" s="3">
        <v>72207</v>
      </c>
      <c r="O201" s="3">
        <v>11185</v>
      </c>
      <c r="P201" s="3" t="s">
        <v>82</v>
      </c>
      <c r="AA201" s="8"/>
      <c r="AF201" s="15"/>
    </row>
    <row r="202" spans="9:32" x14ac:dyDescent="0.25">
      <c r="I202" s="3" t="s">
        <v>1039</v>
      </c>
      <c r="J202" s="3" t="s">
        <v>1040</v>
      </c>
      <c r="L202" s="3" t="s">
        <v>183</v>
      </c>
      <c r="M202" s="3" t="s">
        <v>1041</v>
      </c>
      <c r="N202" s="3">
        <v>75305</v>
      </c>
      <c r="O202" s="3">
        <v>10600</v>
      </c>
      <c r="P202" s="3" t="s">
        <v>36</v>
      </c>
      <c r="AA202" s="8"/>
      <c r="AF202" s="15"/>
    </row>
    <row r="203" spans="9:32" x14ac:dyDescent="0.25">
      <c r="I203" s="3" t="s">
        <v>1042</v>
      </c>
      <c r="J203" s="3" t="s">
        <v>1043</v>
      </c>
      <c r="L203" s="3" t="s">
        <v>197</v>
      </c>
      <c r="M203" s="3" t="s">
        <v>1044</v>
      </c>
      <c r="N203" s="3">
        <v>88325</v>
      </c>
      <c r="O203" s="3">
        <v>10626</v>
      </c>
      <c r="P203" s="3" t="s">
        <v>182</v>
      </c>
      <c r="AA203" s="8"/>
      <c r="AF203" s="15"/>
    </row>
    <row r="204" spans="9:32" x14ac:dyDescent="0.25">
      <c r="I204" s="3" t="s">
        <v>1045</v>
      </c>
      <c r="J204" s="3" t="s">
        <v>1046</v>
      </c>
      <c r="L204" s="3" t="s">
        <v>422</v>
      </c>
      <c r="M204" s="3" t="s">
        <v>1047</v>
      </c>
      <c r="N204" s="3">
        <v>75268</v>
      </c>
      <c r="O204" s="3">
        <v>11495</v>
      </c>
      <c r="P204" s="3" t="s">
        <v>36</v>
      </c>
      <c r="AA204" s="8"/>
      <c r="AF204" s="15"/>
    </row>
    <row r="205" spans="9:32" x14ac:dyDescent="0.25">
      <c r="I205" s="3" t="s">
        <v>1048</v>
      </c>
      <c r="J205" s="3" t="s">
        <v>1049</v>
      </c>
      <c r="L205" s="3" t="s">
        <v>348</v>
      </c>
      <c r="M205" s="3" t="s">
        <v>1050</v>
      </c>
      <c r="N205" s="3">
        <v>88245</v>
      </c>
      <c r="O205" s="3">
        <v>10731</v>
      </c>
      <c r="P205" s="3" t="s">
        <v>182</v>
      </c>
      <c r="AA205" s="8"/>
      <c r="AF205" s="15"/>
    </row>
    <row r="206" spans="9:32" x14ac:dyDescent="0.25">
      <c r="I206" s="3" t="s">
        <v>1051</v>
      </c>
      <c r="J206" s="3" t="s">
        <v>1052</v>
      </c>
      <c r="L206" s="3" t="s">
        <v>215</v>
      </c>
      <c r="M206" s="3" t="s">
        <v>1053</v>
      </c>
      <c r="N206" s="3">
        <v>71217</v>
      </c>
      <c r="O206" s="3">
        <v>11550</v>
      </c>
      <c r="P206" s="3" t="s">
        <v>196</v>
      </c>
      <c r="AA206" s="8"/>
      <c r="AF206" s="15"/>
    </row>
    <row r="207" spans="9:32" x14ac:dyDescent="0.25">
      <c r="I207" s="3" t="s">
        <v>1054</v>
      </c>
      <c r="J207" s="3" t="s">
        <v>1055</v>
      </c>
      <c r="L207" s="3" t="s">
        <v>253</v>
      </c>
      <c r="M207" s="3" t="s">
        <v>536</v>
      </c>
      <c r="N207" s="3">
        <v>88370</v>
      </c>
      <c r="O207" s="3">
        <v>11606</v>
      </c>
      <c r="P207" s="3" t="s">
        <v>137</v>
      </c>
      <c r="AA207" s="8"/>
      <c r="AF207" s="15"/>
    </row>
    <row r="208" spans="9:32" x14ac:dyDescent="0.25">
      <c r="I208" s="3" t="s">
        <v>1056</v>
      </c>
      <c r="J208" s="3" t="s">
        <v>1057</v>
      </c>
      <c r="L208" s="3" t="s">
        <v>55</v>
      </c>
      <c r="M208" s="3" t="s">
        <v>1058</v>
      </c>
      <c r="N208" s="3">
        <v>77215</v>
      </c>
      <c r="O208" s="3">
        <v>10049</v>
      </c>
      <c r="P208" s="3" t="s">
        <v>58</v>
      </c>
      <c r="AA208" s="8"/>
      <c r="AF208" s="15"/>
    </row>
    <row r="209" spans="9:32" x14ac:dyDescent="0.25">
      <c r="I209" s="3" t="s">
        <v>1059</v>
      </c>
      <c r="J209" s="3" t="s">
        <v>1060</v>
      </c>
      <c r="L209" s="3" t="s">
        <v>603</v>
      </c>
      <c r="M209" s="3" t="s">
        <v>1061</v>
      </c>
      <c r="N209" s="3">
        <v>80247</v>
      </c>
      <c r="O209" s="3">
        <v>10308</v>
      </c>
      <c r="P209" s="3" t="s">
        <v>91</v>
      </c>
      <c r="AA209" s="8"/>
      <c r="AF209" s="15"/>
    </row>
    <row r="210" spans="9:32" x14ac:dyDescent="0.25">
      <c r="I210" s="3" t="s">
        <v>1062</v>
      </c>
      <c r="J210" s="3" t="s">
        <v>1063</v>
      </c>
      <c r="L210" s="3" t="s">
        <v>369</v>
      </c>
      <c r="M210" s="3" t="s">
        <v>1064</v>
      </c>
      <c r="N210" s="3">
        <v>88347</v>
      </c>
      <c r="O210" s="3">
        <v>10405</v>
      </c>
      <c r="P210" s="3" t="s">
        <v>182</v>
      </c>
      <c r="AA210" s="8"/>
      <c r="AF210" s="15"/>
    </row>
    <row r="211" spans="9:32" x14ac:dyDescent="0.25">
      <c r="I211" s="3" t="s">
        <v>1065</v>
      </c>
      <c r="J211" s="3" t="s">
        <v>1066</v>
      </c>
      <c r="L211" s="3" t="s">
        <v>443</v>
      </c>
      <c r="M211" s="3" t="s">
        <v>1067</v>
      </c>
      <c r="N211" s="3">
        <v>79285</v>
      </c>
      <c r="O211" s="3">
        <v>11509</v>
      </c>
      <c r="P211" s="3" t="s">
        <v>58</v>
      </c>
      <c r="AA211" s="8"/>
      <c r="AF211" s="15"/>
    </row>
    <row r="212" spans="9:32" x14ac:dyDescent="0.25">
      <c r="I212" s="3" t="s">
        <v>1068</v>
      </c>
      <c r="J212" s="3" t="s">
        <v>1069</v>
      </c>
      <c r="L212" s="3" t="s">
        <v>542</v>
      </c>
      <c r="M212" s="3" t="s">
        <v>542</v>
      </c>
      <c r="N212" s="3">
        <v>79260</v>
      </c>
      <c r="O212" s="3">
        <v>11541</v>
      </c>
      <c r="P212" s="3" t="s">
        <v>58</v>
      </c>
      <c r="AA212" s="8"/>
      <c r="AF212" s="15"/>
    </row>
    <row r="213" spans="9:32" x14ac:dyDescent="0.25">
      <c r="I213" s="3" t="s">
        <v>1070</v>
      </c>
      <c r="J213" s="3" t="s">
        <v>1071</v>
      </c>
      <c r="L213" s="3" t="s">
        <v>548</v>
      </c>
      <c r="M213" s="3" t="s">
        <v>548</v>
      </c>
      <c r="N213" s="3">
        <v>75411</v>
      </c>
      <c r="O213" s="3">
        <v>11312</v>
      </c>
      <c r="P213" s="3" t="s">
        <v>36</v>
      </c>
      <c r="AA213" s="8"/>
      <c r="AF213" s="15"/>
    </row>
    <row r="214" spans="9:32" x14ac:dyDescent="0.25">
      <c r="I214" s="3" t="s">
        <v>1072</v>
      </c>
      <c r="J214" s="3" t="s">
        <v>1073</v>
      </c>
      <c r="L214" s="3" t="s">
        <v>554</v>
      </c>
      <c r="M214" s="3" t="s">
        <v>554</v>
      </c>
      <c r="N214" s="3">
        <v>71101</v>
      </c>
      <c r="O214" s="3">
        <v>10839</v>
      </c>
      <c r="P214" s="3" t="s">
        <v>196</v>
      </c>
      <c r="AA214" s="8"/>
      <c r="AF214" s="15"/>
    </row>
    <row r="215" spans="9:32" x14ac:dyDescent="0.25">
      <c r="I215" s="3" t="s">
        <v>1074</v>
      </c>
      <c r="J215" s="3" t="s">
        <v>1075</v>
      </c>
      <c r="L215" s="3" t="s">
        <v>560</v>
      </c>
      <c r="M215" s="3" t="s">
        <v>560</v>
      </c>
      <c r="N215" s="3">
        <v>71160</v>
      </c>
      <c r="O215" s="3">
        <v>10871</v>
      </c>
      <c r="P215" s="3" t="s">
        <v>196</v>
      </c>
      <c r="AA215" s="8"/>
      <c r="AF215" s="15"/>
    </row>
    <row r="216" spans="9:32" x14ac:dyDescent="0.25">
      <c r="I216" s="3" t="s">
        <v>1076</v>
      </c>
      <c r="J216" s="3" t="s">
        <v>1077</v>
      </c>
      <c r="L216" s="3" t="s">
        <v>566</v>
      </c>
      <c r="M216" s="3" t="s">
        <v>566</v>
      </c>
      <c r="N216" s="3">
        <v>71120</v>
      </c>
      <c r="O216" s="3">
        <v>11568</v>
      </c>
      <c r="P216" s="3" t="s">
        <v>196</v>
      </c>
      <c r="AA216" s="8"/>
      <c r="AF216" s="15"/>
    </row>
    <row r="217" spans="9:32" x14ac:dyDescent="0.25">
      <c r="I217" s="3" t="s">
        <v>1078</v>
      </c>
      <c r="J217" s="3" t="s">
        <v>1079</v>
      </c>
      <c r="L217" s="3" t="s">
        <v>571</v>
      </c>
      <c r="M217" s="3" t="s">
        <v>571</v>
      </c>
      <c r="N217" s="3">
        <v>71140</v>
      </c>
      <c r="O217" s="3">
        <v>11584</v>
      </c>
      <c r="P217" s="3" t="s">
        <v>196</v>
      </c>
      <c r="AA217" s="8"/>
      <c r="AF217" s="15"/>
    </row>
    <row r="218" spans="9:32" x14ac:dyDescent="0.25">
      <c r="I218" s="3" t="s">
        <v>1080</v>
      </c>
      <c r="J218" s="3" t="s">
        <v>1081</v>
      </c>
      <c r="L218" s="3" t="s">
        <v>650</v>
      </c>
      <c r="M218" s="3" t="s">
        <v>1082</v>
      </c>
      <c r="N218" s="3">
        <v>71321</v>
      </c>
      <c r="O218" s="3">
        <v>10928</v>
      </c>
      <c r="P218" s="3" t="s">
        <v>196</v>
      </c>
      <c r="AA218" s="8"/>
      <c r="AF218" s="15"/>
    </row>
    <row r="219" spans="9:32" x14ac:dyDescent="0.25">
      <c r="I219" s="3" t="s">
        <v>1083</v>
      </c>
      <c r="J219" s="3" t="s">
        <v>1084</v>
      </c>
      <c r="L219" s="3" t="s">
        <v>284</v>
      </c>
      <c r="M219" s="3" t="s">
        <v>1085</v>
      </c>
      <c r="N219" s="3">
        <v>75207</v>
      </c>
      <c r="O219" s="3">
        <v>11088</v>
      </c>
      <c r="P219" s="3" t="s">
        <v>36</v>
      </c>
      <c r="AA219" s="8"/>
      <c r="AF219" s="15"/>
    </row>
    <row r="220" spans="9:32" x14ac:dyDescent="0.25">
      <c r="I220" s="3" t="s">
        <v>1086</v>
      </c>
      <c r="J220" s="3" t="s">
        <v>1087</v>
      </c>
      <c r="L220" s="3" t="s">
        <v>248</v>
      </c>
      <c r="M220" s="3" t="s">
        <v>1088</v>
      </c>
      <c r="N220" s="3">
        <v>75353</v>
      </c>
      <c r="O220" s="3">
        <v>10987</v>
      </c>
      <c r="P220" s="3" t="s">
        <v>36</v>
      </c>
      <c r="AA220" s="8"/>
      <c r="AF220" s="15"/>
    </row>
    <row r="221" spans="9:32" x14ac:dyDescent="0.25">
      <c r="I221" s="3" t="s">
        <v>1089</v>
      </c>
      <c r="J221" s="3" t="s">
        <v>1090</v>
      </c>
      <c r="L221" s="3" t="s">
        <v>369</v>
      </c>
      <c r="M221" s="3" t="s">
        <v>1091</v>
      </c>
      <c r="N221" s="3">
        <v>88345</v>
      </c>
      <c r="O221" s="3">
        <v>10405</v>
      </c>
      <c r="P221" s="3" t="s">
        <v>182</v>
      </c>
      <c r="AA221" s="8"/>
      <c r="AF221" s="15"/>
    </row>
    <row r="222" spans="9:32" x14ac:dyDescent="0.25">
      <c r="I222" s="3" t="s">
        <v>1092</v>
      </c>
      <c r="J222" s="3" t="s">
        <v>1093</v>
      </c>
      <c r="L222" s="3" t="s">
        <v>248</v>
      </c>
      <c r="M222" s="3" t="s">
        <v>248</v>
      </c>
      <c r="N222" s="3">
        <v>75350</v>
      </c>
      <c r="O222" s="3">
        <v>10987</v>
      </c>
      <c r="P222" s="3" t="s">
        <v>36</v>
      </c>
      <c r="AA222" s="8"/>
      <c r="AF222" s="15"/>
    </row>
    <row r="223" spans="9:32" x14ac:dyDescent="0.25">
      <c r="I223" s="3" t="s">
        <v>1094</v>
      </c>
      <c r="J223" s="3" t="s">
        <v>1095</v>
      </c>
      <c r="L223" s="3" t="s">
        <v>392</v>
      </c>
      <c r="M223" s="3" t="s">
        <v>89</v>
      </c>
      <c r="N223" s="3">
        <v>71385</v>
      </c>
      <c r="O223" s="3">
        <v>10863</v>
      </c>
      <c r="P223" s="3" t="s">
        <v>196</v>
      </c>
      <c r="AA223" s="8"/>
      <c r="AF223" s="15"/>
    </row>
    <row r="224" spans="9:32" x14ac:dyDescent="0.25">
      <c r="I224" s="3" t="s">
        <v>1096</v>
      </c>
      <c r="J224" s="3" t="s">
        <v>1097</v>
      </c>
      <c r="L224" s="3" t="s">
        <v>542</v>
      </c>
      <c r="M224" s="3" t="s">
        <v>1098</v>
      </c>
      <c r="N224" s="3">
        <v>79268</v>
      </c>
      <c r="O224" s="3">
        <v>11541</v>
      </c>
      <c r="P224" s="3" t="s">
        <v>58</v>
      </c>
      <c r="AA224" s="8"/>
      <c r="AF224" s="15"/>
    </row>
    <row r="225" spans="9:32" x14ac:dyDescent="0.25">
      <c r="I225" s="3" t="s">
        <v>1099</v>
      </c>
      <c r="J225" s="3" t="s">
        <v>1100</v>
      </c>
      <c r="L225" s="3" t="s">
        <v>114</v>
      </c>
      <c r="M225" s="3" t="s">
        <v>1101</v>
      </c>
      <c r="N225" s="3">
        <v>72251</v>
      </c>
      <c r="O225" s="3">
        <v>11142</v>
      </c>
      <c r="P225" s="3" t="s">
        <v>43</v>
      </c>
      <c r="AA225" s="8"/>
      <c r="AF225" s="15"/>
    </row>
    <row r="226" spans="9:32" x14ac:dyDescent="0.25">
      <c r="I226" s="3" t="s">
        <v>1102</v>
      </c>
      <c r="J226" s="3" t="s">
        <v>1103</v>
      </c>
      <c r="L226" s="3" t="s">
        <v>92</v>
      </c>
      <c r="M226" s="3" t="s">
        <v>1104</v>
      </c>
      <c r="N226" s="3">
        <v>77224</v>
      </c>
      <c r="O226" s="3">
        <v>10227</v>
      </c>
      <c r="P226" s="3" t="s">
        <v>58</v>
      </c>
      <c r="AA226" s="8"/>
      <c r="AF226" s="15"/>
    </row>
    <row r="227" spans="9:32" x14ac:dyDescent="0.25">
      <c r="I227" s="3" t="s">
        <v>1105</v>
      </c>
      <c r="J227" s="3" t="s">
        <v>1106</v>
      </c>
      <c r="L227" s="3" t="s">
        <v>123</v>
      </c>
      <c r="M227" s="3" t="s">
        <v>1107</v>
      </c>
      <c r="N227" s="3">
        <v>75324</v>
      </c>
      <c r="O227" s="3">
        <v>11479</v>
      </c>
      <c r="P227" s="3" t="s">
        <v>36</v>
      </c>
      <c r="AA227" s="8"/>
      <c r="AF227" s="15"/>
    </row>
    <row r="228" spans="9:32" x14ac:dyDescent="0.25">
      <c r="I228" s="3" t="s">
        <v>1108</v>
      </c>
      <c r="J228" s="3" t="s">
        <v>1109</v>
      </c>
      <c r="L228" s="3" t="s">
        <v>253</v>
      </c>
      <c r="M228" s="3" t="s">
        <v>253</v>
      </c>
      <c r="N228" s="3">
        <v>88360</v>
      </c>
      <c r="O228" s="3">
        <v>11606</v>
      </c>
      <c r="P228" s="3" t="s">
        <v>137</v>
      </c>
      <c r="AA228" s="8"/>
      <c r="AF228" s="15"/>
    </row>
    <row r="229" spans="9:32" x14ac:dyDescent="0.25">
      <c r="I229" s="3" t="s">
        <v>1110</v>
      </c>
      <c r="J229" s="3" t="s">
        <v>1111</v>
      </c>
      <c r="L229" s="3" t="s">
        <v>316</v>
      </c>
      <c r="M229" s="3" t="s">
        <v>1112</v>
      </c>
      <c r="N229" s="3">
        <v>72209</v>
      </c>
      <c r="O229" s="3">
        <v>11185</v>
      </c>
      <c r="P229" s="3" t="s">
        <v>82</v>
      </c>
      <c r="AA229" s="8"/>
      <c r="AF229" s="15"/>
    </row>
    <row r="230" spans="9:32" x14ac:dyDescent="0.25">
      <c r="I230" s="3" t="s">
        <v>1113</v>
      </c>
      <c r="J230" s="3" t="s">
        <v>1114</v>
      </c>
      <c r="L230" s="3" t="s">
        <v>197</v>
      </c>
      <c r="M230" s="3" t="s">
        <v>1115</v>
      </c>
      <c r="N230" s="3">
        <v>88323</v>
      </c>
      <c r="O230" s="3">
        <v>10626</v>
      </c>
      <c r="P230" s="3" t="s">
        <v>182</v>
      </c>
      <c r="AA230" s="8"/>
      <c r="AF230" s="15"/>
    </row>
    <row r="231" spans="9:32" x14ac:dyDescent="0.25">
      <c r="I231" s="3" t="s">
        <v>1116</v>
      </c>
      <c r="J231" s="3" t="s">
        <v>1117</v>
      </c>
      <c r="L231" s="3" t="s">
        <v>436</v>
      </c>
      <c r="M231" s="3" t="s">
        <v>1118</v>
      </c>
      <c r="N231" s="3">
        <v>75283</v>
      </c>
      <c r="O231" s="3">
        <v>10499</v>
      </c>
      <c r="P231" s="3" t="s">
        <v>36</v>
      </c>
      <c r="AA231" s="8"/>
      <c r="AF231" s="15"/>
    </row>
    <row r="232" spans="9:32" x14ac:dyDescent="0.25">
      <c r="I232" s="3" t="s">
        <v>1119</v>
      </c>
      <c r="J232" s="3" t="s">
        <v>1120</v>
      </c>
      <c r="L232" s="3" t="s">
        <v>325</v>
      </c>
      <c r="M232" s="3" t="s">
        <v>1121</v>
      </c>
      <c r="N232" s="3">
        <v>75275</v>
      </c>
      <c r="O232" s="3">
        <v>11215</v>
      </c>
      <c r="P232" s="3" t="s">
        <v>36</v>
      </c>
      <c r="AA232" s="8"/>
      <c r="AF232" s="15"/>
    </row>
    <row r="233" spans="9:32" x14ac:dyDescent="0.25">
      <c r="I233" s="3" t="s">
        <v>1122</v>
      </c>
      <c r="J233" s="3" t="s">
        <v>1123</v>
      </c>
      <c r="L233" s="3" t="s">
        <v>210</v>
      </c>
      <c r="M233" s="3" t="s">
        <v>1124</v>
      </c>
      <c r="N233" s="3">
        <v>75245</v>
      </c>
      <c r="O233" s="3">
        <v>11231</v>
      </c>
      <c r="P233" s="3" t="s">
        <v>36</v>
      </c>
      <c r="AA233" s="8"/>
      <c r="AF233" s="15"/>
    </row>
    <row r="234" spans="9:32" x14ac:dyDescent="0.25">
      <c r="I234" s="3" t="s">
        <v>1125</v>
      </c>
      <c r="J234" s="3" t="s">
        <v>1126</v>
      </c>
      <c r="L234" s="3" t="s">
        <v>272</v>
      </c>
      <c r="M234" s="3" t="s">
        <v>272</v>
      </c>
      <c r="N234" s="3">
        <v>88220</v>
      </c>
      <c r="O234" s="3">
        <v>10570</v>
      </c>
      <c r="P234" s="3" t="s">
        <v>182</v>
      </c>
      <c r="AA234" s="8"/>
      <c r="AF234" s="15"/>
    </row>
    <row r="235" spans="9:32" x14ac:dyDescent="0.25">
      <c r="I235" s="3" t="s">
        <v>1127</v>
      </c>
      <c r="J235" s="3" t="s">
        <v>1128</v>
      </c>
      <c r="L235" s="3" t="s">
        <v>248</v>
      </c>
      <c r="M235" s="3" t="s">
        <v>1129</v>
      </c>
      <c r="N235" s="3">
        <v>75356</v>
      </c>
      <c r="O235" s="3">
        <v>10987</v>
      </c>
      <c r="P235" s="3" t="s">
        <v>36</v>
      </c>
      <c r="AA235" s="8"/>
      <c r="AF235" s="15"/>
    </row>
    <row r="236" spans="9:32" x14ac:dyDescent="0.25">
      <c r="I236" s="3" t="s">
        <v>1130</v>
      </c>
      <c r="J236" s="3" t="s">
        <v>1131</v>
      </c>
      <c r="L236" s="3" t="s">
        <v>92</v>
      </c>
      <c r="M236" s="3" t="s">
        <v>1132</v>
      </c>
      <c r="N236" s="3">
        <v>77223</v>
      </c>
      <c r="O236" s="3">
        <v>10227</v>
      </c>
      <c r="P236" s="3" t="s">
        <v>58</v>
      </c>
      <c r="AA236" s="8"/>
      <c r="AF236" s="15"/>
    </row>
    <row r="237" spans="9:32" x14ac:dyDescent="0.25">
      <c r="I237" s="3" t="s">
        <v>1133</v>
      </c>
      <c r="J237" s="3" t="s">
        <v>1134</v>
      </c>
      <c r="L237" s="3" t="s">
        <v>603</v>
      </c>
      <c r="M237" s="3" t="s">
        <v>1135</v>
      </c>
      <c r="N237" s="3">
        <v>80249</v>
      </c>
      <c r="O237" s="3">
        <v>10308</v>
      </c>
      <c r="P237" s="3" t="s">
        <v>91</v>
      </c>
      <c r="AA237" s="8"/>
      <c r="AF237" s="15"/>
    </row>
    <row r="238" spans="9:32" x14ac:dyDescent="0.25">
      <c r="I238" s="3" t="s">
        <v>1136</v>
      </c>
      <c r="J238" s="3" t="s">
        <v>1137</v>
      </c>
      <c r="L238" s="3" t="s">
        <v>635</v>
      </c>
      <c r="M238" s="3" t="s">
        <v>1138</v>
      </c>
      <c r="N238" s="3">
        <v>77234</v>
      </c>
      <c r="O238" s="3">
        <v>11118</v>
      </c>
      <c r="P238" s="3" t="s">
        <v>58</v>
      </c>
      <c r="AA238" s="8"/>
      <c r="AF238" s="15"/>
    </row>
    <row r="239" spans="9:32" x14ac:dyDescent="0.25">
      <c r="I239" s="3" t="s">
        <v>1139</v>
      </c>
      <c r="J239" s="3" t="s">
        <v>1140</v>
      </c>
      <c r="L239" s="3" t="s">
        <v>377</v>
      </c>
      <c r="M239" s="3" t="s">
        <v>1141</v>
      </c>
      <c r="N239" s="3">
        <v>71244</v>
      </c>
      <c r="O239" s="3">
        <v>10847</v>
      </c>
      <c r="P239" s="3" t="s">
        <v>196</v>
      </c>
      <c r="AA239" s="8"/>
      <c r="AF239" s="15"/>
    </row>
    <row r="240" spans="9:32" x14ac:dyDescent="0.25">
      <c r="I240" s="3" t="s">
        <v>1142</v>
      </c>
      <c r="J240" s="3" t="s">
        <v>1143</v>
      </c>
      <c r="L240" s="3" t="s">
        <v>591</v>
      </c>
      <c r="M240" s="3" t="s">
        <v>591</v>
      </c>
      <c r="N240" s="3">
        <v>75414</v>
      </c>
      <c r="O240" s="3">
        <v>11339</v>
      </c>
      <c r="P240" s="3" t="s">
        <v>36</v>
      </c>
      <c r="AA240" s="8"/>
      <c r="AF240" s="15"/>
    </row>
    <row r="241" spans="9:32" x14ac:dyDescent="0.25">
      <c r="I241" s="3" t="s">
        <v>1144</v>
      </c>
      <c r="J241" s="3" t="s">
        <v>1145</v>
      </c>
      <c r="L241" s="3" t="s">
        <v>597</v>
      </c>
      <c r="M241" s="3" t="s">
        <v>597</v>
      </c>
      <c r="N241" s="3">
        <v>74260</v>
      </c>
      <c r="O241" s="3">
        <v>11045</v>
      </c>
      <c r="P241" s="3" t="s">
        <v>82</v>
      </c>
      <c r="AA241" s="8"/>
      <c r="AF241" s="15"/>
    </row>
    <row r="242" spans="9:32" x14ac:dyDescent="0.25">
      <c r="I242" s="3" t="s">
        <v>1146</v>
      </c>
      <c r="J242" s="3" t="s">
        <v>1147</v>
      </c>
      <c r="L242" s="3" t="s">
        <v>597</v>
      </c>
      <c r="M242" s="3" t="s">
        <v>1148</v>
      </c>
      <c r="N242" s="3">
        <v>74266</v>
      </c>
      <c r="O242" s="3">
        <v>11045</v>
      </c>
      <c r="P242" s="3" t="s">
        <v>82</v>
      </c>
      <c r="AA242" s="8"/>
      <c r="AF242" s="15"/>
    </row>
    <row r="243" spans="9:32" x14ac:dyDescent="0.25">
      <c r="I243" s="3" t="s">
        <v>1149</v>
      </c>
      <c r="J243" s="3" t="s">
        <v>1150</v>
      </c>
      <c r="L243" s="3" t="s">
        <v>369</v>
      </c>
      <c r="M243" s="3" t="s">
        <v>1151</v>
      </c>
      <c r="N243" s="3">
        <v>88348</v>
      </c>
      <c r="O243" s="3">
        <v>10405</v>
      </c>
      <c r="P243" s="3" t="s">
        <v>182</v>
      </c>
      <c r="AA243" s="8"/>
      <c r="AF243" s="15"/>
    </row>
    <row r="244" spans="9:32" x14ac:dyDescent="0.25">
      <c r="I244" s="3" t="s">
        <v>1152</v>
      </c>
      <c r="J244" s="3" t="s">
        <v>1153</v>
      </c>
      <c r="L244" s="3" t="s">
        <v>248</v>
      </c>
      <c r="M244" s="3" t="s">
        <v>1154</v>
      </c>
      <c r="N244" s="3">
        <v>75357</v>
      </c>
      <c r="O244" s="3">
        <v>10987</v>
      </c>
      <c r="P244" s="3" t="s">
        <v>36</v>
      </c>
      <c r="AA244" s="8"/>
      <c r="AF244" s="15"/>
    </row>
    <row r="245" spans="9:32" x14ac:dyDescent="0.25">
      <c r="I245" s="3" t="s">
        <v>1155</v>
      </c>
      <c r="J245" s="3" t="s">
        <v>1156</v>
      </c>
      <c r="L245" s="3" t="s">
        <v>635</v>
      </c>
      <c r="M245" s="3" t="s">
        <v>1157</v>
      </c>
      <c r="N245" s="3">
        <v>77233</v>
      </c>
      <c r="O245" s="3">
        <v>11118</v>
      </c>
      <c r="P245" s="3" t="s">
        <v>58</v>
      </c>
      <c r="AA245" s="8"/>
      <c r="AF245" s="15"/>
    </row>
    <row r="246" spans="9:32" x14ac:dyDescent="0.25">
      <c r="I246" s="3" t="s">
        <v>1158</v>
      </c>
      <c r="J246" s="3" t="s">
        <v>1159</v>
      </c>
      <c r="L246" s="3" t="s">
        <v>422</v>
      </c>
      <c r="M246" s="3" t="s">
        <v>1160</v>
      </c>
      <c r="N246" s="3">
        <v>75265</v>
      </c>
      <c r="O246" s="3">
        <v>11495</v>
      </c>
      <c r="P246" s="3" t="s">
        <v>36</v>
      </c>
      <c r="AA246" s="8"/>
      <c r="AF246" s="15"/>
    </row>
    <row r="247" spans="9:32" x14ac:dyDescent="0.25">
      <c r="I247" s="3" t="s">
        <v>1161</v>
      </c>
      <c r="J247" s="3" t="s">
        <v>1162</v>
      </c>
      <c r="L247" s="3" t="s">
        <v>223</v>
      </c>
      <c r="M247" s="3" t="s">
        <v>1163</v>
      </c>
      <c r="N247" s="3">
        <v>76272</v>
      </c>
      <c r="O247" s="3">
        <v>11533</v>
      </c>
      <c r="P247" s="3" t="s">
        <v>153</v>
      </c>
      <c r="AA247" s="8"/>
      <c r="AF247" s="15"/>
    </row>
    <row r="248" spans="9:32" x14ac:dyDescent="0.25">
      <c r="I248" s="3" t="s">
        <v>1164</v>
      </c>
      <c r="J248" s="3" t="s">
        <v>1165</v>
      </c>
      <c r="L248" s="3" t="s">
        <v>603</v>
      </c>
      <c r="M248" s="3" t="s">
        <v>603</v>
      </c>
      <c r="N248" s="3">
        <v>80240</v>
      </c>
      <c r="O248" s="3">
        <v>10308</v>
      </c>
      <c r="P248" s="3" t="s">
        <v>91</v>
      </c>
      <c r="AA248" s="8"/>
      <c r="AF248" s="15"/>
    </row>
    <row r="249" spans="9:32" x14ac:dyDescent="0.25">
      <c r="I249" s="3" t="s">
        <v>1166</v>
      </c>
      <c r="J249" s="3" t="s">
        <v>1167</v>
      </c>
      <c r="L249" s="3" t="s">
        <v>285</v>
      </c>
      <c r="M249" s="3" t="s">
        <v>1168</v>
      </c>
      <c r="N249" s="3">
        <v>70224</v>
      </c>
      <c r="O249" s="3">
        <v>10294</v>
      </c>
      <c r="P249" s="3" t="s">
        <v>43</v>
      </c>
      <c r="AA249" s="8"/>
      <c r="AF249" s="15"/>
    </row>
    <row r="250" spans="9:32" x14ac:dyDescent="0.25">
      <c r="I250" s="3" t="s">
        <v>1169</v>
      </c>
      <c r="J250" s="3" t="s">
        <v>1170</v>
      </c>
      <c r="L250" s="3" t="s">
        <v>41</v>
      </c>
      <c r="M250" s="3" t="s">
        <v>41</v>
      </c>
      <c r="N250" s="3">
        <v>72270</v>
      </c>
      <c r="O250" s="3">
        <v>11061</v>
      </c>
      <c r="P250" s="3" t="s">
        <v>43</v>
      </c>
      <c r="AA250" s="8"/>
      <c r="AF250" s="15"/>
    </row>
    <row r="251" spans="9:32" x14ac:dyDescent="0.25">
      <c r="I251" s="3" t="s">
        <v>1171</v>
      </c>
      <c r="J251" s="3" t="s">
        <v>1172</v>
      </c>
      <c r="L251" s="3" t="s">
        <v>253</v>
      </c>
      <c r="M251" s="3" t="s">
        <v>1173</v>
      </c>
      <c r="N251" s="3">
        <v>88375</v>
      </c>
      <c r="O251" s="3">
        <v>11606</v>
      </c>
      <c r="P251" s="3" t="s">
        <v>137</v>
      </c>
      <c r="AA251" s="8"/>
      <c r="AF251" s="15"/>
    </row>
    <row r="252" spans="9:32" x14ac:dyDescent="0.25">
      <c r="I252" s="3" t="s">
        <v>1174</v>
      </c>
      <c r="J252" s="3" t="s">
        <v>1175</v>
      </c>
      <c r="L252" s="3" t="s">
        <v>92</v>
      </c>
      <c r="M252" s="3" t="s">
        <v>1176</v>
      </c>
      <c r="N252" s="3">
        <v>77225</v>
      </c>
      <c r="O252" s="3">
        <v>10227</v>
      </c>
      <c r="P252" s="3" t="s">
        <v>58</v>
      </c>
      <c r="AA252" s="8"/>
      <c r="AF252" s="15"/>
    </row>
    <row r="253" spans="9:32" x14ac:dyDescent="0.25">
      <c r="I253" s="3" t="s">
        <v>1177</v>
      </c>
      <c r="J253" s="3" t="s">
        <v>1178</v>
      </c>
      <c r="L253" s="3" t="s">
        <v>41</v>
      </c>
      <c r="M253" s="3" t="s">
        <v>1179</v>
      </c>
      <c r="N253" s="3">
        <v>72283</v>
      </c>
      <c r="O253" s="3">
        <v>11061</v>
      </c>
      <c r="P253" s="3" t="s">
        <v>43</v>
      </c>
      <c r="AA253" s="8"/>
      <c r="AF253" s="15"/>
    </row>
    <row r="254" spans="9:32" x14ac:dyDescent="0.25">
      <c r="I254" s="3" t="s">
        <v>1180</v>
      </c>
      <c r="J254" s="3" t="s">
        <v>1181</v>
      </c>
      <c r="L254" s="3" t="s">
        <v>183</v>
      </c>
      <c r="M254" s="3" t="s">
        <v>1182</v>
      </c>
      <c r="N254" s="3">
        <v>75306</v>
      </c>
      <c r="O254" s="3">
        <v>10600</v>
      </c>
      <c r="P254" s="3" t="s">
        <v>36</v>
      </c>
      <c r="AA254" s="8"/>
      <c r="AF254" s="15"/>
    </row>
    <row r="255" spans="9:32" x14ac:dyDescent="0.25">
      <c r="I255" s="3" t="s">
        <v>1183</v>
      </c>
      <c r="J255" s="3" t="s">
        <v>1184</v>
      </c>
      <c r="L255" s="3" t="s">
        <v>284</v>
      </c>
      <c r="M255" s="3" t="s">
        <v>284</v>
      </c>
      <c r="N255" s="3">
        <v>75000</v>
      </c>
      <c r="O255" s="3">
        <v>11088</v>
      </c>
      <c r="P255" s="3" t="s">
        <v>36</v>
      </c>
      <c r="AA255" s="8"/>
      <c r="AF255" s="15"/>
    </row>
    <row r="256" spans="9:32" x14ac:dyDescent="0.25">
      <c r="I256" s="3" t="s">
        <v>1185</v>
      </c>
      <c r="J256" s="3" t="s">
        <v>1186</v>
      </c>
      <c r="L256" s="3" t="s">
        <v>624</v>
      </c>
      <c r="M256" s="3" t="s">
        <v>624</v>
      </c>
      <c r="N256" s="3">
        <v>74230</v>
      </c>
      <c r="O256" s="3">
        <v>11622</v>
      </c>
      <c r="P256" s="3" t="s">
        <v>82</v>
      </c>
      <c r="AA256" s="8"/>
      <c r="AF256" s="15"/>
    </row>
    <row r="257" spans="9:32" x14ac:dyDescent="0.25">
      <c r="I257" s="3" t="s">
        <v>1187</v>
      </c>
      <c r="J257" s="3" t="s">
        <v>1188</v>
      </c>
      <c r="L257" s="3" t="s">
        <v>308</v>
      </c>
      <c r="M257" s="3" t="s">
        <v>1189</v>
      </c>
      <c r="N257" s="3">
        <v>73250</v>
      </c>
      <c r="O257" s="3">
        <v>11444</v>
      </c>
      <c r="P257" s="3" t="s">
        <v>168</v>
      </c>
      <c r="AA257" s="8"/>
      <c r="AF257" s="15"/>
    </row>
    <row r="258" spans="9:32" x14ac:dyDescent="0.25">
      <c r="I258" s="3" t="s">
        <v>1190</v>
      </c>
      <c r="J258" s="3" t="s">
        <v>1191</v>
      </c>
      <c r="L258" s="3" t="s">
        <v>519</v>
      </c>
      <c r="M258" s="3" t="s">
        <v>1192</v>
      </c>
      <c r="N258" s="3">
        <v>88444</v>
      </c>
      <c r="O258" s="3">
        <v>10766</v>
      </c>
      <c r="P258" s="3" t="s">
        <v>137</v>
      </c>
      <c r="AA258" s="8"/>
      <c r="AF258" s="15"/>
    </row>
    <row r="259" spans="9:32" x14ac:dyDescent="0.25">
      <c r="I259" s="3" t="s">
        <v>1193</v>
      </c>
      <c r="J259" s="3" t="s">
        <v>1194</v>
      </c>
      <c r="L259" s="3" t="s">
        <v>630</v>
      </c>
      <c r="M259" s="3" t="s">
        <v>630</v>
      </c>
      <c r="N259" s="3">
        <v>71330</v>
      </c>
      <c r="O259" s="3">
        <v>11100</v>
      </c>
      <c r="P259" s="3" t="s">
        <v>82</v>
      </c>
      <c r="AA259" s="8"/>
      <c r="AF259" s="15"/>
    </row>
    <row r="260" spans="9:32" x14ac:dyDescent="0.25">
      <c r="I260" s="3" t="s">
        <v>1195</v>
      </c>
      <c r="J260" s="3" t="s">
        <v>1196</v>
      </c>
      <c r="L260" s="3" t="s">
        <v>630</v>
      </c>
      <c r="M260" s="3" t="s">
        <v>1197</v>
      </c>
      <c r="N260" s="3">
        <v>71333</v>
      </c>
      <c r="O260" s="3">
        <v>11100</v>
      </c>
      <c r="P260" s="3" t="s">
        <v>82</v>
      </c>
      <c r="AA260" s="8"/>
      <c r="AF260" s="15"/>
    </row>
    <row r="261" spans="9:32" x14ac:dyDescent="0.25">
      <c r="I261" s="3" t="s">
        <v>1198</v>
      </c>
      <c r="J261" s="3" t="s">
        <v>1199</v>
      </c>
      <c r="L261" s="3" t="s">
        <v>74</v>
      </c>
      <c r="M261" s="3" t="s">
        <v>1200</v>
      </c>
      <c r="N261" s="3">
        <v>77243</v>
      </c>
      <c r="O261" s="3">
        <v>11428</v>
      </c>
      <c r="P261" s="3" t="s">
        <v>58</v>
      </c>
      <c r="AA261" s="8"/>
      <c r="AF261" s="15"/>
    </row>
    <row r="262" spans="9:32" x14ac:dyDescent="0.25">
      <c r="I262" s="3" t="s">
        <v>1201</v>
      </c>
      <c r="J262" s="3" t="s">
        <v>1202</v>
      </c>
      <c r="L262" s="3" t="s">
        <v>55</v>
      </c>
      <c r="M262" s="3" t="s">
        <v>1203</v>
      </c>
      <c r="N262" s="3">
        <v>77207</v>
      </c>
      <c r="O262" s="3">
        <v>10049</v>
      </c>
      <c r="P262" s="3" t="s">
        <v>58</v>
      </c>
      <c r="AA262" s="8"/>
      <c r="AF262" s="15"/>
    </row>
    <row r="263" spans="9:32" x14ac:dyDescent="0.25">
      <c r="I263" s="3" t="s">
        <v>1204</v>
      </c>
      <c r="J263" s="3" t="s">
        <v>1205</v>
      </c>
      <c r="L263" s="3" t="s">
        <v>635</v>
      </c>
      <c r="M263" s="3" t="s">
        <v>635</v>
      </c>
      <c r="N263" s="3">
        <v>77230</v>
      </c>
      <c r="O263" s="3">
        <v>11118</v>
      </c>
      <c r="P263" s="3" t="s">
        <v>58</v>
      </c>
      <c r="AA263" s="8"/>
      <c r="AF263" s="15"/>
    </row>
    <row r="264" spans="9:32" x14ac:dyDescent="0.25">
      <c r="I264" s="3" t="s">
        <v>1206</v>
      </c>
      <c r="J264" s="3" t="s">
        <v>1207</v>
      </c>
      <c r="L264" s="3" t="s">
        <v>140</v>
      </c>
      <c r="M264" s="3" t="s">
        <v>1208</v>
      </c>
      <c r="N264" s="3">
        <v>70234</v>
      </c>
      <c r="O264" s="3">
        <v>10197</v>
      </c>
      <c r="P264" s="3" t="s">
        <v>43</v>
      </c>
      <c r="AA264" s="8"/>
      <c r="AF264" s="15"/>
    </row>
    <row r="265" spans="9:32" x14ac:dyDescent="0.25">
      <c r="I265" s="3" t="s">
        <v>1209</v>
      </c>
      <c r="J265" s="3" t="s">
        <v>1210</v>
      </c>
      <c r="L265" s="3" t="s">
        <v>169</v>
      </c>
      <c r="M265" s="3" t="s">
        <v>1211</v>
      </c>
      <c r="N265" s="3">
        <v>80208</v>
      </c>
      <c r="O265" s="3">
        <v>10588</v>
      </c>
      <c r="P265" s="3" t="s">
        <v>91</v>
      </c>
      <c r="AA265" s="8"/>
      <c r="AF265" s="15"/>
    </row>
    <row r="266" spans="9:32" x14ac:dyDescent="0.25">
      <c r="I266" s="3" t="s">
        <v>1212</v>
      </c>
      <c r="J266" s="3" t="s">
        <v>1213</v>
      </c>
      <c r="L266" s="3" t="s">
        <v>223</v>
      </c>
      <c r="M266" s="3" t="s">
        <v>1214</v>
      </c>
      <c r="N266" s="3">
        <v>76275</v>
      </c>
      <c r="O266" s="3">
        <v>11533</v>
      </c>
      <c r="P266" s="3" t="s">
        <v>153</v>
      </c>
      <c r="AA266" s="8"/>
      <c r="AF266" s="15"/>
    </row>
    <row r="267" spans="9:32" x14ac:dyDescent="0.25">
      <c r="I267" s="3" t="s">
        <v>1215</v>
      </c>
      <c r="J267" s="3" t="s">
        <v>1216</v>
      </c>
      <c r="L267" s="3" t="s">
        <v>407</v>
      </c>
      <c r="M267" s="3" t="s">
        <v>1217</v>
      </c>
      <c r="N267" s="3">
        <v>70202</v>
      </c>
      <c r="O267" s="3">
        <v>11487</v>
      </c>
      <c r="P267" s="3" t="s">
        <v>43</v>
      </c>
      <c r="AA267" s="8"/>
      <c r="AF267" s="15"/>
    </row>
    <row r="268" spans="9:32" x14ac:dyDescent="0.25">
      <c r="I268" s="3" t="s">
        <v>1218</v>
      </c>
      <c r="J268" s="3" t="s">
        <v>1219</v>
      </c>
      <c r="L268" s="3" t="s">
        <v>348</v>
      </c>
      <c r="M268" s="3" t="s">
        <v>1220</v>
      </c>
      <c r="N268" s="3">
        <v>88247</v>
      </c>
      <c r="O268" s="3">
        <v>10731</v>
      </c>
      <c r="P268" s="3" t="s">
        <v>182</v>
      </c>
      <c r="AA268" s="8"/>
      <c r="AF268" s="15"/>
    </row>
    <row r="269" spans="9:32" x14ac:dyDescent="0.25">
      <c r="I269" s="3" t="s">
        <v>1221</v>
      </c>
      <c r="J269" s="3" t="s">
        <v>1222</v>
      </c>
      <c r="L269" s="3" t="s">
        <v>296</v>
      </c>
      <c r="M269" s="3" t="s">
        <v>296</v>
      </c>
      <c r="N269" s="3">
        <v>71300</v>
      </c>
      <c r="O269" s="3">
        <v>11126</v>
      </c>
      <c r="P269" s="3" t="s">
        <v>82</v>
      </c>
      <c r="AA269" s="8"/>
      <c r="AF269" s="15"/>
    </row>
    <row r="270" spans="9:32" x14ac:dyDescent="0.25">
      <c r="I270" s="3" t="s">
        <v>1223</v>
      </c>
      <c r="J270" s="3" t="s">
        <v>1224</v>
      </c>
      <c r="L270" s="3" t="s">
        <v>198</v>
      </c>
      <c r="M270" s="3" t="s">
        <v>1225</v>
      </c>
      <c r="N270" s="3">
        <v>88307</v>
      </c>
      <c r="O270" s="3">
        <v>10243</v>
      </c>
      <c r="P270" s="3" t="s">
        <v>137</v>
      </c>
      <c r="AA270" s="8"/>
      <c r="AF270" s="15"/>
    </row>
    <row r="271" spans="9:32" x14ac:dyDescent="0.25">
      <c r="I271" s="3" t="s">
        <v>1226</v>
      </c>
      <c r="J271" s="3" t="s">
        <v>1227</v>
      </c>
      <c r="L271" s="3" t="s">
        <v>114</v>
      </c>
      <c r="M271" s="3" t="s">
        <v>114</v>
      </c>
      <c r="N271" s="3">
        <v>72250</v>
      </c>
      <c r="O271" s="3">
        <v>11142</v>
      </c>
      <c r="P271" s="3" t="s">
        <v>43</v>
      </c>
      <c r="AA271" s="8"/>
      <c r="AF271" s="15"/>
    </row>
    <row r="272" spans="9:32" x14ac:dyDescent="0.25">
      <c r="I272" s="3" t="s">
        <v>1228</v>
      </c>
      <c r="J272" s="3" t="s">
        <v>1229</v>
      </c>
      <c r="L272" s="3" t="s">
        <v>197</v>
      </c>
      <c r="M272" s="3" t="s">
        <v>1230</v>
      </c>
      <c r="N272" s="3">
        <v>88326</v>
      </c>
      <c r="O272" s="3">
        <v>10626</v>
      </c>
      <c r="P272" s="3" t="s">
        <v>182</v>
      </c>
      <c r="AA272" s="8"/>
      <c r="AF272" s="15"/>
    </row>
    <row r="273" spans="9:32" x14ac:dyDescent="0.25">
      <c r="I273" s="3" t="s">
        <v>1231</v>
      </c>
      <c r="J273" s="3" t="s">
        <v>1232</v>
      </c>
      <c r="L273" s="3" t="s">
        <v>107</v>
      </c>
      <c r="M273" s="3" t="s">
        <v>1233</v>
      </c>
      <c r="N273" s="3">
        <v>73205</v>
      </c>
      <c r="O273" s="3">
        <v>11452</v>
      </c>
      <c r="P273" s="3" t="s">
        <v>168</v>
      </c>
      <c r="AA273" s="8"/>
      <c r="AF273" s="15"/>
    </row>
    <row r="274" spans="9:32" x14ac:dyDescent="0.25">
      <c r="I274" s="3" t="s">
        <v>1234</v>
      </c>
      <c r="J274" s="3" t="s">
        <v>1235</v>
      </c>
      <c r="L274" s="3" t="s">
        <v>650</v>
      </c>
      <c r="M274" s="3" t="s">
        <v>650</v>
      </c>
      <c r="N274" s="3">
        <v>71320</v>
      </c>
      <c r="O274" s="3">
        <v>10928</v>
      </c>
      <c r="P274" s="3" t="s">
        <v>196</v>
      </c>
      <c r="AA274" s="8"/>
      <c r="AF274" s="15"/>
    </row>
    <row r="275" spans="9:32" x14ac:dyDescent="0.25">
      <c r="I275" s="3" t="s">
        <v>1236</v>
      </c>
      <c r="J275" s="3" t="s">
        <v>1237</v>
      </c>
      <c r="L275" s="3" t="s">
        <v>307</v>
      </c>
      <c r="M275" s="3" t="s">
        <v>1238</v>
      </c>
      <c r="N275" s="3">
        <v>72227</v>
      </c>
      <c r="O275" s="3">
        <v>11177</v>
      </c>
      <c r="P275" s="3" t="s">
        <v>82</v>
      </c>
      <c r="AA275" s="8"/>
      <c r="AF275" s="15"/>
    </row>
    <row r="276" spans="9:32" x14ac:dyDescent="0.25">
      <c r="I276" s="3" t="s">
        <v>1239</v>
      </c>
      <c r="J276" s="3" t="s">
        <v>1240</v>
      </c>
      <c r="L276" s="3" t="s">
        <v>188</v>
      </c>
      <c r="M276" s="3" t="s">
        <v>1241</v>
      </c>
      <c r="N276" s="3">
        <v>88113</v>
      </c>
      <c r="O276" s="3">
        <v>11410</v>
      </c>
      <c r="P276" s="3" t="s">
        <v>137</v>
      </c>
      <c r="AA276" s="8"/>
      <c r="AF276" s="15"/>
    </row>
    <row r="277" spans="9:32" x14ac:dyDescent="0.25">
      <c r="I277" s="3" t="s">
        <v>1242</v>
      </c>
      <c r="J277" s="3" t="s">
        <v>1243</v>
      </c>
      <c r="L277" s="3" t="s">
        <v>542</v>
      </c>
      <c r="M277" s="3" t="s">
        <v>1244</v>
      </c>
      <c r="N277" s="3">
        <v>79262</v>
      </c>
      <c r="O277" s="3">
        <v>11541</v>
      </c>
      <c r="P277" s="3" t="s">
        <v>58</v>
      </c>
      <c r="AA277" s="8"/>
      <c r="AF277" s="15"/>
    </row>
    <row r="278" spans="9:32" x14ac:dyDescent="0.25">
      <c r="I278" s="3" t="s">
        <v>1245</v>
      </c>
      <c r="J278" s="3" t="s">
        <v>1246</v>
      </c>
      <c r="L278" s="3" t="s">
        <v>635</v>
      </c>
      <c r="M278" s="3" t="s">
        <v>1247</v>
      </c>
      <c r="N278" s="3">
        <v>77231</v>
      </c>
      <c r="O278" s="3">
        <v>11118</v>
      </c>
      <c r="P278" s="3" t="s">
        <v>58</v>
      </c>
      <c r="AA278" s="8"/>
      <c r="AF278" s="15"/>
    </row>
    <row r="279" spans="9:32" x14ac:dyDescent="0.25">
      <c r="I279" s="3" t="s">
        <v>1248</v>
      </c>
      <c r="J279" s="3" t="s">
        <v>1249</v>
      </c>
      <c r="L279" s="3" t="s">
        <v>55</v>
      </c>
      <c r="M279" s="3" t="s">
        <v>1250</v>
      </c>
      <c r="N279" s="3">
        <v>77203</v>
      </c>
      <c r="O279" s="3">
        <v>10049</v>
      </c>
      <c r="P279" s="3" t="s">
        <v>58</v>
      </c>
      <c r="AA279" s="8"/>
      <c r="AF279" s="15"/>
    </row>
    <row r="280" spans="9:32" x14ac:dyDescent="0.25">
      <c r="I280" s="3" t="s">
        <v>1251</v>
      </c>
      <c r="J280" s="3" t="s">
        <v>1252</v>
      </c>
      <c r="L280" s="3" t="s">
        <v>139</v>
      </c>
      <c r="M280" s="3" t="s">
        <v>1253</v>
      </c>
      <c r="N280" s="3">
        <v>76254</v>
      </c>
      <c r="O280" s="3">
        <v>10391</v>
      </c>
      <c r="P280" s="3" t="s">
        <v>36</v>
      </c>
      <c r="AA280" s="8"/>
      <c r="AF280" s="15"/>
    </row>
    <row r="281" spans="9:32" x14ac:dyDescent="0.25">
      <c r="I281" s="3" t="s">
        <v>1254</v>
      </c>
      <c r="J281" s="3" t="s">
        <v>1255</v>
      </c>
      <c r="L281" s="3" t="s">
        <v>307</v>
      </c>
      <c r="M281" s="3" t="s">
        <v>307</v>
      </c>
      <c r="N281" s="3">
        <v>72220</v>
      </c>
      <c r="O281" s="3">
        <v>11177</v>
      </c>
      <c r="P281" s="3" t="s">
        <v>82</v>
      </c>
      <c r="AA281" s="8"/>
      <c r="AF281" s="15"/>
    </row>
    <row r="282" spans="9:32" x14ac:dyDescent="0.25">
      <c r="I282" s="3" t="s">
        <v>1256</v>
      </c>
      <c r="J282" s="3" t="s">
        <v>1257</v>
      </c>
      <c r="L282" s="3" t="s">
        <v>635</v>
      </c>
      <c r="M282" s="3" t="s">
        <v>1258</v>
      </c>
      <c r="N282" s="3">
        <v>77236</v>
      </c>
      <c r="O282" s="3">
        <v>11118</v>
      </c>
      <c r="P282" s="3" t="s">
        <v>58</v>
      </c>
      <c r="AA282" s="8"/>
      <c r="AF282" s="15"/>
    </row>
    <row r="283" spans="9:32" x14ac:dyDescent="0.25">
      <c r="I283" s="3" t="s">
        <v>1259</v>
      </c>
      <c r="J283" s="3" t="s">
        <v>1260</v>
      </c>
      <c r="L283" s="3" t="s">
        <v>139</v>
      </c>
      <c r="M283" s="3" t="s">
        <v>1261</v>
      </c>
      <c r="N283" s="3">
        <v>76259</v>
      </c>
      <c r="O283" s="3">
        <v>10391</v>
      </c>
      <c r="P283" s="3" t="s">
        <v>36</v>
      </c>
      <c r="AA283" s="8"/>
      <c r="AF283" s="15"/>
    </row>
    <row r="284" spans="9:32" x14ac:dyDescent="0.25">
      <c r="I284" s="3" t="s">
        <v>1262</v>
      </c>
      <c r="J284" s="3" t="s">
        <v>1263</v>
      </c>
      <c r="L284" s="3" t="s">
        <v>316</v>
      </c>
      <c r="M284" s="3" t="s">
        <v>316</v>
      </c>
      <c r="N284" s="3">
        <v>72000</v>
      </c>
      <c r="O284" s="3">
        <v>11185</v>
      </c>
      <c r="P284" s="3" t="s">
        <v>82</v>
      </c>
      <c r="AA284" s="8"/>
      <c r="AF284" s="15"/>
    </row>
    <row r="285" spans="9:32" x14ac:dyDescent="0.25">
      <c r="I285" s="3" t="s">
        <v>1264</v>
      </c>
      <c r="J285" s="3" t="s">
        <v>1265</v>
      </c>
      <c r="L285" s="3" t="s">
        <v>80</v>
      </c>
      <c r="M285" s="3" t="s">
        <v>1266</v>
      </c>
      <c r="N285" s="3">
        <v>72236</v>
      </c>
      <c r="O285" s="3">
        <v>11207</v>
      </c>
      <c r="P285" s="3" t="s">
        <v>82</v>
      </c>
      <c r="AA285" s="8"/>
      <c r="AF285" s="15"/>
    </row>
    <row r="286" spans="9:32" x14ac:dyDescent="0.25">
      <c r="I286" s="3" t="s">
        <v>1267</v>
      </c>
      <c r="J286" s="3" t="s">
        <v>1268</v>
      </c>
      <c r="L286" s="3" t="s">
        <v>80</v>
      </c>
      <c r="M286" s="3" t="s">
        <v>80</v>
      </c>
      <c r="N286" s="3">
        <v>72230</v>
      </c>
      <c r="O286" s="3">
        <v>11207</v>
      </c>
      <c r="P286" s="3" t="s">
        <v>82</v>
      </c>
      <c r="AA286" s="8"/>
      <c r="AF286" s="15"/>
    </row>
    <row r="287" spans="9:32" x14ac:dyDescent="0.25">
      <c r="I287" s="3" t="s">
        <v>1269</v>
      </c>
      <c r="J287" s="3" t="s">
        <v>1270</v>
      </c>
      <c r="L287" s="3" t="s">
        <v>325</v>
      </c>
      <c r="M287" s="3" t="s">
        <v>325</v>
      </c>
      <c r="N287" s="3">
        <v>75270</v>
      </c>
      <c r="O287" s="3">
        <v>11215</v>
      </c>
      <c r="P287" s="3" t="s">
        <v>36</v>
      </c>
      <c r="AA287" s="8"/>
      <c r="AF287" s="15"/>
    </row>
    <row r="288" spans="9:32" x14ac:dyDescent="0.25">
      <c r="I288" s="3" t="s">
        <v>1271</v>
      </c>
      <c r="J288" s="3" t="s">
        <v>1272</v>
      </c>
      <c r="L288" s="3" t="s">
        <v>124</v>
      </c>
      <c r="M288" s="3" t="s">
        <v>1273</v>
      </c>
      <c r="N288" s="3">
        <v>71373</v>
      </c>
      <c r="O288" s="3">
        <v>10189</v>
      </c>
      <c r="P288" s="3" t="s">
        <v>82</v>
      </c>
      <c r="AA288" s="8"/>
      <c r="AF288" s="15"/>
    </row>
    <row r="289" spans="9:32" x14ac:dyDescent="0.25">
      <c r="I289" s="3" t="s">
        <v>1274</v>
      </c>
      <c r="J289" s="3" t="s">
        <v>1275</v>
      </c>
      <c r="AA289" s="8"/>
      <c r="AF289" s="15"/>
    </row>
    <row r="290" spans="9:32" x14ac:dyDescent="0.25">
      <c r="I290" s="3" t="s">
        <v>1276</v>
      </c>
      <c r="J290" s="3" t="s">
        <v>1277</v>
      </c>
      <c r="AA290" s="8"/>
      <c r="AF290" s="15"/>
    </row>
    <row r="291" spans="9:32" x14ac:dyDescent="0.25">
      <c r="I291" s="3" t="s">
        <v>1278</v>
      </c>
      <c r="J291" s="3" t="s">
        <v>1279</v>
      </c>
      <c r="AA291" s="8"/>
      <c r="AF291" s="15"/>
    </row>
    <row r="292" spans="9:32" x14ac:dyDescent="0.25">
      <c r="I292" s="3" t="s">
        <v>1280</v>
      </c>
      <c r="J292" s="3" t="s">
        <v>1281</v>
      </c>
      <c r="AA292" s="8"/>
      <c r="AF292" s="15"/>
    </row>
    <row r="293" spans="9:32" x14ac:dyDescent="0.25">
      <c r="I293" s="3" t="s">
        <v>1282</v>
      </c>
      <c r="J293" s="3" t="s">
        <v>1283</v>
      </c>
      <c r="AA293" s="8"/>
      <c r="AF293" s="15"/>
    </row>
    <row r="294" spans="9:32" x14ac:dyDescent="0.25">
      <c r="I294" s="3" t="s">
        <v>1284</v>
      </c>
      <c r="J294" s="3" t="s">
        <v>1285</v>
      </c>
      <c r="AA294" s="8"/>
      <c r="AF294" s="15"/>
    </row>
    <row r="295" spans="9:32" x14ac:dyDescent="0.25">
      <c r="I295" s="3" t="s">
        <v>1286</v>
      </c>
      <c r="J295" s="3" t="s">
        <v>1287</v>
      </c>
      <c r="AA295" s="8"/>
      <c r="AF295" s="15"/>
    </row>
    <row r="296" spans="9:32" x14ac:dyDescent="0.25">
      <c r="I296" s="3" t="s">
        <v>1288</v>
      </c>
      <c r="J296" s="3" t="s">
        <v>1289</v>
      </c>
      <c r="AA296" s="8"/>
      <c r="AF296" s="15"/>
    </row>
    <row r="297" spans="9:32" x14ac:dyDescent="0.25">
      <c r="I297" s="3" t="s">
        <v>1290</v>
      </c>
      <c r="J297" s="3" t="s">
        <v>1291</v>
      </c>
      <c r="AA297" s="8"/>
      <c r="AF297" s="15"/>
    </row>
    <row r="298" spans="9:32" x14ac:dyDescent="0.25">
      <c r="I298" s="3" t="s">
        <v>1292</v>
      </c>
      <c r="J298" s="3" t="s">
        <v>1293</v>
      </c>
      <c r="AA298" s="8"/>
      <c r="AF298" s="15"/>
    </row>
    <row r="299" spans="9:32" x14ac:dyDescent="0.25">
      <c r="I299" s="3" t="s">
        <v>1294</v>
      </c>
      <c r="J299" s="3" t="s">
        <v>1295</v>
      </c>
      <c r="AA299" s="8"/>
      <c r="AF299" s="15"/>
    </row>
    <row r="300" spans="9:32" x14ac:dyDescent="0.25">
      <c r="I300" s="3" t="s">
        <v>1296</v>
      </c>
      <c r="J300" s="3" t="s">
        <v>1297</v>
      </c>
      <c r="AA300" s="8"/>
      <c r="AF300" s="15"/>
    </row>
    <row r="301" spans="9:32" x14ac:dyDescent="0.25">
      <c r="I301" s="3" t="s">
        <v>1298</v>
      </c>
      <c r="J301" s="3" t="s">
        <v>1299</v>
      </c>
      <c r="AA301" s="8"/>
      <c r="AF301" s="15"/>
    </row>
    <row r="302" spans="9:32" x14ac:dyDescent="0.25">
      <c r="I302" s="3" t="s">
        <v>1300</v>
      </c>
      <c r="J302" s="3" t="s">
        <v>1301</v>
      </c>
      <c r="AA302" s="8"/>
      <c r="AF302" s="15"/>
    </row>
    <row r="303" spans="9:32" x14ac:dyDescent="0.25">
      <c r="I303" s="3" t="s">
        <v>1302</v>
      </c>
      <c r="J303" s="3" t="s">
        <v>1303</v>
      </c>
      <c r="AA303" s="8"/>
      <c r="AF303" s="15"/>
    </row>
    <row r="304" spans="9:32" x14ac:dyDescent="0.25">
      <c r="I304" s="3" t="s">
        <v>1304</v>
      </c>
      <c r="J304" s="3" t="s">
        <v>1305</v>
      </c>
      <c r="AA304" s="8"/>
      <c r="AF304" s="15"/>
    </row>
    <row r="305" spans="9:32" x14ac:dyDescent="0.25">
      <c r="I305" s="3" t="s">
        <v>1306</v>
      </c>
      <c r="J305" s="3" t="s">
        <v>1307</v>
      </c>
      <c r="AA305" s="8"/>
      <c r="AF305" s="15"/>
    </row>
    <row r="306" spans="9:32" x14ac:dyDescent="0.25">
      <c r="I306" s="3" t="s">
        <v>1308</v>
      </c>
      <c r="J306" s="3" t="s">
        <v>1309</v>
      </c>
      <c r="AA306" s="8"/>
      <c r="AF306" s="15"/>
    </row>
    <row r="307" spans="9:32" x14ac:dyDescent="0.25">
      <c r="I307" s="3" t="s">
        <v>1310</v>
      </c>
      <c r="J307" s="3" t="s">
        <v>1311</v>
      </c>
      <c r="AA307" s="8"/>
      <c r="AF307" s="15"/>
    </row>
    <row r="308" spans="9:32" x14ac:dyDescent="0.25">
      <c r="I308" s="3" t="s">
        <v>1312</v>
      </c>
      <c r="J308" s="3" t="s">
        <v>1313</v>
      </c>
      <c r="AA308" s="8"/>
      <c r="AF308" s="15"/>
    </row>
    <row r="309" spans="9:32" x14ac:dyDescent="0.25">
      <c r="I309" s="3" t="s">
        <v>1314</v>
      </c>
      <c r="J309" s="3" t="s">
        <v>1315</v>
      </c>
      <c r="AA309" s="8"/>
      <c r="AF309" s="15"/>
    </row>
    <row r="310" spans="9:32" x14ac:dyDescent="0.25">
      <c r="I310" s="3" t="s">
        <v>1316</v>
      </c>
      <c r="J310" s="3" t="s">
        <v>1317</v>
      </c>
      <c r="AA310" s="8"/>
      <c r="AF310" s="15"/>
    </row>
    <row r="311" spans="9:32" x14ac:dyDescent="0.25">
      <c r="I311" s="3" t="s">
        <v>1318</v>
      </c>
      <c r="J311" s="3" t="s">
        <v>1319</v>
      </c>
      <c r="AA311" s="8"/>
      <c r="AF311" s="15"/>
    </row>
    <row r="312" spans="9:32" x14ac:dyDescent="0.25">
      <c r="I312" s="3" t="s">
        <v>1320</v>
      </c>
      <c r="J312" s="3" t="s">
        <v>1321</v>
      </c>
      <c r="AA312" s="8"/>
      <c r="AF312" s="15"/>
    </row>
    <row r="313" spans="9:32" x14ac:dyDescent="0.25">
      <c r="I313" s="3" t="s">
        <v>1322</v>
      </c>
      <c r="J313" s="3" t="s">
        <v>1323</v>
      </c>
      <c r="AA313" s="8"/>
    </row>
    <row r="314" spans="9:32" x14ac:dyDescent="0.25">
      <c r="I314" s="3" t="s">
        <v>1324</v>
      </c>
      <c r="J314" s="3" t="s">
        <v>1325</v>
      </c>
      <c r="AA314" s="8"/>
    </row>
    <row r="315" spans="9:32" x14ac:dyDescent="0.25">
      <c r="I315" s="3" t="s">
        <v>1326</v>
      </c>
      <c r="J315" s="3" t="s">
        <v>1327</v>
      </c>
      <c r="AA315" s="8"/>
    </row>
    <row r="316" spans="9:32" x14ac:dyDescent="0.25">
      <c r="I316" s="3" t="s">
        <v>1328</v>
      </c>
      <c r="J316" s="3" t="s">
        <v>1329</v>
      </c>
      <c r="AA316" s="8"/>
    </row>
    <row r="317" spans="9:32" x14ac:dyDescent="0.25">
      <c r="I317" s="3" t="s">
        <v>1330</v>
      </c>
      <c r="J317" s="3" t="s">
        <v>1331</v>
      </c>
      <c r="AA317" s="8"/>
    </row>
    <row r="318" spans="9:32" x14ac:dyDescent="0.25">
      <c r="I318" s="3" t="s">
        <v>1332</v>
      </c>
      <c r="J318" s="3" t="s">
        <v>1333</v>
      </c>
      <c r="AA318" s="8"/>
    </row>
    <row r="319" spans="9:32" x14ac:dyDescent="0.25">
      <c r="I319" s="3" t="s">
        <v>1334</v>
      </c>
      <c r="J319" s="3" t="s">
        <v>1335</v>
      </c>
      <c r="AA319" s="8"/>
    </row>
    <row r="320" spans="9:32" x14ac:dyDescent="0.25">
      <c r="I320" s="3" t="s">
        <v>1336</v>
      </c>
      <c r="J320" s="3" t="s">
        <v>1337</v>
      </c>
      <c r="AA320" s="8"/>
    </row>
    <row r="321" spans="9:27" x14ac:dyDescent="0.25">
      <c r="I321" s="3" t="s">
        <v>1338</v>
      </c>
      <c r="J321" s="3" t="s">
        <v>1339</v>
      </c>
      <c r="AA321" s="8"/>
    </row>
    <row r="322" spans="9:27" x14ac:dyDescent="0.25">
      <c r="I322" s="3" t="s">
        <v>1340</v>
      </c>
      <c r="J322" s="3" t="s">
        <v>1341</v>
      </c>
      <c r="AA322" s="8"/>
    </row>
    <row r="323" spans="9:27" x14ac:dyDescent="0.25">
      <c r="I323" s="3" t="s">
        <v>1342</v>
      </c>
      <c r="J323" s="3" t="s">
        <v>1343</v>
      </c>
      <c r="AA323" s="8"/>
    </row>
    <row r="324" spans="9:27" x14ac:dyDescent="0.25">
      <c r="I324" s="3" t="s">
        <v>1344</v>
      </c>
      <c r="J324" s="3" t="s">
        <v>1345</v>
      </c>
      <c r="AA324" s="8"/>
    </row>
    <row r="325" spans="9:27" x14ac:dyDescent="0.25">
      <c r="I325" s="3" t="s">
        <v>1346</v>
      </c>
      <c r="J325" s="3" t="s">
        <v>1347</v>
      </c>
      <c r="AA325" s="8"/>
    </row>
    <row r="326" spans="9:27" x14ac:dyDescent="0.25">
      <c r="I326" s="3" t="s">
        <v>1348</v>
      </c>
      <c r="J326" s="3" t="s">
        <v>1349</v>
      </c>
      <c r="AA326" s="8"/>
    </row>
    <row r="327" spans="9:27" x14ac:dyDescent="0.25">
      <c r="I327" s="3" t="s">
        <v>1350</v>
      </c>
      <c r="J327" s="3" t="s">
        <v>1351</v>
      </c>
      <c r="AA327" s="8"/>
    </row>
    <row r="328" spans="9:27" x14ac:dyDescent="0.25">
      <c r="I328" s="3" t="s">
        <v>1352</v>
      </c>
      <c r="J328" s="3" t="s">
        <v>1353</v>
      </c>
      <c r="AA328" s="8"/>
    </row>
    <row r="329" spans="9:27" x14ac:dyDescent="0.25">
      <c r="I329" s="3" t="s">
        <v>1354</v>
      </c>
      <c r="J329" s="3" t="s">
        <v>1355</v>
      </c>
      <c r="AA329" s="8"/>
    </row>
    <row r="330" spans="9:27" x14ac:dyDescent="0.25">
      <c r="I330" s="3" t="s">
        <v>1356</v>
      </c>
      <c r="J330" s="3" t="s">
        <v>1357</v>
      </c>
      <c r="AA330" s="8"/>
    </row>
    <row r="331" spans="9:27" x14ac:dyDescent="0.25">
      <c r="I331" s="3" t="s">
        <v>1358</v>
      </c>
      <c r="J331" s="3" t="s">
        <v>1359</v>
      </c>
      <c r="AA331" s="8"/>
    </row>
    <row r="332" spans="9:27" x14ac:dyDescent="0.25">
      <c r="I332" s="3" t="s">
        <v>1360</v>
      </c>
      <c r="J332" s="3" t="s">
        <v>1361</v>
      </c>
      <c r="AA332" s="8"/>
    </row>
    <row r="333" spans="9:27" x14ac:dyDescent="0.25">
      <c r="I333" s="3" t="s">
        <v>1362</v>
      </c>
      <c r="J333" s="3" t="s">
        <v>1363</v>
      </c>
      <c r="AA333" s="8"/>
    </row>
    <row r="334" spans="9:27" x14ac:dyDescent="0.25">
      <c r="I334" s="3" t="s">
        <v>1364</v>
      </c>
      <c r="J334" s="3" t="s">
        <v>1365</v>
      </c>
      <c r="AA334" s="8"/>
    </row>
    <row r="335" spans="9:27" x14ac:dyDescent="0.25">
      <c r="I335" s="3" t="s">
        <v>1366</v>
      </c>
      <c r="J335" s="3" t="s">
        <v>1367</v>
      </c>
      <c r="AA335" s="8"/>
    </row>
    <row r="336" spans="9:27" x14ac:dyDescent="0.25">
      <c r="I336" s="3" t="s">
        <v>1368</v>
      </c>
      <c r="J336" s="3" t="s">
        <v>1369</v>
      </c>
      <c r="AA336" s="8"/>
    </row>
    <row r="337" spans="9:27" x14ac:dyDescent="0.25">
      <c r="I337" s="3" t="s">
        <v>1370</v>
      </c>
      <c r="J337" s="3" t="s">
        <v>1371</v>
      </c>
      <c r="AA337" s="8"/>
    </row>
    <row r="338" spans="9:27" x14ac:dyDescent="0.25">
      <c r="I338" s="3" t="s">
        <v>1372</v>
      </c>
      <c r="J338" s="3" t="s">
        <v>1373</v>
      </c>
      <c r="AA338" s="8"/>
    </row>
    <row r="339" spans="9:27" x14ac:dyDescent="0.25">
      <c r="I339" s="3" t="s">
        <v>1374</v>
      </c>
      <c r="J339" s="3" t="s">
        <v>1375</v>
      </c>
      <c r="AA339" s="8"/>
    </row>
    <row r="340" spans="9:27" x14ac:dyDescent="0.25">
      <c r="I340" s="3" t="s">
        <v>1376</v>
      </c>
      <c r="J340" s="3" t="s">
        <v>1377</v>
      </c>
      <c r="AA340" s="8"/>
    </row>
    <row r="341" spans="9:27" x14ac:dyDescent="0.25">
      <c r="I341" s="3" t="s">
        <v>1378</v>
      </c>
      <c r="J341" s="3" t="s">
        <v>1379</v>
      </c>
      <c r="AA341" s="8"/>
    </row>
    <row r="342" spans="9:27" x14ac:dyDescent="0.25">
      <c r="I342" s="3" t="s">
        <v>1380</v>
      </c>
      <c r="J342" s="3" t="s">
        <v>1381</v>
      </c>
      <c r="AA342" s="8"/>
    </row>
    <row r="343" spans="9:27" x14ac:dyDescent="0.25">
      <c r="I343" s="3" t="s">
        <v>1382</v>
      </c>
      <c r="J343" s="3" t="s">
        <v>1383</v>
      </c>
      <c r="AA343" s="8"/>
    </row>
    <row r="344" spans="9:27" x14ac:dyDescent="0.25">
      <c r="I344" s="3" t="s">
        <v>1384</v>
      </c>
      <c r="J344" s="3" t="s">
        <v>1385</v>
      </c>
      <c r="AA344" s="8"/>
    </row>
    <row r="345" spans="9:27" x14ac:dyDescent="0.25">
      <c r="I345" s="3" t="s">
        <v>1386</v>
      </c>
      <c r="J345" s="3" t="s">
        <v>1387</v>
      </c>
      <c r="AA345" s="8"/>
    </row>
    <row r="346" spans="9:27" x14ac:dyDescent="0.25">
      <c r="I346" s="3" t="s">
        <v>1388</v>
      </c>
      <c r="J346" s="3" t="s">
        <v>1389</v>
      </c>
      <c r="AA346" s="8"/>
    </row>
    <row r="347" spans="9:27" x14ac:dyDescent="0.25">
      <c r="I347" s="3" t="s">
        <v>1390</v>
      </c>
      <c r="J347" s="3" t="s">
        <v>1391</v>
      </c>
      <c r="AA347" s="8"/>
    </row>
    <row r="348" spans="9:27" x14ac:dyDescent="0.25">
      <c r="I348" s="3" t="s">
        <v>1392</v>
      </c>
      <c r="J348" s="3" t="s">
        <v>1393</v>
      </c>
      <c r="AA348" s="8"/>
    </row>
    <row r="349" spans="9:27" x14ac:dyDescent="0.25">
      <c r="I349" s="3" t="s">
        <v>1394</v>
      </c>
      <c r="J349" s="3" t="s">
        <v>1395</v>
      </c>
      <c r="AA349" s="8"/>
    </row>
    <row r="350" spans="9:27" x14ac:dyDescent="0.25">
      <c r="I350" s="3" t="s">
        <v>1396</v>
      </c>
      <c r="J350" s="3" t="s">
        <v>1397</v>
      </c>
      <c r="AA350" s="8"/>
    </row>
    <row r="351" spans="9:27" x14ac:dyDescent="0.25">
      <c r="I351" s="3" t="s">
        <v>1398</v>
      </c>
      <c r="J351" s="3" t="s">
        <v>1399</v>
      </c>
      <c r="AA351" s="8"/>
    </row>
    <row r="352" spans="9:27" x14ac:dyDescent="0.25">
      <c r="I352" s="3" t="s">
        <v>1400</v>
      </c>
      <c r="J352" s="3" t="s">
        <v>1401</v>
      </c>
      <c r="AA352" s="8"/>
    </row>
    <row r="353" spans="9:27" x14ac:dyDescent="0.25">
      <c r="I353" s="3" t="s">
        <v>1402</v>
      </c>
      <c r="J353" s="3" t="s">
        <v>1403</v>
      </c>
      <c r="AA353" s="8"/>
    </row>
    <row r="354" spans="9:27" x14ac:dyDescent="0.25">
      <c r="I354" s="3" t="s">
        <v>1404</v>
      </c>
      <c r="J354" s="3" t="s">
        <v>1405</v>
      </c>
      <c r="AA354" s="8"/>
    </row>
    <row r="355" spans="9:27" x14ac:dyDescent="0.25">
      <c r="I355" s="3" t="s">
        <v>1406</v>
      </c>
      <c r="J355" s="3" t="s">
        <v>1407</v>
      </c>
      <c r="AA355" s="8"/>
    </row>
    <row r="356" spans="9:27" x14ac:dyDescent="0.25">
      <c r="I356" s="3" t="s">
        <v>1408</v>
      </c>
      <c r="J356" s="3" t="s">
        <v>1409</v>
      </c>
      <c r="AA356" s="8"/>
    </row>
    <row r="357" spans="9:27" x14ac:dyDescent="0.25">
      <c r="I357" s="3" t="s">
        <v>1410</v>
      </c>
      <c r="J357" s="3" t="s">
        <v>1411</v>
      </c>
      <c r="AA357" s="8"/>
    </row>
    <row r="358" spans="9:27" x14ac:dyDescent="0.25">
      <c r="I358" s="3" t="s">
        <v>1412</v>
      </c>
      <c r="J358" s="3" t="s">
        <v>1413</v>
      </c>
      <c r="AA358" s="8"/>
    </row>
    <row r="359" spans="9:27" x14ac:dyDescent="0.25">
      <c r="I359" s="3" t="s">
        <v>1414</v>
      </c>
      <c r="J359" s="3" t="s">
        <v>1415</v>
      </c>
      <c r="AA359" s="8"/>
    </row>
    <row r="360" spans="9:27" x14ac:dyDescent="0.25">
      <c r="I360" s="3" t="s">
        <v>1416</v>
      </c>
      <c r="J360" s="3" t="s">
        <v>1417</v>
      </c>
      <c r="AA360" s="8"/>
    </row>
    <row r="361" spans="9:27" x14ac:dyDescent="0.25">
      <c r="I361" s="3" t="s">
        <v>1418</v>
      </c>
      <c r="J361" s="3" t="s">
        <v>1419</v>
      </c>
      <c r="AA361" s="8"/>
    </row>
    <row r="362" spans="9:27" x14ac:dyDescent="0.25">
      <c r="I362" s="3" t="s">
        <v>1420</v>
      </c>
      <c r="J362" s="3" t="s">
        <v>1421</v>
      </c>
      <c r="AA362" s="8"/>
    </row>
    <row r="363" spans="9:27" x14ac:dyDescent="0.25">
      <c r="I363" s="3" t="s">
        <v>1422</v>
      </c>
      <c r="J363" s="3" t="s">
        <v>1423</v>
      </c>
      <c r="AA363" s="8"/>
    </row>
    <row r="364" spans="9:27" x14ac:dyDescent="0.25">
      <c r="I364" s="3" t="s">
        <v>1424</v>
      </c>
      <c r="J364" s="3" t="s">
        <v>1425</v>
      </c>
      <c r="AA364" s="8"/>
    </row>
    <row r="365" spans="9:27" x14ac:dyDescent="0.25">
      <c r="I365" s="3" t="s">
        <v>1426</v>
      </c>
      <c r="J365" s="3" t="s">
        <v>1427</v>
      </c>
      <c r="AA365" s="8"/>
    </row>
    <row r="366" spans="9:27" x14ac:dyDescent="0.25">
      <c r="I366" s="3" t="s">
        <v>1428</v>
      </c>
      <c r="J366" s="3" t="s">
        <v>1429</v>
      </c>
      <c r="AA366" s="8"/>
    </row>
    <row r="367" spans="9:27" x14ac:dyDescent="0.25">
      <c r="I367" s="3" t="s">
        <v>1430</v>
      </c>
      <c r="J367" s="3" t="s">
        <v>1431</v>
      </c>
      <c r="AA367" s="8"/>
    </row>
    <row r="368" spans="9:27" x14ac:dyDescent="0.25">
      <c r="I368" s="3" t="s">
        <v>1432</v>
      </c>
      <c r="J368" s="3" t="s">
        <v>1433</v>
      </c>
      <c r="AA368" s="8"/>
    </row>
    <row r="369" spans="9:27" x14ac:dyDescent="0.25">
      <c r="I369" s="3" t="s">
        <v>1434</v>
      </c>
      <c r="J369" s="3" t="s">
        <v>1435</v>
      </c>
      <c r="AA369" s="8"/>
    </row>
    <row r="370" spans="9:27" x14ac:dyDescent="0.25">
      <c r="I370" s="3" t="s">
        <v>1436</v>
      </c>
      <c r="J370" s="3" t="s">
        <v>1437</v>
      </c>
      <c r="AA370" s="8"/>
    </row>
    <row r="371" spans="9:27" ht="42.75" customHeight="1" x14ac:dyDescent="0.25">
      <c r="I371" s="3" t="s">
        <v>1438</v>
      </c>
      <c r="J371" s="3" t="s">
        <v>1439</v>
      </c>
      <c r="AA371" s="8"/>
    </row>
    <row r="372" spans="9:27" x14ac:dyDescent="0.25">
      <c r="I372" s="3" t="s">
        <v>1440</v>
      </c>
      <c r="J372" s="3" t="s">
        <v>1441</v>
      </c>
      <c r="AA372" s="8"/>
    </row>
    <row r="373" spans="9:27" x14ac:dyDescent="0.25">
      <c r="I373" s="3" t="s">
        <v>1442</v>
      </c>
      <c r="J373" s="3" t="s">
        <v>1443</v>
      </c>
      <c r="AA373" s="8"/>
    </row>
    <row r="374" spans="9:27" x14ac:dyDescent="0.25">
      <c r="I374" s="3" t="s">
        <v>1444</v>
      </c>
      <c r="J374" s="3" t="s">
        <v>1445</v>
      </c>
      <c r="AA374" s="8"/>
    </row>
    <row r="375" spans="9:27" x14ac:dyDescent="0.25">
      <c r="I375" s="3" t="s">
        <v>1446</v>
      </c>
      <c r="J375" s="3" t="s">
        <v>1447</v>
      </c>
      <c r="AA375" s="8"/>
    </row>
    <row r="376" spans="9:27" x14ac:dyDescent="0.25">
      <c r="I376" s="3" t="s">
        <v>1448</v>
      </c>
      <c r="J376" s="3" t="s">
        <v>1449</v>
      </c>
      <c r="AA376" s="8"/>
    </row>
    <row r="377" spans="9:27" x14ac:dyDescent="0.25">
      <c r="I377" s="3" t="s">
        <v>1450</v>
      </c>
      <c r="J377" s="3" t="s">
        <v>1451</v>
      </c>
      <c r="AA377" s="8"/>
    </row>
    <row r="378" spans="9:27" x14ac:dyDescent="0.25">
      <c r="I378" s="3" t="s">
        <v>1452</v>
      </c>
      <c r="J378" s="3" t="s">
        <v>1453</v>
      </c>
      <c r="AA378" s="8"/>
    </row>
    <row r="379" spans="9:27" x14ac:dyDescent="0.25">
      <c r="I379" s="3" t="s">
        <v>1454</v>
      </c>
      <c r="J379" s="3" t="s">
        <v>1455</v>
      </c>
      <c r="AA379" s="8"/>
    </row>
    <row r="380" spans="9:27" x14ac:dyDescent="0.25">
      <c r="I380" s="3" t="s">
        <v>1456</v>
      </c>
      <c r="J380" s="3" t="s">
        <v>1457</v>
      </c>
      <c r="AA380" s="8"/>
    </row>
    <row r="381" spans="9:27" x14ac:dyDescent="0.25">
      <c r="I381" s="3" t="s">
        <v>1458</v>
      </c>
      <c r="J381" s="3" t="s">
        <v>1459</v>
      </c>
      <c r="AA381" s="8"/>
    </row>
    <row r="382" spans="9:27" x14ac:dyDescent="0.25">
      <c r="I382" s="3" t="s">
        <v>1460</v>
      </c>
      <c r="J382" s="3" t="s">
        <v>1461</v>
      </c>
      <c r="AA382" s="8"/>
    </row>
    <row r="383" spans="9:27" x14ac:dyDescent="0.25">
      <c r="I383" s="3" t="s">
        <v>1462</v>
      </c>
      <c r="J383" s="3" t="s">
        <v>1463</v>
      </c>
      <c r="AA383" s="8"/>
    </row>
    <row r="384" spans="9:27" x14ac:dyDescent="0.25">
      <c r="I384" s="3" t="s">
        <v>1464</v>
      </c>
      <c r="J384" s="3" t="s">
        <v>1465</v>
      </c>
      <c r="AA384" s="8"/>
    </row>
    <row r="385" spans="9:27" x14ac:dyDescent="0.25">
      <c r="I385" s="3" t="s">
        <v>1466</v>
      </c>
      <c r="J385" s="3" t="s">
        <v>1467</v>
      </c>
      <c r="AA385" s="8"/>
    </row>
    <row r="386" spans="9:27" x14ac:dyDescent="0.25">
      <c r="I386" s="3" t="s">
        <v>1468</v>
      </c>
      <c r="J386" s="3" t="s">
        <v>1469</v>
      </c>
      <c r="AA386" s="8"/>
    </row>
    <row r="387" spans="9:27" x14ac:dyDescent="0.25">
      <c r="I387" s="3" t="s">
        <v>1470</v>
      </c>
      <c r="J387" s="3" t="s">
        <v>1471</v>
      </c>
      <c r="AA387" s="8"/>
    </row>
    <row r="388" spans="9:27" x14ac:dyDescent="0.25">
      <c r="I388" s="3" t="s">
        <v>1472</v>
      </c>
      <c r="J388" s="3" t="s">
        <v>1473</v>
      </c>
      <c r="AA388" s="8"/>
    </row>
    <row r="389" spans="9:27" x14ac:dyDescent="0.25">
      <c r="I389" s="3" t="s">
        <v>1474</v>
      </c>
      <c r="J389" s="3" t="s">
        <v>1475</v>
      </c>
      <c r="AA389" s="8"/>
    </row>
    <row r="390" spans="9:27" x14ac:dyDescent="0.25">
      <c r="I390" s="3" t="s">
        <v>1476</v>
      </c>
      <c r="J390" s="3" t="s">
        <v>1477</v>
      </c>
      <c r="AA390" s="8"/>
    </row>
    <row r="391" spans="9:27" x14ac:dyDescent="0.25">
      <c r="I391" s="3" t="s">
        <v>1478</v>
      </c>
      <c r="J391" s="3" t="s">
        <v>1479</v>
      </c>
      <c r="AA391" s="8"/>
    </row>
    <row r="392" spans="9:27" x14ac:dyDescent="0.25">
      <c r="I392" s="3" t="s">
        <v>1480</v>
      </c>
      <c r="J392" s="3" t="s">
        <v>1481</v>
      </c>
      <c r="AA392" s="8"/>
    </row>
    <row r="393" spans="9:27" x14ac:dyDescent="0.25">
      <c r="I393" s="3" t="s">
        <v>1482</v>
      </c>
      <c r="J393" s="3" t="s">
        <v>1483</v>
      </c>
      <c r="AA393" s="8"/>
    </row>
    <row r="394" spans="9:27" x14ac:dyDescent="0.25">
      <c r="I394" s="3" t="s">
        <v>1484</v>
      </c>
      <c r="J394" s="3" t="s">
        <v>1485</v>
      </c>
      <c r="AA394" s="8"/>
    </row>
    <row r="395" spans="9:27" x14ac:dyDescent="0.25">
      <c r="I395" s="3" t="s">
        <v>1486</v>
      </c>
      <c r="J395" s="3" t="s">
        <v>1487</v>
      </c>
      <c r="AA395" s="8"/>
    </row>
    <row r="396" spans="9:27" x14ac:dyDescent="0.25">
      <c r="I396" s="3" t="s">
        <v>1488</v>
      </c>
      <c r="J396" s="3" t="s">
        <v>1489</v>
      </c>
      <c r="AA396" s="8"/>
    </row>
    <row r="397" spans="9:27" x14ac:dyDescent="0.25">
      <c r="I397" s="3" t="s">
        <v>1490</v>
      </c>
      <c r="J397" s="3" t="s">
        <v>1491</v>
      </c>
      <c r="AA397" s="8"/>
    </row>
    <row r="398" spans="9:27" x14ac:dyDescent="0.25">
      <c r="I398" s="3" t="s">
        <v>1492</v>
      </c>
      <c r="J398" s="3" t="s">
        <v>1493</v>
      </c>
      <c r="AA398" s="8"/>
    </row>
    <row r="399" spans="9:27" x14ac:dyDescent="0.25">
      <c r="I399" s="3" t="s">
        <v>1494</v>
      </c>
      <c r="J399" s="3" t="s">
        <v>1495</v>
      </c>
      <c r="AA399" s="8"/>
    </row>
    <row r="400" spans="9:27" x14ac:dyDescent="0.25">
      <c r="I400" s="3" t="s">
        <v>1496</v>
      </c>
      <c r="J400" s="3" t="s">
        <v>1497</v>
      </c>
      <c r="AA400" s="8"/>
    </row>
    <row r="401" spans="9:27" x14ac:dyDescent="0.25">
      <c r="I401" s="3" t="s">
        <v>1498</v>
      </c>
      <c r="J401" s="3" t="s">
        <v>1499</v>
      </c>
      <c r="AA401" s="8"/>
    </row>
    <row r="402" spans="9:27" x14ac:dyDescent="0.25">
      <c r="I402" s="3" t="s">
        <v>1500</v>
      </c>
      <c r="J402" s="3" t="s">
        <v>1501</v>
      </c>
      <c r="AA402" s="8"/>
    </row>
    <row r="403" spans="9:27" x14ac:dyDescent="0.25">
      <c r="I403" s="3" t="s">
        <v>1502</v>
      </c>
      <c r="J403" s="3" t="s">
        <v>1503</v>
      </c>
      <c r="AA403" s="8"/>
    </row>
    <row r="404" spans="9:27" x14ac:dyDescent="0.25">
      <c r="I404" s="3" t="s">
        <v>1504</v>
      </c>
      <c r="J404" s="3" t="s">
        <v>1505</v>
      </c>
      <c r="AA404" s="8"/>
    </row>
    <row r="405" spans="9:27" x14ac:dyDescent="0.25">
      <c r="I405" s="3" t="s">
        <v>1506</v>
      </c>
      <c r="J405" s="3" t="s">
        <v>1507</v>
      </c>
      <c r="AA405" s="8"/>
    </row>
    <row r="406" spans="9:27" x14ac:dyDescent="0.25">
      <c r="I406" s="3" t="s">
        <v>1508</v>
      </c>
      <c r="J406" s="3" t="s">
        <v>1509</v>
      </c>
      <c r="AA406" s="8"/>
    </row>
    <row r="407" spans="9:27" x14ac:dyDescent="0.25">
      <c r="I407" s="3" t="s">
        <v>1510</v>
      </c>
      <c r="J407" s="3" t="s">
        <v>1511</v>
      </c>
      <c r="AA407" s="8"/>
    </row>
    <row r="408" spans="9:27" x14ac:dyDescent="0.25">
      <c r="I408" s="3" t="s">
        <v>1512</v>
      </c>
      <c r="J408" s="3" t="s">
        <v>1513</v>
      </c>
      <c r="AA408" s="8"/>
    </row>
    <row r="409" spans="9:27" x14ac:dyDescent="0.25">
      <c r="I409" s="3" t="s">
        <v>1514</v>
      </c>
      <c r="J409" s="3" t="s">
        <v>1515</v>
      </c>
      <c r="AA409" s="8"/>
    </row>
    <row r="410" spans="9:27" x14ac:dyDescent="0.25">
      <c r="I410" s="3" t="s">
        <v>1516</v>
      </c>
      <c r="J410" s="3" t="s">
        <v>1517</v>
      </c>
      <c r="AA410" s="8"/>
    </row>
    <row r="411" spans="9:27" x14ac:dyDescent="0.25">
      <c r="I411" s="3" t="s">
        <v>1518</v>
      </c>
      <c r="J411" s="3" t="s">
        <v>1519</v>
      </c>
      <c r="AA411" s="8"/>
    </row>
    <row r="412" spans="9:27" x14ac:dyDescent="0.25">
      <c r="I412" s="3" t="s">
        <v>1520</v>
      </c>
      <c r="J412" s="3" t="s">
        <v>1521</v>
      </c>
      <c r="AA412" s="8"/>
    </row>
    <row r="413" spans="9:27" x14ac:dyDescent="0.25">
      <c r="I413" s="3" t="s">
        <v>1522</v>
      </c>
      <c r="J413" s="3" t="s">
        <v>1523</v>
      </c>
      <c r="AA413" s="8"/>
    </row>
    <row r="414" spans="9:27" x14ac:dyDescent="0.25">
      <c r="I414" s="3" t="s">
        <v>1524</v>
      </c>
      <c r="J414" s="3" t="s">
        <v>1525</v>
      </c>
      <c r="AA414" s="8"/>
    </row>
    <row r="415" spans="9:27" x14ac:dyDescent="0.25">
      <c r="I415" s="3" t="s">
        <v>1526</v>
      </c>
      <c r="J415" s="3" t="s">
        <v>1527</v>
      </c>
      <c r="AA415" s="8"/>
    </row>
    <row r="416" spans="9:27" x14ac:dyDescent="0.25">
      <c r="I416" s="3" t="s">
        <v>1528</v>
      </c>
      <c r="J416" s="3" t="s">
        <v>1529</v>
      </c>
      <c r="AA416" s="8"/>
    </row>
    <row r="417" spans="9:27" x14ac:dyDescent="0.25">
      <c r="I417" s="3" t="s">
        <v>1530</v>
      </c>
      <c r="J417" s="3" t="s">
        <v>1531</v>
      </c>
      <c r="AA417" s="8"/>
    </row>
    <row r="418" spans="9:27" x14ac:dyDescent="0.25">
      <c r="I418" s="3" t="s">
        <v>1532</v>
      </c>
      <c r="J418" s="3" t="s">
        <v>1533</v>
      </c>
      <c r="AA418" s="8"/>
    </row>
    <row r="419" spans="9:27" x14ac:dyDescent="0.25">
      <c r="I419" s="3" t="s">
        <v>1534</v>
      </c>
      <c r="J419" s="3" t="s">
        <v>1535</v>
      </c>
      <c r="AA419" s="8"/>
    </row>
    <row r="420" spans="9:27" x14ac:dyDescent="0.25">
      <c r="I420" s="3" t="s">
        <v>1536</v>
      </c>
      <c r="J420" s="3" t="s">
        <v>1537</v>
      </c>
      <c r="AA420" s="8"/>
    </row>
    <row r="421" spans="9:27" x14ac:dyDescent="0.25">
      <c r="I421" s="3" t="s">
        <v>1538</v>
      </c>
      <c r="J421" s="3" t="s">
        <v>1539</v>
      </c>
      <c r="AA421" s="8"/>
    </row>
    <row r="422" spans="9:27" x14ac:dyDescent="0.25">
      <c r="I422" s="3" t="s">
        <v>1540</v>
      </c>
      <c r="J422" s="3" t="s">
        <v>1541</v>
      </c>
      <c r="AA422" s="8"/>
    </row>
    <row r="423" spans="9:27" x14ac:dyDescent="0.25">
      <c r="I423" s="3" t="s">
        <v>1542</v>
      </c>
      <c r="J423" s="3" t="s">
        <v>1543</v>
      </c>
      <c r="AA423" s="8"/>
    </row>
    <row r="424" spans="9:27" x14ac:dyDescent="0.25">
      <c r="I424" s="3" t="s">
        <v>1544</v>
      </c>
      <c r="J424" s="3" t="s">
        <v>1545</v>
      </c>
      <c r="AA424" s="8"/>
    </row>
    <row r="425" spans="9:27" x14ac:dyDescent="0.25">
      <c r="I425" s="3" t="s">
        <v>1546</v>
      </c>
      <c r="J425" s="3" t="s">
        <v>1547</v>
      </c>
      <c r="AA425" s="8"/>
    </row>
    <row r="426" spans="9:27" x14ac:dyDescent="0.25">
      <c r="I426" s="3" t="s">
        <v>1548</v>
      </c>
      <c r="J426" s="3" t="s">
        <v>1549</v>
      </c>
      <c r="AA426" s="8"/>
    </row>
    <row r="427" spans="9:27" x14ac:dyDescent="0.25">
      <c r="I427" s="3" t="s">
        <v>1550</v>
      </c>
      <c r="J427" s="3" t="s">
        <v>1551</v>
      </c>
      <c r="AA427" s="8"/>
    </row>
    <row r="428" spans="9:27" x14ac:dyDescent="0.25">
      <c r="I428" s="3" t="s">
        <v>1552</v>
      </c>
      <c r="J428" s="3" t="s">
        <v>1553</v>
      </c>
      <c r="AA428" s="8"/>
    </row>
    <row r="429" spans="9:27" x14ac:dyDescent="0.25">
      <c r="I429" s="3" t="s">
        <v>1554</v>
      </c>
      <c r="J429" s="3" t="s">
        <v>1555</v>
      </c>
      <c r="AA429" s="8"/>
    </row>
    <row r="430" spans="9:27" x14ac:dyDescent="0.25">
      <c r="I430" s="3" t="s">
        <v>1556</v>
      </c>
      <c r="J430" s="3" t="s">
        <v>1557</v>
      </c>
      <c r="AA430" s="8"/>
    </row>
    <row r="431" spans="9:27" x14ac:dyDescent="0.25">
      <c r="I431" s="3" t="s">
        <v>1558</v>
      </c>
      <c r="J431" s="3" t="s">
        <v>1559</v>
      </c>
      <c r="AA431" s="8"/>
    </row>
    <row r="432" spans="9:27" x14ac:dyDescent="0.25">
      <c r="I432" s="3" t="s">
        <v>1560</v>
      </c>
      <c r="J432" s="3" t="s">
        <v>1561</v>
      </c>
      <c r="AA432" s="8"/>
    </row>
    <row r="433" spans="9:27" x14ac:dyDescent="0.25">
      <c r="I433" s="3" t="s">
        <v>1562</v>
      </c>
      <c r="J433" s="3" t="s">
        <v>1563</v>
      </c>
      <c r="AA433" s="8"/>
    </row>
    <row r="434" spans="9:27" x14ac:dyDescent="0.25">
      <c r="I434" s="3" t="s">
        <v>1564</v>
      </c>
      <c r="J434" s="3" t="s">
        <v>1565</v>
      </c>
      <c r="AA434" s="8"/>
    </row>
    <row r="435" spans="9:27" x14ac:dyDescent="0.25">
      <c r="I435" s="3" t="s">
        <v>1566</v>
      </c>
      <c r="J435" s="3" t="s">
        <v>1567</v>
      </c>
      <c r="AA435" s="8"/>
    </row>
    <row r="436" spans="9:27" x14ac:dyDescent="0.25">
      <c r="I436" s="3" t="s">
        <v>1568</v>
      </c>
      <c r="J436" s="3" t="s">
        <v>1569</v>
      </c>
      <c r="AA436" s="8"/>
    </row>
    <row r="437" spans="9:27" x14ac:dyDescent="0.25">
      <c r="I437" s="3" t="s">
        <v>1570</v>
      </c>
      <c r="J437" s="3" t="s">
        <v>1571</v>
      </c>
      <c r="AA437" s="8"/>
    </row>
    <row r="438" spans="9:27" x14ac:dyDescent="0.25">
      <c r="I438" s="3" t="s">
        <v>1572</v>
      </c>
      <c r="J438" s="3" t="s">
        <v>1573</v>
      </c>
      <c r="AA438" s="8"/>
    </row>
    <row r="439" spans="9:27" x14ac:dyDescent="0.25">
      <c r="I439" s="3" t="s">
        <v>1574</v>
      </c>
      <c r="J439" s="3" t="s">
        <v>1575</v>
      </c>
      <c r="AA439" s="8"/>
    </row>
    <row r="440" spans="9:27" x14ac:dyDescent="0.25">
      <c r="I440" s="3" t="s">
        <v>1576</v>
      </c>
      <c r="J440" s="3" t="s">
        <v>1577</v>
      </c>
      <c r="AA440" s="8"/>
    </row>
    <row r="441" spans="9:27" x14ac:dyDescent="0.25">
      <c r="I441" s="3" t="s">
        <v>1578</v>
      </c>
      <c r="J441" s="3" t="s">
        <v>1579</v>
      </c>
      <c r="AA441" s="8"/>
    </row>
    <row r="442" spans="9:27" x14ac:dyDescent="0.25">
      <c r="I442" s="3" t="s">
        <v>1580</v>
      </c>
      <c r="J442" s="3" t="s">
        <v>1581</v>
      </c>
      <c r="AA442" s="8"/>
    </row>
    <row r="443" spans="9:27" x14ac:dyDescent="0.25">
      <c r="I443" s="3" t="s">
        <v>1582</v>
      </c>
      <c r="J443" s="3" t="s">
        <v>1583</v>
      </c>
      <c r="AA443" s="8"/>
    </row>
    <row r="444" spans="9:27" x14ac:dyDescent="0.25">
      <c r="I444" s="3" t="s">
        <v>1584</v>
      </c>
      <c r="J444" s="3" t="s">
        <v>1585</v>
      </c>
      <c r="AA444" s="8"/>
    </row>
    <row r="445" spans="9:27" x14ac:dyDescent="0.25">
      <c r="I445" s="3" t="s">
        <v>1586</v>
      </c>
      <c r="J445" s="3" t="s">
        <v>1587</v>
      </c>
      <c r="AA445" s="8"/>
    </row>
    <row r="446" spans="9:27" x14ac:dyDescent="0.25">
      <c r="I446" s="3" t="s">
        <v>1588</v>
      </c>
      <c r="J446" s="3" t="s">
        <v>1589</v>
      </c>
      <c r="AA446" s="8"/>
    </row>
    <row r="447" spans="9:27" x14ac:dyDescent="0.25">
      <c r="I447" s="3" t="s">
        <v>1590</v>
      </c>
      <c r="J447" s="3" t="s">
        <v>1591</v>
      </c>
      <c r="AA447" s="8"/>
    </row>
    <row r="448" spans="9:27" x14ac:dyDescent="0.25">
      <c r="I448" s="3" t="s">
        <v>1592</v>
      </c>
      <c r="J448" s="3" t="s">
        <v>1593</v>
      </c>
      <c r="AA448" s="8"/>
    </row>
    <row r="449" spans="9:27" x14ac:dyDescent="0.25">
      <c r="I449" s="3" t="s">
        <v>1594</v>
      </c>
      <c r="J449" s="3" t="s">
        <v>1595</v>
      </c>
      <c r="AA449" s="8"/>
    </row>
    <row r="450" spans="9:27" x14ac:dyDescent="0.25">
      <c r="I450" s="3" t="s">
        <v>1596</v>
      </c>
      <c r="J450" s="3" t="s">
        <v>1597</v>
      </c>
      <c r="AA450" s="8"/>
    </row>
    <row r="451" spans="9:27" x14ac:dyDescent="0.25">
      <c r="I451" s="3" t="s">
        <v>1598</v>
      </c>
      <c r="J451" s="3" t="s">
        <v>1599</v>
      </c>
      <c r="AA451" s="8"/>
    </row>
    <row r="452" spans="9:27" x14ac:dyDescent="0.25">
      <c r="I452" s="3" t="s">
        <v>1600</v>
      </c>
      <c r="J452" s="3" t="s">
        <v>1601</v>
      </c>
      <c r="AA452" s="8"/>
    </row>
    <row r="453" spans="9:27" x14ac:dyDescent="0.25">
      <c r="I453" s="3" t="s">
        <v>1602</v>
      </c>
      <c r="J453" s="3" t="s">
        <v>1603</v>
      </c>
      <c r="AA453" s="8"/>
    </row>
    <row r="454" spans="9:27" x14ac:dyDescent="0.25">
      <c r="I454" s="3" t="s">
        <v>1604</v>
      </c>
      <c r="J454" s="3" t="s">
        <v>1605</v>
      </c>
      <c r="AA454" s="8"/>
    </row>
    <row r="455" spans="9:27" x14ac:dyDescent="0.25">
      <c r="I455" s="3" t="s">
        <v>1606</v>
      </c>
      <c r="J455" s="3" t="s">
        <v>1607</v>
      </c>
      <c r="AA455" s="8"/>
    </row>
    <row r="456" spans="9:27" x14ac:dyDescent="0.25">
      <c r="I456" s="3" t="s">
        <v>1608</v>
      </c>
      <c r="J456" s="3" t="s">
        <v>1609</v>
      </c>
      <c r="AA456" s="8"/>
    </row>
    <row r="457" spans="9:27" x14ac:dyDescent="0.25">
      <c r="I457" s="3" t="s">
        <v>1610</v>
      </c>
      <c r="J457" s="3" t="s">
        <v>1611</v>
      </c>
      <c r="AA457" s="8"/>
    </row>
    <row r="458" spans="9:27" x14ac:dyDescent="0.25">
      <c r="I458" s="3" t="s">
        <v>1612</v>
      </c>
      <c r="J458" s="3" t="s">
        <v>1613</v>
      </c>
      <c r="AA458" s="8"/>
    </row>
    <row r="459" spans="9:27" x14ac:dyDescent="0.25">
      <c r="I459" s="3" t="s">
        <v>1614</v>
      </c>
      <c r="J459" s="3" t="s">
        <v>1615</v>
      </c>
      <c r="AA459" s="8"/>
    </row>
    <row r="460" spans="9:27" x14ac:dyDescent="0.25">
      <c r="I460" s="3" t="s">
        <v>1616</v>
      </c>
      <c r="J460" s="3" t="s">
        <v>1617</v>
      </c>
      <c r="AA460" s="8"/>
    </row>
    <row r="461" spans="9:27" x14ac:dyDescent="0.25">
      <c r="I461" s="3" t="s">
        <v>1618</v>
      </c>
      <c r="J461" s="3" t="s">
        <v>1619</v>
      </c>
      <c r="AA461" s="8"/>
    </row>
    <row r="462" spans="9:27" x14ac:dyDescent="0.25">
      <c r="I462" s="3" t="s">
        <v>1620</v>
      </c>
      <c r="J462" s="3" t="s">
        <v>1621</v>
      </c>
      <c r="AA462" s="8"/>
    </row>
    <row r="463" spans="9:27" x14ac:dyDescent="0.25">
      <c r="I463" s="3" t="s">
        <v>1622</v>
      </c>
      <c r="J463" s="3" t="s">
        <v>1623</v>
      </c>
      <c r="AA463" s="8"/>
    </row>
    <row r="464" spans="9:27" x14ac:dyDescent="0.25">
      <c r="I464" s="3" t="s">
        <v>1624</v>
      </c>
      <c r="J464" s="3" t="s">
        <v>1625</v>
      </c>
      <c r="AA464" s="8"/>
    </row>
    <row r="465" spans="9:27" x14ac:dyDescent="0.25">
      <c r="I465" s="3" t="s">
        <v>1626</v>
      </c>
      <c r="J465" s="3" t="s">
        <v>1627</v>
      </c>
      <c r="AA465" s="8"/>
    </row>
    <row r="466" spans="9:27" x14ac:dyDescent="0.25">
      <c r="I466" s="3" t="s">
        <v>1628</v>
      </c>
      <c r="J466" s="3" t="s">
        <v>1629</v>
      </c>
      <c r="AA466" s="8"/>
    </row>
    <row r="467" spans="9:27" x14ac:dyDescent="0.25">
      <c r="I467" s="3" t="s">
        <v>1630</v>
      </c>
      <c r="J467" s="3" t="s">
        <v>1631</v>
      </c>
      <c r="AA467" s="8"/>
    </row>
    <row r="468" spans="9:27" x14ac:dyDescent="0.25">
      <c r="I468" s="3" t="s">
        <v>1632</v>
      </c>
      <c r="J468" s="3" t="s">
        <v>1633</v>
      </c>
      <c r="AA468" s="8"/>
    </row>
    <row r="469" spans="9:27" x14ac:dyDescent="0.25">
      <c r="I469" s="3" t="s">
        <v>1634</v>
      </c>
      <c r="J469" s="3" t="s">
        <v>1635</v>
      </c>
      <c r="AA469" s="8"/>
    </row>
    <row r="470" spans="9:27" x14ac:dyDescent="0.25">
      <c r="I470" s="3" t="s">
        <v>1636</v>
      </c>
      <c r="J470" s="3" t="s">
        <v>1637</v>
      </c>
      <c r="AA470" s="8"/>
    </row>
    <row r="471" spans="9:27" x14ac:dyDescent="0.25">
      <c r="I471" s="3" t="s">
        <v>1638</v>
      </c>
      <c r="J471" s="3" t="s">
        <v>1639</v>
      </c>
      <c r="AA471" s="8"/>
    </row>
    <row r="472" spans="9:27" x14ac:dyDescent="0.25">
      <c r="I472" s="3" t="s">
        <v>1640</v>
      </c>
      <c r="J472" s="3" t="s">
        <v>1641</v>
      </c>
      <c r="AA472" s="8"/>
    </row>
    <row r="473" spans="9:27" x14ac:dyDescent="0.25">
      <c r="I473" s="3" t="s">
        <v>1642</v>
      </c>
      <c r="J473" s="3" t="s">
        <v>1643</v>
      </c>
      <c r="AA473" s="8"/>
    </row>
    <row r="474" spans="9:27" x14ac:dyDescent="0.25">
      <c r="I474" s="3" t="s">
        <v>1644</v>
      </c>
      <c r="J474" s="3" t="s">
        <v>1645</v>
      </c>
      <c r="AA474" s="8"/>
    </row>
    <row r="475" spans="9:27" x14ac:dyDescent="0.25">
      <c r="I475" s="3" t="s">
        <v>1646</v>
      </c>
      <c r="J475" s="3" t="s">
        <v>1647</v>
      </c>
      <c r="AA475" s="8"/>
    </row>
    <row r="476" spans="9:27" x14ac:dyDescent="0.25">
      <c r="I476" s="3" t="s">
        <v>1648</v>
      </c>
      <c r="J476" s="3" t="s">
        <v>1649</v>
      </c>
      <c r="AA476" s="8"/>
    </row>
    <row r="477" spans="9:27" x14ac:dyDescent="0.25">
      <c r="I477" s="3" t="s">
        <v>1650</v>
      </c>
      <c r="J477" s="3" t="s">
        <v>1651</v>
      </c>
      <c r="AA477" s="8"/>
    </row>
    <row r="478" spans="9:27" x14ac:dyDescent="0.25">
      <c r="I478" s="3" t="s">
        <v>1652</v>
      </c>
      <c r="J478" s="3" t="s">
        <v>1653</v>
      </c>
      <c r="AA478" s="8"/>
    </row>
    <row r="479" spans="9:27" x14ac:dyDescent="0.25">
      <c r="I479" s="3" t="s">
        <v>1654</v>
      </c>
      <c r="J479" s="3" t="s">
        <v>1655</v>
      </c>
      <c r="AA479" s="8"/>
    </row>
    <row r="480" spans="9:27" x14ac:dyDescent="0.25">
      <c r="I480" s="3" t="s">
        <v>1656</v>
      </c>
      <c r="J480" s="3" t="s">
        <v>1657</v>
      </c>
      <c r="AA480" s="8"/>
    </row>
    <row r="481" spans="9:27" x14ac:dyDescent="0.25">
      <c r="I481" s="3" t="s">
        <v>1658</v>
      </c>
      <c r="J481" s="3" t="s">
        <v>1659</v>
      </c>
      <c r="AA481" s="8"/>
    </row>
    <row r="482" spans="9:27" x14ac:dyDescent="0.25">
      <c r="I482" s="3" t="s">
        <v>1660</v>
      </c>
      <c r="J482" s="3" t="s">
        <v>1661</v>
      </c>
      <c r="AA482" s="8"/>
    </row>
    <row r="483" spans="9:27" x14ac:dyDescent="0.25">
      <c r="I483" s="3" t="s">
        <v>1662</v>
      </c>
      <c r="J483" s="3" t="s">
        <v>1663</v>
      </c>
      <c r="AA483" s="8"/>
    </row>
    <row r="484" spans="9:27" x14ac:dyDescent="0.25">
      <c r="I484" s="16" t="s">
        <v>1664</v>
      </c>
      <c r="J484" s="3" t="s">
        <v>1665</v>
      </c>
      <c r="AA484" s="8"/>
    </row>
    <row r="485" spans="9:27" x14ac:dyDescent="0.25">
      <c r="I485" s="16" t="s">
        <v>1666</v>
      </c>
      <c r="J485" s="3" t="s">
        <v>1667</v>
      </c>
      <c r="AA485" s="8"/>
    </row>
    <row r="486" spans="9:27" x14ac:dyDescent="0.25">
      <c r="I486" s="16" t="s">
        <v>1668</v>
      </c>
      <c r="J486" s="3" t="s">
        <v>1669</v>
      </c>
      <c r="AA486" s="8"/>
    </row>
    <row r="487" spans="9:27" x14ac:dyDescent="0.25">
      <c r="I487" s="16" t="s">
        <v>1670</v>
      </c>
      <c r="J487" s="3" t="s">
        <v>1671</v>
      </c>
      <c r="AA487" s="8"/>
    </row>
    <row r="488" spans="9:27" x14ac:dyDescent="0.25">
      <c r="I488" s="16" t="s">
        <v>1672</v>
      </c>
      <c r="J488" s="3" t="s">
        <v>1673</v>
      </c>
      <c r="AA488" s="8"/>
    </row>
    <row r="489" spans="9:27" x14ac:dyDescent="0.25">
      <c r="I489" s="16" t="s">
        <v>1674</v>
      </c>
      <c r="J489" s="3" t="s">
        <v>1675</v>
      </c>
      <c r="AA489" s="8"/>
    </row>
    <row r="490" spans="9:27" x14ac:dyDescent="0.25">
      <c r="I490" s="16" t="s">
        <v>1676</v>
      </c>
      <c r="J490" s="3" t="s">
        <v>1677</v>
      </c>
      <c r="AA490" s="8"/>
    </row>
    <row r="491" spans="9:27" x14ac:dyDescent="0.25">
      <c r="I491" s="3" t="s">
        <v>1678</v>
      </c>
      <c r="J491" s="3" t="s">
        <v>1679</v>
      </c>
      <c r="AA491" s="8"/>
    </row>
    <row r="492" spans="9:27" x14ac:dyDescent="0.25">
      <c r="I492" s="3" t="s">
        <v>1680</v>
      </c>
      <c r="J492" s="3" t="s">
        <v>1681</v>
      </c>
      <c r="AA492" s="8"/>
    </row>
    <row r="493" spans="9:27" x14ac:dyDescent="0.25">
      <c r="I493" s="3" t="s">
        <v>1682</v>
      </c>
      <c r="J493" s="3" t="s">
        <v>1683</v>
      </c>
      <c r="AA493" s="8"/>
    </row>
    <row r="494" spans="9:27" x14ac:dyDescent="0.25">
      <c r="I494" s="3" t="s">
        <v>1684</v>
      </c>
      <c r="J494" s="3" t="s">
        <v>1685</v>
      </c>
      <c r="AA494" s="8"/>
    </row>
    <row r="495" spans="9:27" x14ac:dyDescent="0.25">
      <c r="I495" s="3" t="s">
        <v>1686</v>
      </c>
      <c r="J495" s="3" t="s">
        <v>1687</v>
      </c>
      <c r="AA495" s="8"/>
    </row>
    <row r="496" spans="9:27" x14ac:dyDescent="0.25">
      <c r="I496" s="3" t="s">
        <v>1688</v>
      </c>
      <c r="J496" s="3" t="s">
        <v>1689</v>
      </c>
      <c r="AA496" s="8"/>
    </row>
    <row r="497" spans="9:27" x14ac:dyDescent="0.25">
      <c r="I497" s="3" t="s">
        <v>1690</v>
      </c>
      <c r="J497" s="3" t="s">
        <v>1691</v>
      </c>
      <c r="AA497" s="8"/>
    </row>
    <row r="498" spans="9:27" x14ac:dyDescent="0.25">
      <c r="I498" s="3" t="s">
        <v>1692</v>
      </c>
      <c r="J498" s="3" t="s">
        <v>1693</v>
      </c>
      <c r="AA498" s="8"/>
    </row>
    <row r="499" spans="9:27" x14ac:dyDescent="0.25">
      <c r="I499" s="3" t="s">
        <v>1694</v>
      </c>
      <c r="J499" s="3" t="s">
        <v>1695</v>
      </c>
      <c r="AA499" s="8"/>
    </row>
    <row r="500" spans="9:27" x14ac:dyDescent="0.25">
      <c r="I500" s="3" t="s">
        <v>1696</v>
      </c>
      <c r="J500" s="3" t="s">
        <v>1697</v>
      </c>
      <c r="AA500" s="8"/>
    </row>
    <row r="501" spans="9:27" x14ac:dyDescent="0.25">
      <c r="I501" s="3" t="s">
        <v>1698</v>
      </c>
      <c r="J501" s="3" t="s">
        <v>1699</v>
      </c>
      <c r="AA501" s="8"/>
    </row>
    <row r="502" spans="9:27" x14ac:dyDescent="0.25">
      <c r="I502" s="3" t="s">
        <v>1700</v>
      </c>
      <c r="J502" s="3" t="s">
        <v>1701</v>
      </c>
      <c r="AA502" s="8"/>
    </row>
    <row r="503" spans="9:27" x14ac:dyDescent="0.25">
      <c r="I503" s="3" t="s">
        <v>1702</v>
      </c>
      <c r="J503" s="3" t="s">
        <v>1703</v>
      </c>
      <c r="AA503" s="8"/>
    </row>
    <row r="504" spans="9:27" x14ac:dyDescent="0.25">
      <c r="I504" s="3" t="s">
        <v>1704</v>
      </c>
      <c r="J504" s="3" t="s">
        <v>1705</v>
      </c>
      <c r="AA504" s="8"/>
    </row>
    <row r="505" spans="9:27" x14ac:dyDescent="0.25">
      <c r="I505" s="3" t="s">
        <v>1706</v>
      </c>
      <c r="J505" s="3" t="s">
        <v>1707</v>
      </c>
      <c r="AA505" s="8"/>
    </row>
    <row r="506" spans="9:27" x14ac:dyDescent="0.25">
      <c r="I506" s="3" t="s">
        <v>1708</v>
      </c>
      <c r="J506" s="3" t="s">
        <v>1709</v>
      </c>
      <c r="AA506" s="8"/>
    </row>
    <row r="507" spans="9:27" x14ac:dyDescent="0.25">
      <c r="I507" s="3" t="s">
        <v>1710</v>
      </c>
      <c r="J507" s="3" t="s">
        <v>1711</v>
      </c>
      <c r="AA507" s="8"/>
    </row>
    <row r="508" spans="9:27" x14ac:dyDescent="0.25">
      <c r="I508" s="3" t="s">
        <v>1712</v>
      </c>
      <c r="J508" s="3" t="s">
        <v>1713</v>
      </c>
      <c r="AA508" s="8"/>
    </row>
    <row r="509" spans="9:27" x14ac:dyDescent="0.25">
      <c r="I509" s="3" t="s">
        <v>1714</v>
      </c>
      <c r="J509" s="3" t="s">
        <v>1715</v>
      </c>
      <c r="AA509" s="8"/>
    </row>
    <row r="510" spans="9:27" x14ac:dyDescent="0.25">
      <c r="I510" s="3" t="s">
        <v>1716</v>
      </c>
      <c r="J510" s="3" t="s">
        <v>1717</v>
      </c>
      <c r="AA510" s="8"/>
    </row>
    <row r="511" spans="9:27" x14ac:dyDescent="0.25">
      <c r="I511" s="3" t="s">
        <v>1718</v>
      </c>
      <c r="J511" s="3" t="s">
        <v>1719</v>
      </c>
      <c r="AA511" s="8"/>
    </row>
    <row r="512" spans="9:27" x14ac:dyDescent="0.25">
      <c r="I512" s="3" t="s">
        <v>1720</v>
      </c>
      <c r="J512" s="3" t="s">
        <v>1721</v>
      </c>
      <c r="AA512" s="8"/>
    </row>
    <row r="513" spans="9:27" x14ac:dyDescent="0.25">
      <c r="I513" s="3" t="s">
        <v>1722</v>
      </c>
      <c r="J513" s="3" t="s">
        <v>1723</v>
      </c>
      <c r="AA513" s="8"/>
    </row>
    <row r="514" spans="9:27" x14ac:dyDescent="0.25">
      <c r="I514" s="3" t="s">
        <v>1724</v>
      </c>
      <c r="J514" s="3" t="s">
        <v>1725</v>
      </c>
      <c r="AA514" s="8"/>
    </row>
    <row r="515" spans="9:27" x14ac:dyDescent="0.25">
      <c r="I515" s="3" t="s">
        <v>1726</v>
      </c>
      <c r="J515" s="3" t="s">
        <v>1727</v>
      </c>
      <c r="AA515" s="8"/>
    </row>
    <row r="516" spans="9:27" x14ac:dyDescent="0.25">
      <c r="I516" s="3" t="s">
        <v>1728</v>
      </c>
      <c r="J516" s="3" t="s">
        <v>1729</v>
      </c>
      <c r="AA516" s="8"/>
    </row>
    <row r="517" spans="9:27" x14ac:dyDescent="0.25">
      <c r="I517" s="3" t="s">
        <v>1730</v>
      </c>
      <c r="J517" s="3" t="s">
        <v>1731</v>
      </c>
      <c r="AA517" s="8"/>
    </row>
    <row r="518" spans="9:27" x14ac:dyDescent="0.25">
      <c r="I518" s="3" t="s">
        <v>1732</v>
      </c>
      <c r="J518" s="3" t="s">
        <v>1733</v>
      </c>
      <c r="AA518" s="8"/>
    </row>
    <row r="519" spans="9:27" x14ac:dyDescent="0.25">
      <c r="I519" s="3" t="s">
        <v>1734</v>
      </c>
      <c r="J519" s="3" t="s">
        <v>1735</v>
      </c>
      <c r="AA519" s="8"/>
    </row>
    <row r="520" spans="9:27" x14ac:dyDescent="0.25">
      <c r="I520" s="3" t="s">
        <v>1736</v>
      </c>
      <c r="J520" s="3" t="s">
        <v>1737</v>
      </c>
      <c r="AA520" s="8"/>
    </row>
    <row r="521" spans="9:27" x14ac:dyDescent="0.25">
      <c r="I521" s="3" t="s">
        <v>1738</v>
      </c>
      <c r="J521" s="3" t="s">
        <v>1739</v>
      </c>
      <c r="AA521" s="8"/>
    </row>
    <row r="522" spans="9:27" x14ac:dyDescent="0.25">
      <c r="I522" s="3" t="s">
        <v>1740</v>
      </c>
      <c r="J522" s="3" t="s">
        <v>1741</v>
      </c>
      <c r="AA522" s="8"/>
    </row>
    <row r="523" spans="9:27" x14ac:dyDescent="0.25">
      <c r="I523" s="3" t="s">
        <v>1742</v>
      </c>
      <c r="J523" s="3" t="s">
        <v>1743</v>
      </c>
      <c r="AA523" s="8"/>
    </row>
    <row r="524" spans="9:27" x14ac:dyDescent="0.25">
      <c r="I524" s="3" t="s">
        <v>1744</v>
      </c>
      <c r="J524" s="3" t="s">
        <v>1745</v>
      </c>
      <c r="AA524" s="8"/>
    </row>
    <row r="525" spans="9:27" x14ac:dyDescent="0.25">
      <c r="I525" s="3" t="s">
        <v>1746</v>
      </c>
      <c r="J525" s="3" t="s">
        <v>1747</v>
      </c>
      <c r="AA525" s="8"/>
    </row>
    <row r="526" spans="9:27" x14ac:dyDescent="0.25">
      <c r="I526" s="3" t="s">
        <v>1748</v>
      </c>
      <c r="J526" s="3" t="s">
        <v>1749</v>
      </c>
      <c r="AA526" s="8"/>
    </row>
    <row r="527" spans="9:27" x14ac:dyDescent="0.25">
      <c r="I527" s="3" t="s">
        <v>1750</v>
      </c>
      <c r="J527" s="3" t="s">
        <v>1751</v>
      </c>
      <c r="AA527" s="8"/>
    </row>
    <row r="528" spans="9:27" x14ac:dyDescent="0.25">
      <c r="I528" s="3" t="s">
        <v>1752</v>
      </c>
      <c r="J528" s="3" t="s">
        <v>1753</v>
      </c>
      <c r="AA528" s="8"/>
    </row>
    <row r="529" spans="9:27" x14ac:dyDescent="0.25">
      <c r="I529" s="3" t="s">
        <v>1754</v>
      </c>
      <c r="J529" s="3" t="s">
        <v>1755</v>
      </c>
      <c r="AA529" s="8"/>
    </row>
    <row r="530" spans="9:27" x14ac:dyDescent="0.25">
      <c r="I530" s="3" t="s">
        <v>1756</v>
      </c>
      <c r="J530" s="3" t="s">
        <v>1757</v>
      </c>
      <c r="AA530" s="8"/>
    </row>
    <row r="531" spans="9:27" x14ac:dyDescent="0.25">
      <c r="I531" s="3" t="s">
        <v>1758</v>
      </c>
      <c r="J531" s="3" t="s">
        <v>1759</v>
      </c>
      <c r="AA531" s="8"/>
    </row>
    <row r="532" spans="9:27" x14ac:dyDescent="0.25">
      <c r="I532" s="3" t="s">
        <v>1760</v>
      </c>
      <c r="J532" s="3" t="s">
        <v>1761</v>
      </c>
      <c r="AA532" s="8"/>
    </row>
    <row r="533" spans="9:27" x14ac:dyDescent="0.25">
      <c r="I533" s="3" t="s">
        <v>1762</v>
      </c>
      <c r="J533" s="3" t="s">
        <v>1763</v>
      </c>
      <c r="AA533" s="8"/>
    </row>
    <row r="534" spans="9:27" x14ac:dyDescent="0.25">
      <c r="I534" s="3" t="s">
        <v>1764</v>
      </c>
      <c r="J534" s="3" t="s">
        <v>1765</v>
      </c>
      <c r="AA534" s="8"/>
    </row>
    <row r="535" spans="9:27" x14ac:dyDescent="0.25">
      <c r="I535" s="3" t="s">
        <v>1766</v>
      </c>
      <c r="J535" s="3" t="s">
        <v>1767</v>
      </c>
      <c r="AA535" s="8"/>
    </row>
    <row r="536" spans="9:27" x14ac:dyDescent="0.25">
      <c r="I536" s="3" t="s">
        <v>1768</v>
      </c>
      <c r="J536" s="3" t="s">
        <v>1769</v>
      </c>
      <c r="AA536" s="8"/>
    </row>
    <row r="537" spans="9:27" x14ac:dyDescent="0.25">
      <c r="I537" s="3" t="s">
        <v>1770</v>
      </c>
      <c r="J537" s="3" t="s">
        <v>1771</v>
      </c>
      <c r="AA537" s="8"/>
    </row>
    <row r="538" spans="9:27" x14ac:dyDescent="0.25">
      <c r="I538" s="3" t="s">
        <v>1772</v>
      </c>
      <c r="J538" s="3" t="s">
        <v>1773</v>
      </c>
      <c r="AA538" s="8"/>
    </row>
    <row r="539" spans="9:27" x14ac:dyDescent="0.25">
      <c r="I539" s="3" t="s">
        <v>1774</v>
      </c>
      <c r="J539" s="3" t="s">
        <v>1775</v>
      </c>
      <c r="AA539" s="8"/>
    </row>
    <row r="540" spans="9:27" x14ac:dyDescent="0.25">
      <c r="I540" s="3" t="s">
        <v>1776</v>
      </c>
      <c r="J540" s="3" t="s">
        <v>1777</v>
      </c>
      <c r="AA540" s="8"/>
    </row>
    <row r="541" spans="9:27" x14ac:dyDescent="0.25">
      <c r="I541" s="3" t="s">
        <v>1778</v>
      </c>
      <c r="J541" s="3" t="s">
        <v>1779</v>
      </c>
      <c r="AA541" s="8"/>
    </row>
    <row r="542" spans="9:27" x14ac:dyDescent="0.25">
      <c r="I542" s="3" t="s">
        <v>1780</v>
      </c>
      <c r="J542" s="3" t="s">
        <v>1781</v>
      </c>
      <c r="AA542" s="8"/>
    </row>
    <row r="543" spans="9:27" x14ac:dyDescent="0.25">
      <c r="I543" s="3" t="s">
        <v>1782</v>
      </c>
      <c r="J543" s="3" t="s">
        <v>1783</v>
      </c>
      <c r="AA543" s="8"/>
    </row>
    <row r="544" spans="9:27" x14ac:dyDescent="0.25">
      <c r="I544" s="3" t="s">
        <v>1784</v>
      </c>
      <c r="J544" s="3" t="s">
        <v>1785</v>
      </c>
      <c r="AA544" s="8"/>
    </row>
    <row r="545" spans="9:27" x14ac:dyDescent="0.25">
      <c r="I545" s="3" t="s">
        <v>1786</v>
      </c>
      <c r="J545" s="3" t="s">
        <v>1787</v>
      </c>
      <c r="AA545" s="8"/>
    </row>
    <row r="546" spans="9:27" x14ac:dyDescent="0.25">
      <c r="I546" s="3" t="s">
        <v>1788</v>
      </c>
      <c r="J546" s="3" t="s">
        <v>1789</v>
      </c>
      <c r="AA546" s="8"/>
    </row>
    <row r="547" spans="9:27" x14ac:dyDescent="0.25">
      <c r="I547" s="3" t="s">
        <v>1790</v>
      </c>
      <c r="J547" s="3" t="s">
        <v>1791</v>
      </c>
      <c r="AA547" s="8"/>
    </row>
    <row r="548" spans="9:27" x14ac:dyDescent="0.25">
      <c r="I548" s="3" t="s">
        <v>1792</v>
      </c>
      <c r="J548" s="3" t="s">
        <v>1793</v>
      </c>
      <c r="AA548" s="8"/>
    </row>
    <row r="549" spans="9:27" x14ac:dyDescent="0.25">
      <c r="I549" s="3" t="s">
        <v>1794</v>
      </c>
      <c r="J549" s="3" t="s">
        <v>1795</v>
      </c>
      <c r="AA549" s="8"/>
    </row>
    <row r="550" spans="9:27" x14ac:dyDescent="0.25">
      <c r="I550" s="3" t="s">
        <v>1796</v>
      </c>
      <c r="J550" s="3" t="s">
        <v>1797</v>
      </c>
      <c r="AA550" s="8"/>
    </row>
    <row r="551" spans="9:27" x14ac:dyDescent="0.25">
      <c r="I551" s="3" t="s">
        <v>1798</v>
      </c>
      <c r="J551" s="3" t="s">
        <v>1799</v>
      </c>
      <c r="AA551" s="8"/>
    </row>
    <row r="552" spans="9:27" x14ac:dyDescent="0.25">
      <c r="I552" s="3" t="s">
        <v>1800</v>
      </c>
      <c r="J552" s="3" t="s">
        <v>1801</v>
      </c>
      <c r="AA552" s="8"/>
    </row>
    <row r="553" spans="9:27" x14ac:dyDescent="0.25">
      <c r="I553" s="3" t="s">
        <v>1802</v>
      </c>
      <c r="J553" s="3" t="s">
        <v>1803</v>
      </c>
      <c r="AA553" s="8"/>
    </row>
    <row r="554" spans="9:27" x14ac:dyDescent="0.25">
      <c r="I554" s="3" t="s">
        <v>1804</v>
      </c>
      <c r="J554" s="3" t="s">
        <v>1805</v>
      </c>
      <c r="AA554" s="8"/>
    </row>
    <row r="555" spans="9:27" x14ac:dyDescent="0.25">
      <c r="I555" s="3" t="s">
        <v>1806</v>
      </c>
      <c r="J555" s="3" t="s">
        <v>1807</v>
      </c>
      <c r="AA555" s="8"/>
    </row>
    <row r="556" spans="9:27" x14ac:dyDescent="0.25">
      <c r="I556" s="3" t="s">
        <v>1808</v>
      </c>
      <c r="J556" s="3" t="s">
        <v>1809</v>
      </c>
      <c r="AA556" s="8"/>
    </row>
    <row r="557" spans="9:27" x14ac:dyDescent="0.25">
      <c r="I557" s="3" t="s">
        <v>1810</v>
      </c>
      <c r="J557" s="3" t="s">
        <v>1811</v>
      </c>
      <c r="AA557" s="8"/>
    </row>
    <row r="558" spans="9:27" x14ac:dyDescent="0.25">
      <c r="I558" s="3" t="s">
        <v>1812</v>
      </c>
      <c r="J558" s="3" t="s">
        <v>1813</v>
      </c>
      <c r="AA558" s="8"/>
    </row>
    <row r="559" spans="9:27" x14ac:dyDescent="0.25">
      <c r="I559" s="3" t="s">
        <v>1814</v>
      </c>
      <c r="J559" s="3" t="s">
        <v>1815</v>
      </c>
      <c r="AA559" s="8"/>
    </row>
    <row r="560" spans="9:27" x14ac:dyDescent="0.25">
      <c r="I560" s="3" t="s">
        <v>1816</v>
      </c>
      <c r="J560" s="3" t="s">
        <v>1817</v>
      </c>
      <c r="AA560" s="8"/>
    </row>
    <row r="561" spans="9:27" x14ac:dyDescent="0.25">
      <c r="I561" s="3" t="s">
        <v>1818</v>
      </c>
      <c r="J561" s="3" t="s">
        <v>1819</v>
      </c>
      <c r="AA561" s="8"/>
    </row>
    <row r="562" spans="9:27" x14ac:dyDescent="0.25">
      <c r="I562" s="3" t="s">
        <v>1820</v>
      </c>
      <c r="J562" s="3" t="s">
        <v>1821</v>
      </c>
      <c r="AA562" s="8"/>
    </row>
    <row r="563" spans="9:27" x14ac:dyDescent="0.25">
      <c r="I563" s="3" t="s">
        <v>1822</v>
      </c>
      <c r="J563" s="3" t="s">
        <v>1823</v>
      </c>
      <c r="AA563" s="8"/>
    </row>
    <row r="564" spans="9:27" x14ac:dyDescent="0.25">
      <c r="I564" s="3" t="s">
        <v>1824</v>
      </c>
      <c r="J564" s="3" t="s">
        <v>1825</v>
      </c>
      <c r="AA564" s="8"/>
    </row>
    <row r="565" spans="9:27" x14ac:dyDescent="0.25">
      <c r="I565" s="3" t="s">
        <v>1826</v>
      </c>
      <c r="J565" s="3" t="s">
        <v>1827</v>
      </c>
      <c r="AA565" s="8"/>
    </row>
    <row r="566" spans="9:27" x14ac:dyDescent="0.25">
      <c r="I566" s="3" t="s">
        <v>1828</v>
      </c>
      <c r="J566" s="3" t="s">
        <v>1829</v>
      </c>
      <c r="AA566" s="8"/>
    </row>
    <row r="567" spans="9:27" x14ac:dyDescent="0.25">
      <c r="I567" s="3" t="s">
        <v>1830</v>
      </c>
      <c r="J567" s="3" t="s">
        <v>1831</v>
      </c>
      <c r="AA567" s="8"/>
    </row>
    <row r="568" spans="9:27" x14ac:dyDescent="0.25">
      <c r="I568" s="3" t="s">
        <v>1832</v>
      </c>
      <c r="J568" s="3" t="s">
        <v>1833</v>
      </c>
      <c r="AA568" s="8"/>
    </row>
    <row r="569" spans="9:27" x14ac:dyDescent="0.25">
      <c r="I569" s="3" t="s">
        <v>1834</v>
      </c>
      <c r="J569" s="3" t="s">
        <v>1835</v>
      </c>
      <c r="AA569" s="8"/>
    </row>
    <row r="570" spans="9:27" x14ac:dyDescent="0.25">
      <c r="I570" s="3" t="s">
        <v>1836</v>
      </c>
      <c r="J570" s="3" t="s">
        <v>1837</v>
      </c>
      <c r="AA570" s="8"/>
    </row>
    <row r="571" spans="9:27" x14ac:dyDescent="0.25">
      <c r="I571" s="3" t="s">
        <v>1838</v>
      </c>
      <c r="J571" s="3" t="s">
        <v>1839</v>
      </c>
      <c r="AA571" s="8"/>
    </row>
    <row r="572" spans="9:27" x14ac:dyDescent="0.25">
      <c r="I572" s="3" t="s">
        <v>1840</v>
      </c>
      <c r="J572" s="3" t="s">
        <v>1841</v>
      </c>
      <c r="AA572" s="8"/>
    </row>
    <row r="573" spans="9:27" x14ac:dyDescent="0.25">
      <c r="I573" s="3" t="s">
        <v>1842</v>
      </c>
      <c r="J573" s="3" t="s">
        <v>1843</v>
      </c>
      <c r="AA573" s="8"/>
    </row>
    <row r="574" spans="9:27" x14ac:dyDescent="0.25">
      <c r="I574" s="3" t="s">
        <v>1844</v>
      </c>
      <c r="J574" s="3" t="s">
        <v>1845</v>
      </c>
      <c r="AA574" s="8"/>
    </row>
    <row r="575" spans="9:27" x14ac:dyDescent="0.25">
      <c r="I575" s="3" t="s">
        <v>1846</v>
      </c>
      <c r="J575" s="3" t="s">
        <v>1847</v>
      </c>
      <c r="AA575" s="8"/>
    </row>
    <row r="576" spans="9:27" x14ac:dyDescent="0.25">
      <c r="I576" s="3" t="s">
        <v>1848</v>
      </c>
      <c r="J576" s="3" t="s">
        <v>1849</v>
      </c>
      <c r="AA576" s="8"/>
    </row>
    <row r="577" spans="9:27" x14ac:dyDescent="0.25">
      <c r="I577" s="3" t="s">
        <v>1850</v>
      </c>
      <c r="J577" s="3" t="s">
        <v>1851</v>
      </c>
      <c r="AA577" s="8"/>
    </row>
    <row r="578" spans="9:27" x14ac:dyDescent="0.25">
      <c r="I578" s="3" t="s">
        <v>1852</v>
      </c>
      <c r="J578" s="3" t="s">
        <v>1853</v>
      </c>
      <c r="AA578" s="8"/>
    </row>
    <row r="579" spans="9:27" x14ac:dyDescent="0.25">
      <c r="I579" s="3" t="s">
        <v>1854</v>
      </c>
      <c r="J579" s="3" t="s">
        <v>1855</v>
      </c>
      <c r="AA579" s="8"/>
    </row>
    <row r="580" spans="9:27" x14ac:dyDescent="0.25">
      <c r="I580" s="3" t="s">
        <v>1856</v>
      </c>
      <c r="J580" s="3" t="s">
        <v>1857</v>
      </c>
      <c r="AA580" s="8"/>
    </row>
    <row r="581" spans="9:27" x14ac:dyDescent="0.25">
      <c r="I581" s="3" t="s">
        <v>1858</v>
      </c>
      <c r="J581" s="3" t="s">
        <v>1859</v>
      </c>
      <c r="AA581" s="8"/>
    </row>
    <row r="582" spans="9:27" x14ac:dyDescent="0.25">
      <c r="I582" s="3" t="s">
        <v>1860</v>
      </c>
      <c r="J582" s="3" t="s">
        <v>1861</v>
      </c>
      <c r="AA582" s="8"/>
    </row>
    <row r="583" spans="9:27" x14ac:dyDescent="0.25">
      <c r="I583" s="3" t="s">
        <v>1862</v>
      </c>
      <c r="J583" s="3" t="s">
        <v>1863</v>
      </c>
      <c r="AA583" s="8"/>
    </row>
    <row r="584" spans="9:27" x14ac:dyDescent="0.25">
      <c r="I584" s="3" t="s">
        <v>1864</v>
      </c>
      <c r="J584" s="3" t="s">
        <v>1865</v>
      </c>
      <c r="AA584" s="8"/>
    </row>
    <row r="585" spans="9:27" x14ac:dyDescent="0.25">
      <c r="I585" s="3" t="s">
        <v>1866</v>
      </c>
      <c r="J585" s="3" t="s">
        <v>1867</v>
      </c>
      <c r="AA585" s="8"/>
    </row>
    <row r="586" spans="9:27" x14ac:dyDescent="0.25">
      <c r="I586" s="3" t="s">
        <v>1868</v>
      </c>
      <c r="J586" s="3" t="s">
        <v>1869</v>
      </c>
      <c r="AA586" s="8"/>
    </row>
    <row r="587" spans="9:27" x14ac:dyDescent="0.25">
      <c r="I587" s="3" t="s">
        <v>1870</v>
      </c>
      <c r="J587" s="3" t="s">
        <v>1871</v>
      </c>
      <c r="AA587" s="8"/>
    </row>
    <row r="588" spans="9:27" x14ac:dyDescent="0.25">
      <c r="I588" s="3" t="s">
        <v>1872</v>
      </c>
      <c r="J588" s="3" t="s">
        <v>1873</v>
      </c>
      <c r="AA588" s="8"/>
    </row>
    <row r="589" spans="9:27" x14ac:dyDescent="0.25">
      <c r="I589" s="3" t="s">
        <v>1874</v>
      </c>
      <c r="J589" s="3" t="s">
        <v>1875</v>
      </c>
      <c r="AA589" s="8"/>
    </row>
    <row r="590" spans="9:27" x14ac:dyDescent="0.25">
      <c r="I590" s="3" t="s">
        <v>1876</v>
      </c>
      <c r="J590" s="3" t="s">
        <v>1877</v>
      </c>
      <c r="AA590" s="8"/>
    </row>
    <row r="591" spans="9:27" x14ac:dyDescent="0.25">
      <c r="I591" s="3" t="s">
        <v>1878</v>
      </c>
      <c r="J591" s="3" t="s">
        <v>1879</v>
      </c>
      <c r="AA591" s="8"/>
    </row>
    <row r="592" spans="9:27" x14ac:dyDescent="0.25">
      <c r="I592" s="3" t="s">
        <v>1880</v>
      </c>
      <c r="J592" s="3" t="s">
        <v>1881</v>
      </c>
      <c r="AA592" s="8"/>
    </row>
    <row r="593" spans="9:27" x14ac:dyDescent="0.25">
      <c r="I593" s="3" t="s">
        <v>1882</v>
      </c>
      <c r="J593" s="3" t="s">
        <v>1883</v>
      </c>
      <c r="AA593" s="8"/>
    </row>
    <row r="594" spans="9:27" x14ac:dyDescent="0.25">
      <c r="I594" s="3" t="s">
        <v>1884</v>
      </c>
      <c r="J594" s="3" t="s">
        <v>1885</v>
      </c>
      <c r="AA594" s="8"/>
    </row>
    <row r="595" spans="9:27" x14ac:dyDescent="0.25">
      <c r="I595" s="3" t="s">
        <v>1886</v>
      </c>
      <c r="J595" s="3" t="s">
        <v>1887</v>
      </c>
      <c r="AA595" s="8"/>
    </row>
    <row r="596" spans="9:27" x14ac:dyDescent="0.25">
      <c r="I596" s="3" t="s">
        <v>1888</v>
      </c>
      <c r="J596" s="3" t="s">
        <v>1889</v>
      </c>
      <c r="AA596" s="8"/>
    </row>
    <row r="597" spans="9:27" x14ac:dyDescent="0.25">
      <c r="I597" s="3" t="s">
        <v>1890</v>
      </c>
      <c r="J597" s="3" t="s">
        <v>1891</v>
      </c>
      <c r="AA597" s="8"/>
    </row>
    <row r="598" spans="9:27" x14ac:dyDescent="0.25">
      <c r="I598" s="3" t="s">
        <v>1892</v>
      </c>
      <c r="J598" s="3" t="s">
        <v>1893</v>
      </c>
      <c r="AA598" s="8"/>
    </row>
    <row r="599" spans="9:27" x14ac:dyDescent="0.25">
      <c r="I599" s="3" t="s">
        <v>1894</v>
      </c>
      <c r="J599" s="3" t="s">
        <v>1895</v>
      </c>
      <c r="AA599" s="8"/>
    </row>
    <row r="600" spans="9:27" x14ac:dyDescent="0.25">
      <c r="I600" s="3" t="s">
        <v>1896</v>
      </c>
      <c r="J600" s="3" t="s">
        <v>1897</v>
      </c>
      <c r="AA600" s="8"/>
    </row>
    <row r="601" spans="9:27" x14ac:dyDescent="0.25">
      <c r="I601" s="3" t="s">
        <v>1898</v>
      </c>
      <c r="J601" s="3" t="s">
        <v>1899</v>
      </c>
      <c r="AA601" s="8"/>
    </row>
    <row r="602" spans="9:27" x14ac:dyDescent="0.25">
      <c r="I602" s="3" t="s">
        <v>1900</v>
      </c>
      <c r="J602" s="3" t="s">
        <v>1901</v>
      </c>
      <c r="AA602" s="8"/>
    </row>
    <row r="603" spans="9:27" x14ac:dyDescent="0.25">
      <c r="I603" s="3" t="s">
        <v>1902</v>
      </c>
      <c r="J603" s="3" t="s">
        <v>1903</v>
      </c>
      <c r="AA603" s="8"/>
    </row>
    <row r="604" spans="9:27" x14ac:dyDescent="0.25">
      <c r="I604" s="3" t="s">
        <v>1904</v>
      </c>
      <c r="J604" s="3" t="s">
        <v>1905</v>
      </c>
      <c r="AA604" s="8"/>
    </row>
    <row r="605" spans="9:27" x14ac:dyDescent="0.25">
      <c r="I605" s="3" t="s">
        <v>1906</v>
      </c>
      <c r="J605" s="3" t="s">
        <v>1907</v>
      </c>
      <c r="AA605" s="8"/>
    </row>
    <row r="606" spans="9:27" x14ac:dyDescent="0.25">
      <c r="I606" s="3" t="s">
        <v>1908</v>
      </c>
      <c r="J606" s="3" t="s">
        <v>1909</v>
      </c>
      <c r="AA606" s="8"/>
    </row>
    <row r="607" spans="9:27" x14ac:dyDescent="0.25">
      <c r="I607" s="3" t="s">
        <v>1910</v>
      </c>
      <c r="J607" s="3" t="s">
        <v>1911</v>
      </c>
      <c r="AA607" s="8"/>
    </row>
    <row r="608" spans="9:27" x14ac:dyDescent="0.25">
      <c r="I608" s="3" t="s">
        <v>1912</v>
      </c>
      <c r="J608" s="3" t="s">
        <v>1913</v>
      </c>
      <c r="AA608" s="8"/>
    </row>
    <row r="609" spans="9:27" x14ac:dyDescent="0.25">
      <c r="I609" s="3" t="s">
        <v>1914</v>
      </c>
      <c r="J609" s="3" t="s">
        <v>1915</v>
      </c>
      <c r="AA609" s="8"/>
    </row>
    <row r="610" spans="9:27" x14ac:dyDescent="0.25">
      <c r="I610" s="3" t="s">
        <v>1916</v>
      </c>
      <c r="J610" s="3" t="s">
        <v>1917</v>
      </c>
      <c r="AA610" s="8"/>
    </row>
    <row r="611" spans="9:27" x14ac:dyDescent="0.25">
      <c r="I611" s="3" t="s">
        <v>1918</v>
      </c>
      <c r="J611" s="3" t="s">
        <v>1919</v>
      </c>
      <c r="AA611" s="8"/>
    </row>
    <row r="612" spans="9:27" x14ac:dyDescent="0.25">
      <c r="I612" s="3" t="s">
        <v>1920</v>
      </c>
      <c r="J612" s="3" t="s">
        <v>1921</v>
      </c>
      <c r="AA612" s="8"/>
    </row>
    <row r="613" spans="9:27" x14ac:dyDescent="0.25">
      <c r="I613" s="3" t="s">
        <v>1922</v>
      </c>
      <c r="J613" s="3" t="s">
        <v>1923</v>
      </c>
      <c r="AA613" s="8"/>
    </row>
    <row r="614" spans="9:27" x14ac:dyDescent="0.25">
      <c r="I614" s="3" t="s">
        <v>1924</v>
      </c>
      <c r="J614" s="3" t="s">
        <v>1925</v>
      </c>
      <c r="AA614" s="8"/>
    </row>
    <row r="615" spans="9:27" x14ac:dyDescent="0.25">
      <c r="I615" s="3" t="s">
        <v>1926</v>
      </c>
      <c r="J615" s="3" t="s">
        <v>1927</v>
      </c>
      <c r="AA615" s="8"/>
    </row>
    <row r="616" spans="9:27" x14ac:dyDescent="0.25">
      <c r="I616" s="3" t="s">
        <v>1928</v>
      </c>
      <c r="J616" s="3" t="s">
        <v>1929</v>
      </c>
      <c r="AA616" s="8"/>
    </row>
    <row r="617" spans="9:27" x14ac:dyDescent="0.25">
      <c r="AA617" s="8"/>
    </row>
    <row r="618" spans="9:27" x14ac:dyDescent="0.25">
      <c r="AA618" s="8"/>
    </row>
    <row r="619" spans="9:27" x14ac:dyDescent="0.25">
      <c r="AA619" s="8"/>
    </row>
    <row r="620" spans="9:27" x14ac:dyDescent="0.25">
      <c r="AA620" s="8"/>
    </row>
    <row r="621" spans="9:27" x14ac:dyDescent="0.25">
      <c r="AA621" s="8"/>
    </row>
    <row r="622" spans="9:27" x14ac:dyDescent="0.25">
      <c r="AA622" s="8"/>
    </row>
    <row r="623" spans="9:27" x14ac:dyDescent="0.25">
      <c r="AA623" s="8"/>
    </row>
    <row r="624" spans="9:27" x14ac:dyDescent="0.25">
      <c r="AA624" s="8"/>
    </row>
    <row r="625" spans="9:27" x14ac:dyDescent="0.25">
      <c r="AA625" s="8"/>
    </row>
    <row r="626" spans="9:27" x14ac:dyDescent="0.25">
      <c r="AA626" s="8"/>
    </row>
    <row r="627" spans="9:27" x14ac:dyDescent="0.25">
      <c r="AA627" s="8"/>
    </row>
    <row r="628" spans="9:27" x14ac:dyDescent="0.25">
      <c r="AA628" s="8"/>
    </row>
    <row r="629" spans="9:27" x14ac:dyDescent="0.25">
      <c r="AA629" s="8"/>
    </row>
    <row r="630" spans="9:27" x14ac:dyDescent="0.25">
      <c r="AA630" s="8"/>
    </row>
    <row r="631" spans="9:27" x14ac:dyDescent="0.25">
      <c r="AA631" s="8"/>
    </row>
    <row r="632" spans="9:27" x14ac:dyDescent="0.25">
      <c r="AA632" s="8"/>
    </row>
    <row r="633" spans="9:27" x14ac:dyDescent="0.25">
      <c r="AA633" s="8"/>
    </row>
    <row r="634" spans="9:27" x14ac:dyDescent="0.25">
      <c r="AA634" s="8"/>
    </row>
    <row r="635" spans="9:27" x14ac:dyDescent="0.25">
      <c r="AA635" s="8"/>
    </row>
    <row r="636" spans="9:27" x14ac:dyDescent="0.25">
      <c r="AA636" s="8"/>
    </row>
    <row r="637" spans="9:27" x14ac:dyDescent="0.25">
      <c r="AA637" s="8"/>
    </row>
    <row r="638" spans="9:27" x14ac:dyDescent="0.25">
      <c r="AA638" s="8"/>
    </row>
    <row r="639" spans="9:27" x14ac:dyDescent="0.25">
      <c r="AA639" s="8"/>
    </row>
    <row r="640" spans="9:27" x14ac:dyDescent="0.25">
      <c r="I640" s="975"/>
      <c r="AA640" s="8"/>
    </row>
    <row r="641" spans="9:27" x14ac:dyDescent="0.25">
      <c r="I641" s="975"/>
      <c r="AA641" s="8"/>
    </row>
    <row r="642" spans="9:27" x14ac:dyDescent="0.25">
      <c r="I642" s="975"/>
      <c r="AA642" s="8"/>
    </row>
    <row r="643" spans="9:27" x14ac:dyDescent="0.25">
      <c r="I643" s="975"/>
      <c r="AA643" s="8"/>
    </row>
    <row r="644" spans="9:27" x14ac:dyDescent="0.25">
      <c r="I644" s="975"/>
      <c r="AA644" s="8"/>
    </row>
    <row r="645" spans="9:27" x14ac:dyDescent="0.25">
      <c r="I645" s="975"/>
      <c r="AA645" s="8"/>
    </row>
    <row r="646" spans="9:27" x14ac:dyDescent="0.25">
      <c r="I646" s="975"/>
      <c r="AA646" s="8"/>
    </row>
    <row r="647" spans="9:27" x14ac:dyDescent="0.25">
      <c r="I647" s="975"/>
      <c r="AA647" s="8"/>
    </row>
    <row r="648" spans="9:27" x14ac:dyDescent="0.25">
      <c r="AA648" s="8"/>
    </row>
    <row r="649" spans="9:27" x14ac:dyDescent="0.25">
      <c r="AA649" s="8"/>
    </row>
    <row r="650" spans="9:27" x14ac:dyDescent="0.25">
      <c r="AA650" s="8"/>
    </row>
    <row r="651" spans="9:27" x14ac:dyDescent="0.25">
      <c r="AA651" s="8"/>
    </row>
    <row r="652" spans="9:27" x14ac:dyDescent="0.25">
      <c r="AA652" s="8"/>
    </row>
    <row r="653" spans="9:27" x14ac:dyDescent="0.25">
      <c r="AA653" s="8"/>
    </row>
    <row r="654" spans="9:27" x14ac:dyDescent="0.25">
      <c r="AA654" s="8"/>
    </row>
    <row r="655" spans="9:27" x14ac:dyDescent="0.25">
      <c r="AA655" s="8"/>
    </row>
    <row r="656" spans="9:27" x14ac:dyDescent="0.25">
      <c r="AA656" s="8"/>
    </row>
    <row r="657" spans="27:27" x14ac:dyDescent="0.25">
      <c r="AA657" s="8"/>
    </row>
    <row r="658" spans="27:27" x14ac:dyDescent="0.25">
      <c r="AA658" s="8"/>
    </row>
    <row r="659" spans="27:27" x14ac:dyDescent="0.25">
      <c r="AA659" s="8"/>
    </row>
    <row r="660" spans="27:27" x14ac:dyDescent="0.25">
      <c r="AA660" s="8"/>
    </row>
    <row r="661" spans="27:27" x14ac:dyDescent="0.25">
      <c r="AA661" s="8"/>
    </row>
    <row r="662" spans="27:27" x14ac:dyDescent="0.25">
      <c r="AA662" s="8"/>
    </row>
    <row r="663" spans="27:27" x14ac:dyDescent="0.25">
      <c r="AA663" s="8"/>
    </row>
    <row r="664" spans="27:27" x14ac:dyDescent="0.25">
      <c r="AA664" s="8"/>
    </row>
    <row r="665" spans="27:27" x14ac:dyDescent="0.25">
      <c r="AA665" s="8"/>
    </row>
    <row r="666" spans="27:27" x14ac:dyDescent="0.25">
      <c r="AA666" s="8"/>
    </row>
    <row r="667" spans="27:27" x14ac:dyDescent="0.25">
      <c r="AA667" s="8"/>
    </row>
    <row r="668" spans="27:27" x14ac:dyDescent="0.25">
      <c r="AA668" s="8"/>
    </row>
    <row r="669" spans="27:27" x14ac:dyDescent="0.25">
      <c r="AA669" s="8"/>
    </row>
    <row r="670" spans="27:27" x14ac:dyDescent="0.25">
      <c r="AA670" s="8"/>
    </row>
    <row r="671" spans="27:27" x14ac:dyDescent="0.25">
      <c r="AA671" s="8"/>
    </row>
    <row r="672" spans="27:27" x14ac:dyDescent="0.25">
      <c r="AA672" s="8"/>
    </row>
    <row r="673" spans="27:27" x14ac:dyDescent="0.25">
      <c r="AA673" s="8"/>
    </row>
    <row r="674" spans="27:27" x14ac:dyDescent="0.25">
      <c r="AA674" s="8"/>
    </row>
    <row r="675" spans="27:27" x14ac:dyDescent="0.25">
      <c r="AA675" s="8"/>
    </row>
    <row r="676" spans="27:27" x14ac:dyDescent="0.25">
      <c r="AA676" s="8"/>
    </row>
    <row r="677" spans="27:27" x14ac:dyDescent="0.25">
      <c r="AA677" s="8"/>
    </row>
    <row r="678" spans="27:27" x14ac:dyDescent="0.25">
      <c r="AA678" s="8"/>
    </row>
    <row r="679" spans="27:27" x14ac:dyDescent="0.25">
      <c r="AA679" s="8"/>
    </row>
    <row r="680" spans="27:27" x14ac:dyDescent="0.25">
      <c r="AA680" s="8"/>
    </row>
    <row r="681" spans="27:27" x14ac:dyDescent="0.25">
      <c r="AA681" s="8"/>
    </row>
    <row r="682" spans="27:27" x14ac:dyDescent="0.25">
      <c r="AA682" s="8"/>
    </row>
    <row r="683" spans="27:27" x14ac:dyDescent="0.25">
      <c r="AA683" s="8"/>
    </row>
    <row r="684" spans="27:27" x14ac:dyDescent="0.25">
      <c r="AA684" s="8"/>
    </row>
    <row r="685" spans="27:27" x14ac:dyDescent="0.25">
      <c r="AA685" s="8"/>
    </row>
    <row r="686" spans="27:27" x14ac:dyDescent="0.25">
      <c r="AA686" s="8"/>
    </row>
    <row r="687" spans="27:27" x14ac:dyDescent="0.25">
      <c r="AA687" s="8"/>
    </row>
    <row r="688" spans="27:27" x14ac:dyDescent="0.25">
      <c r="AA688" s="8"/>
    </row>
    <row r="689" spans="27:27" x14ac:dyDescent="0.25">
      <c r="AA689" s="8"/>
    </row>
    <row r="690" spans="27:27" x14ac:dyDescent="0.25">
      <c r="AA690" s="8"/>
    </row>
    <row r="691" spans="27:27" x14ac:dyDescent="0.25">
      <c r="AA691" s="8"/>
    </row>
    <row r="692" spans="27:27" x14ac:dyDescent="0.25">
      <c r="AA692" s="8"/>
    </row>
    <row r="693" spans="27:27" x14ac:dyDescent="0.25">
      <c r="AA693" s="8"/>
    </row>
    <row r="694" spans="27:27" x14ac:dyDescent="0.25">
      <c r="AA694" s="8"/>
    </row>
    <row r="695" spans="27:27" x14ac:dyDescent="0.25">
      <c r="AA695" s="8"/>
    </row>
    <row r="696" spans="27:27" x14ac:dyDescent="0.25">
      <c r="AA696" s="8"/>
    </row>
    <row r="697" spans="27:27" x14ac:dyDescent="0.25">
      <c r="AA697" s="8"/>
    </row>
    <row r="698" spans="27:27" x14ac:dyDescent="0.25">
      <c r="AA698" s="8"/>
    </row>
    <row r="699" spans="27:27" x14ac:dyDescent="0.25">
      <c r="AA699" s="8"/>
    </row>
    <row r="700" spans="27:27" x14ac:dyDescent="0.25">
      <c r="AA700" s="8"/>
    </row>
    <row r="701" spans="27:27" x14ac:dyDescent="0.25">
      <c r="AA701" s="8"/>
    </row>
    <row r="702" spans="27:27" x14ac:dyDescent="0.25">
      <c r="AA702" s="8"/>
    </row>
    <row r="703" spans="27:27" x14ac:dyDescent="0.25">
      <c r="AA703" s="8"/>
    </row>
    <row r="704" spans="27:27" x14ac:dyDescent="0.25">
      <c r="AA704" s="8"/>
    </row>
    <row r="705" spans="27:27" x14ac:dyDescent="0.25">
      <c r="AA705" s="8"/>
    </row>
    <row r="706" spans="27:27" x14ac:dyDescent="0.25">
      <c r="AA706" s="8"/>
    </row>
    <row r="707" spans="27:27" x14ac:dyDescent="0.25">
      <c r="AA707" s="8"/>
    </row>
    <row r="708" spans="27:27" x14ac:dyDescent="0.25">
      <c r="AA708" s="8"/>
    </row>
    <row r="709" spans="27:27" x14ac:dyDescent="0.25">
      <c r="AA709" s="8"/>
    </row>
    <row r="710" spans="27:27" x14ac:dyDescent="0.25">
      <c r="AA710" s="8"/>
    </row>
    <row r="711" spans="27:27" x14ac:dyDescent="0.25">
      <c r="AA711" s="8"/>
    </row>
    <row r="712" spans="27:27" x14ac:dyDescent="0.25">
      <c r="AA712" s="8"/>
    </row>
    <row r="713" spans="27:27" x14ac:dyDescent="0.25">
      <c r="AA713" s="8"/>
    </row>
    <row r="714" spans="27:27" x14ac:dyDescent="0.25">
      <c r="AA714" s="8"/>
    </row>
    <row r="715" spans="27:27" x14ac:dyDescent="0.25">
      <c r="AA715" s="8"/>
    </row>
    <row r="716" spans="27:27" x14ac:dyDescent="0.25">
      <c r="AA716" s="8"/>
    </row>
    <row r="717" spans="27:27" x14ac:dyDescent="0.25">
      <c r="AA717" s="8"/>
    </row>
    <row r="718" spans="27:27" x14ac:dyDescent="0.25">
      <c r="AA718" s="8"/>
    </row>
    <row r="719" spans="27:27" x14ac:dyDescent="0.25">
      <c r="AA719" s="8"/>
    </row>
    <row r="720" spans="27:27" x14ac:dyDescent="0.25">
      <c r="AA720" s="8"/>
    </row>
    <row r="721" spans="27:27" x14ac:dyDescent="0.25">
      <c r="AA721" s="8"/>
    </row>
    <row r="722" spans="27:27" x14ac:dyDescent="0.25">
      <c r="AA722" s="8"/>
    </row>
    <row r="723" spans="27:27" x14ac:dyDescent="0.25">
      <c r="AA723" s="8"/>
    </row>
    <row r="724" spans="27:27" x14ac:dyDescent="0.25">
      <c r="AA724" s="8"/>
    </row>
    <row r="725" spans="27:27" x14ac:dyDescent="0.25">
      <c r="AA725" s="8"/>
    </row>
    <row r="726" spans="27:27" x14ac:dyDescent="0.25">
      <c r="AA726" s="8"/>
    </row>
    <row r="727" spans="27:27" x14ac:dyDescent="0.25">
      <c r="AA727" s="8"/>
    </row>
    <row r="728" spans="27:27" x14ac:dyDescent="0.25">
      <c r="AA728" s="8"/>
    </row>
    <row r="729" spans="27:27" x14ac:dyDescent="0.25">
      <c r="AA729" s="8"/>
    </row>
    <row r="730" spans="27:27" x14ac:dyDescent="0.25">
      <c r="AA730" s="8"/>
    </row>
    <row r="731" spans="27:27" x14ac:dyDescent="0.25">
      <c r="AA731" s="8"/>
    </row>
    <row r="732" spans="27:27" x14ac:dyDescent="0.25">
      <c r="AA732" s="8"/>
    </row>
    <row r="733" spans="27:27" x14ac:dyDescent="0.25">
      <c r="AA733" s="8"/>
    </row>
    <row r="734" spans="27:27" x14ac:dyDescent="0.25">
      <c r="AA734" s="8"/>
    </row>
    <row r="735" spans="27:27" x14ac:dyDescent="0.25">
      <c r="AA735" s="8"/>
    </row>
    <row r="736" spans="27:27" x14ac:dyDescent="0.25">
      <c r="AA736" s="8"/>
    </row>
    <row r="737" spans="27:27" x14ac:dyDescent="0.25">
      <c r="AA737" s="8"/>
    </row>
    <row r="738" spans="27:27" x14ac:dyDescent="0.25">
      <c r="AA738" s="8"/>
    </row>
    <row r="739" spans="27:27" x14ac:dyDescent="0.25">
      <c r="AA739" s="8"/>
    </row>
    <row r="740" spans="27:27" x14ac:dyDescent="0.25">
      <c r="AA740" s="8"/>
    </row>
    <row r="741" spans="27:27" x14ac:dyDescent="0.25">
      <c r="AA741" s="8"/>
    </row>
    <row r="742" spans="27:27" x14ac:dyDescent="0.25">
      <c r="AA742" s="8"/>
    </row>
    <row r="743" spans="27:27" x14ac:dyDescent="0.25">
      <c r="AA743" s="8"/>
    </row>
    <row r="744" spans="27:27" x14ac:dyDescent="0.25">
      <c r="AA744" s="8"/>
    </row>
    <row r="745" spans="27:27" x14ac:dyDescent="0.25">
      <c r="AA745" s="8"/>
    </row>
    <row r="746" spans="27:27" x14ac:dyDescent="0.25">
      <c r="AA746" s="8"/>
    </row>
    <row r="747" spans="27:27" x14ac:dyDescent="0.25">
      <c r="AA747" s="8"/>
    </row>
    <row r="748" spans="27:27" x14ac:dyDescent="0.25">
      <c r="AA748" s="8"/>
    </row>
    <row r="749" spans="27:27" x14ac:dyDescent="0.25">
      <c r="AA749" s="8"/>
    </row>
    <row r="750" spans="27:27" x14ac:dyDescent="0.25">
      <c r="AA750" s="8"/>
    </row>
    <row r="751" spans="27:27" x14ac:dyDescent="0.25">
      <c r="AA751" s="8"/>
    </row>
    <row r="752" spans="27:27" x14ac:dyDescent="0.25">
      <c r="AA752" s="8"/>
    </row>
    <row r="753" spans="27:27" x14ac:dyDescent="0.25">
      <c r="AA753" s="8"/>
    </row>
    <row r="754" spans="27:27" x14ac:dyDescent="0.25">
      <c r="AA754" s="8"/>
    </row>
    <row r="755" spans="27:27" x14ac:dyDescent="0.25">
      <c r="AA755" s="8"/>
    </row>
    <row r="756" spans="27:27" x14ac:dyDescent="0.25">
      <c r="AA756" s="8"/>
    </row>
    <row r="757" spans="27:27" x14ac:dyDescent="0.25">
      <c r="AA757" s="8"/>
    </row>
    <row r="758" spans="27:27" x14ac:dyDescent="0.25">
      <c r="AA758" s="8"/>
    </row>
    <row r="759" spans="27:27" x14ac:dyDescent="0.25">
      <c r="AA759" s="8"/>
    </row>
    <row r="760" spans="27:27" x14ac:dyDescent="0.25">
      <c r="AA760" s="8"/>
    </row>
    <row r="761" spans="27:27" x14ac:dyDescent="0.25">
      <c r="AA761" s="8"/>
    </row>
    <row r="762" spans="27:27" x14ac:dyDescent="0.25">
      <c r="AA762" s="8"/>
    </row>
    <row r="763" spans="27:27" x14ac:dyDescent="0.25">
      <c r="AA763" s="8"/>
    </row>
    <row r="764" spans="27:27" x14ac:dyDescent="0.25">
      <c r="AA764" s="8"/>
    </row>
    <row r="765" spans="27:27" x14ac:dyDescent="0.25">
      <c r="AA765" s="8"/>
    </row>
    <row r="766" spans="27:27" x14ac:dyDescent="0.25">
      <c r="AA766" s="8"/>
    </row>
    <row r="767" spans="27:27" x14ac:dyDescent="0.25">
      <c r="AA767" s="8"/>
    </row>
    <row r="768" spans="27:27" x14ac:dyDescent="0.25">
      <c r="AA768" s="8"/>
    </row>
    <row r="769" spans="27:27" x14ac:dyDescent="0.25">
      <c r="AA769" s="8"/>
    </row>
    <row r="770" spans="27:27" x14ac:dyDescent="0.25">
      <c r="AA770" s="8"/>
    </row>
    <row r="771" spans="27:27" x14ac:dyDescent="0.25">
      <c r="AA771" s="8"/>
    </row>
    <row r="772" spans="27:27" x14ac:dyDescent="0.25">
      <c r="AA772" s="8"/>
    </row>
    <row r="773" spans="27:27" x14ac:dyDescent="0.25">
      <c r="AA773" s="8"/>
    </row>
    <row r="774" spans="27:27" x14ac:dyDescent="0.25">
      <c r="AA774" s="8"/>
    </row>
    <row r="775" spans="27:27" x14ac:dyDescent="0.25">
      <c r="AA775" s="8"/>
    </row>
    <row r="776" spans="27:27" x14ac:dyDescent="0.25">
      <c r="AA776" s="8"/>
    </row>
    <row r="777" spans="27:27" x14ac:dyDescent="0.25">
      <c r="AA777" s="8"/>
    </row>
    <row r="778" spans="27:27" x14ac:dyDescent="0.25">
      <c r="AA778" s="8"/>
    </row>
    <row r="779" spans="27:27" x14ac:dyDescent="0.25">
      <c r="AA779" s="8"/>
    </row>
    <row r="780" spans="27:27" x14ac:dyDescent="0.25">
      <c r="AA780" s="8"/>
    </row>
    <row r="781" spans="27:27" x14ac:dyDescent="0.25">
      <c r="AA781" s="8"/>
    </row>
    <row r="782" spans="27:27" x14ac:dyDescent="0.25">
      <c r="AA782" s="8"/>
    </row>
    <row r="783" spans="27:27" x14ac:dyDescent="0.25">
      <c r="AA783" s="8"/>
    </row>
    <row r="784" spans="27:27" x14ac:dyDescent="0.25">
      <c r="AA784" s="8"/>
    </row>
    <row r="785" spans="27:27" x14ac:dyDescent="0.25">
      <c r="AA785" s="8"/>
    </row>
    <row r="786" spans="27:27" x14ac:dyDescent="0.25">
      <c r="AA786" s="8"/>
    </row>
    <row r="787" spans="27:27" x14ac:dyDescent="0.25">
      <c r="AA787" s="8"/>
    </row>
    <row r="788" spans="27:27" x14ac:dyDescent="0.25">
      <c r="AA788" s="8"/>
    </row>
    <row r="789" spans="27:27" x14ac:dyDescent="0.25">
      <c r="AA789" s="8"/>
    </row>
    <row r="790" spans="27:27" x14ac:dyDescent="0.25">
      <c r="AA790" s="8"/>
    </row>
    <row r="791" spans="27:27" x14ac:dyDescent="0.25">
      <c r="AA791" s="8"/>
    </row>
    <row r="792" spans="27:27" x14ac:dyDescent="0.25">
      <c r="AA792" s="8"/>
    </row>
    <row r="793" spans="27:27" x14ac:dyDescent="0.25">
      <c r="AA793" s="8"/>
    </row>
    <row r="794" spans="27:27" x14ac:dyDescent="0.25">
      <c r="AA794" s="8"/>
    </row>
    <row r="795" spans="27:27" x14ac:dyDescent="0.25">
      <c r="AA795" s="8"/>
    </row>
    <row r="796" spans="27:27" x14ac:dyDescent="0.25">
      <c r="AA796" s="8"/>
    </row>
    <row r="797" spans="27:27" x14ac:dyDescent="0.25">
      <c r="AA797" s="8"/>
    </row>
    <row r="798" spans="27:27" x14ac:dyDescent="0.25">
      <c r="AA798" s="8"/>
    </row>
    <row r="799" spans="27:27" x14ac:dyDescent="0.25">
      <c r="AA799" s="8"/>
    </row>
    <row r="800" spans="27:27" x14ac:dyDescent="0.25">
      <c r="AA800" s="8"/>
    </row>
    <row r="801" spans="27:27" x14ac:dyDescent="0.25">
      <c r="AA801" s="8"/>
    </row>
    <row r="802" spans="27:27" x14ac:dyDescent="0.25">
      <c r="AA802" s="8"/>
    </row>
    <row r="803" spans="27:27" x14ac:dyDescent="0.25">
      <c r="AA803" s="8"/>
    </row>
    <row r="804" spans="27:27" x14ac:dyDescent="0.25">
      <c r="AA804" s="8"/>
    </row>
    <row r="805" spans="27:27" x14ac:dyDescent="0.25">
      <c r="AA805" s="8"/>
    </row>
    <row r="806" spans="27:27" x14ac:dyDescent="0.25">
      <c r="AA806" s="8"/>
    </row>
    <row r="807" spans="27:27" x14ac:dyDescent="0.25">
      <c r="AA807" s="8"/>
    </row>
    <row r="808" spans="27:27" x14ac:dyDescent="0.25">
      <c r="AA808" s="8"/>
    </row>
    <row r="809" spans="27:27" x14ac:dyDescent="0.25">
      <c r="AA809" s="8"/>
    </row>
    <row r="810" spans="27:27" x14ac:dyDescent="0.25">
      <c r="AA810" s="8"/>
    </row>
    <row r="811" spans="27:27" x14ac:dyDescent="0.25">
      <c r="AA811" s="8"/>
    </row>
    <row r="812" spans="27:27" x14ac:dyDescent="0.25">
      <c r="AA812" s="8"/>
    </row>
    <row r="813" spans="27:27" x14ac:dyDescent="0.25">
      <c r="AA813" s="8"/>
    </row>
    <row r="814" spans="27:27" x14ac:dyDescent="0.25">
      <c r="AA814" s="8"/>
    </row>
    <row r="815" spans="27:27" x14ac:dyDescent="0.25">
      <c r="AA815" s="8"/>
    </row>
    <row r="816" spans="27:27" x14ac:dyDescent="0.25">
      <c r="AA816" s="8"/>
    </row>
    <row r="817" spans="27:27" x14ac:dyDescent="0.25">
      <c r="AA817" s="8"/>
    </row>
    <row r="818" spans="27:27" x14ac:dyDescent="0.25">
      <c r="AA818" s="8"/>
    </row>
    <row r="819" spans="27:27" x14ac:dyDescent="0.25">
      <c r="AA819" s="8"/>
    </row>
    <row r="820" spans="27:27" x14ac:dyDescent="0.25">
      <c r="AA820" s="8"/>
    </row>
    <row r="821" spans="27:27" x14ac:dyDescent="0.25">
      <c r="AA821" s="8"/>
    </row>
    <row r="822" spans="27:27" x14ac:dyDescent="0.25">
      <c r="AA822" s="8"/>
    </row>
    <row r="823" spans="27:27" x14ac:dyDescent="0.25">
      <c r="AA823" s="8"/>
    </row>
    <row r="824" spans="27:27" x14ac:dyDescent="0.25">
      <c r="AA824" s="8"/>
    </row>
  </sheetData>
  <sheetProtection sheet="1" objects="1" scenarios="1"/>
  <conditionalFormatting sqref="I2:I616">
    <cfRule type="duplicateValues" dxfId="139" priority="1"/>
    <cfRule type="duplicateValues" dxfId="138" priority="2"/>
  </conditionalFormatting>
  <hyperlinks>
    <hyperlink ref="AI2" r:id="rId1" tooltip="Sarajevo" xr:uid="{00000000-0004-0000-0000-000000000000}"/>
    <hyperlink ref="AI3" r:id="rId2" tooltip="Tuzla" xr:uid="{00000000-0004-0000-0000-000001000000}"/>
    <hyperlink ref="AI4" r:id="rId3" tooltip="Zenica" xr:uid="{00000000-0004-0000-0000-000002000000}"/>
    <hyperlink ref="AI5" r:id="rId4" tooltip="Mostar" xr:uid="{00000000-0004-0000-0000-000003000000}"/>
    <hyperlink ref="AI6" r:id="rId5" tooltip="Srebrenik" xr:uid="{00000000-0004-0000-0000-000004000000}"/>
    <hyperlink ref="AI7" r:id="rId6" tooltip="Bihać" xr:uid="{00000000-0004-0000-0000-000005000000}"/>
    <hyperlink ref="AI8" r:id="rId7" tooltip="Travnik" xr:uid="{00000000-0004-0000-0000-000006000000}"/>
    <hyperlink ref="AI9" r:id="rId8" tooltip="Kiseljak" xr:uid="{00000000-0004-0000-0000-000007000000}"/>
    <hyperlink ref="AI10" r:id="rId9" tooltip="Cazin" xr:uid="{00000000-0004-0000-0000-000008000000}"/>
    <hyperlink ref="AI11" r:id="rId10" tooltip="Bugojno" xr:uid="{00000000-0004-0000-0000-000009000000}"/>
    <hyperlink ref="AI12" r:id="rId11" tooltip="Velika Kladuša" xr:uid="{00000000-0004-0000-0000-00000A000000}"/>
    <hyperlink ref="AI13" r:id="rId12" tooltip="Visoko" xr:uid="{00000000-0004-0000-0000-00000B000000}"/>
    <hyperlink ref="AI14" r:id="rId13" tooltip="Goražde" xr:uid="{00000000-0004-0000-0000-00000C000000}"/>
    <hyperlink ref="AI15" r:id="rId14" tooltip="Konjic" xr:uid="{00000000-0004-0000-0000-00000D000000}"/>
    <hyperlink ref="AI16" r:id="rId15" tooltip="Gračanica" xr:uid="{00000000-0004-0000-0000-00000E000000}"/>
    <hyperlink ref="AI17" r:id="rId16" tooltip="Gradačac" xr:uid="{00000000-0004-0000-0000-00000F000000}"/>
    <hyperlink ref="AI18" r:id="rId17" tooltip="Bosanska Krupa" xr:uid="{00000000-0004-0000-0000-000010000000}"/>
    <hyperlink ref="AI19" r:id="rId18" tooltip="Zavidovići" xr:uid="{00000000-0004-0000-0000-000011000000}"/>
    <hyperlink ref="AI20" r:id="rId19" tooltip="Živinice" xr:uid="{00000000-0004-0000-0000-000012000000}"/>
    <hyperlink ref="AI21" r:id="rId20" tooltip="Sanski Most" xr:uid="{00000000-0004-0000-0000-000013000000}"/>
    <hyperlink ref="AI22" r:id="rId21" tooltip="Lukavac" xr:uid="{00000000-0004-0000-0000-000014000000}"/>
  </hyperlinks>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1">
    <tabColor rgb="FF0F932E"/>
  </sheetPr>
  <dimension ref="A1:AIJ130"/>
  <sheetViews>
    <sheetView showGridLines="0" view="pageLayout" topLeftCell="E112" zoomScale="120" zoomScaleNormal="100" zoomScalePageLayoutView="120" workbookViewId="0">
      <selection activeCell="K119" sqref="K119"/>
    </sheetView>
  </sheetViews>
  <sheetFormatPr defaultColWidth="7.5703125" defaultRowHeight="14.25" x14ac:dyDescent="0.25"/>
  <cols>
    <col min="1" max="2" width="7.5703125" style="71" hidden="1" customWidth="1"/>
    <col min="3" max="4" width="10.42578125" style="71" hidden="1" customWidth="1"/>
    <col min="5" max="5" width="7.7109375" style="79" customWidth="1"/>
    <col min="6" max="6" width="70.28515625" style="78" customWidth="1"/>
    <col min="7" max="7" width="7.85546875" style="78" customWidth="1"/>
    <col min="8" max="8" width="8.5703125" style="78" customWidth="1"/>
    <col min="9" max="9" width="8.7109375" style="78" customWidth="1"/>
    <col min="10" max="10" width="18.42578125" style="63" customWidth="1"/>
    <col min="11" max="11" width="18.42578125" style="59" customWidth="1"/>
    <col min="12" max="920" width="7.5703125" style="59" customWidth="1"/>
    <col min="921" max="921" width="7.5703125" style="72" customWidth="1"/>
    <col min="922" max="16384" width="7.5703125" style="72"/>
  </cols>
  <sheetData>
    <row r="1" spans="1:920" s="378" customFormat="1" ht="12.95" customHeight="1" x14ac:dyDescent="0.2">
      <c r="A1" s="387"/>
      <c r="B1" s="387"/>
      <c r="C1" s="387"/>
      <c r="D1" s="387"/>
      <c r="E1" s="939" t="str">
        <f>IF(OsnPodaci!B4="","",OsnPodaci!B4)</f>
        <v>DOO Gradski i prigradski saobraćaj Tuzla</v>
      </c>
      <c r="F1" s="388"/>
      <c r="G1" s="388"/>
      <c r="H1" s="388"/>
      <c r="I1" s="374"/>
      <c r="K1" s="940" t="str">
        <f>IF(OsnPodaci!A4="","",OsnPodaci!A4)</f>
        <v>4209197100002</v>
      </c>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388"/>
      <c r="DK1" s="388"/>
      <c r="DL1" s="388"/>
      <c r="DM1" s="388"/>
      <c r="DN1" s="388"/>
      <c r="DO1" s="388"/>
      <c r="DP1" s="388"/>
      <c r="DQ1" s="388"/>
      <c r="DR1" s="388"/>
      <c r="DS1" s="388"/>
      <c r="DT1" s="388"/>
      <c r="DU1" s="388"/>
      <c r="DV1" s="388"/>
      <c r="DW1" s="388"/>
      <c r="DX1" s="388"/>
      <c r="DY1" s="388"/>
      <c r="DZ1" s="388"/>
      <c r="EA1" s="388"/>
      <c r="EB1" s="388"/>
      <c r="EC1" s="388"/>
      <c r="ED1" s="388"/>
      <c r="EE1" s="388"/>
      <c r="EF1" s="388"/>
      <c r="EG1" s="388"/>
      <c r="EH1" s="388"/>
      <c r="EI1" s="388"/>
      <c r="EJ1" s="388"/>
      <c r="EK1" s="388"/>
      <c r="EL1" s="388"/>
      <c r="EM1" s="388"/>
      <c r="EN1" s="388"/>
      <c r="EO1" s="388"/>
      <c r="EP1" s="388"/>
      <c r="EQ1" s="388"/>
      <c r="ER1" s="388"/>
      <c r="ES1" s="388"/>
      <c r="ET1" s="388"/>
      <c r="EU1" s="388"/>
      <c r="EV1" s="388"/>
      <c r="EW1" s="388"/>
      <c r="EX1" s="388"/>
      <c r="EY1" s="388"/>
      <c r="EZ1" s="388"/>
      <c r="FA1" s="388"/>
      <c r="FB1" s="388"/>
      <c r="FC1" s="388"/>
      <c r="FD1" s="388"/>
      <c r="FE1" s="388"/>
      <c r="FF1" s="388"/>
      <c r="FG1" s="388"/>
      <c r="FH1" s="388"/>
      <c r="FI1" s="388"/>
      <c r="FJ1" s="388"/>
      <c r="FK1" s="388"/>
      <c r="FL1" s="388"/>
      <c r="FM1" s="388"/>
      <c r="FN1" s="388"/>
      <c r="FO1" s="388"/>
      <c r="FP1" s="388"/>
      <c r="FQ1" s="388"/>
      <c r="FR1" s="388"/>
      <c r="FS1" s="388"/>
      <c r="FT1" s="388"/>
      <c r="FU1" s="388"/>
      <c r="FV1" s="388"/>
      <c r="FW1" s="388"/>
      <c r="FX1" s="388"/>
      <c r="FY1" s="388"/>
      <c r="FZ1" s="388"/>
      <c r="GA1" s="388"/>
      <c r="GB1" s="388"/>
      <c r="GC1" s="388"/>
      <c r="GD1" s="388"/>
      <c r="GE1" s="388"/>
      <c r="GF1" s="388"/>
      <c r="GG1" s="388"/>
      <c r="GH1" s="388"/>
      <c r="GI1" s="388"/>
      <c r="GJ1" s="388"/>
      <c r="GK1" s="388"/>
      <c r="GL1" s="388"/>
      <c r="GM1" s="388"/>
      <c r="GN1" s="388"/>
      <c r="GO1" s="388"/>
      <c r="GP1" s="388"/>
      <c r="GQ1" s="388"/>
      <c r="GR1" s="388"/>
      <c r="GS1" s="388"/>
      <c r="GT1" s="388"/>
      <c r="GU1" s="388"/>
      <c r="GV1" s="388"/>
      <c r="GW1" s="388"/>
      <c r="GX1" s="388"/>
      <c r="GY1" s="388"/>
      <c r="GZ1" s="388"/>
      <c r="HA1" s="388"/>
      <c r="HB1" s="388"/>
      <c r="HC1" s="388"/>
      <c r="HD1" s="388"/>
      <c r="HE1" s="388"/>
      <c r="HF1" s="388"/>
      <c r="HG1" s="388"/>
      <c r="HH1" s="388"/>
      <c r="HI1" s="388"/>
      <c r="HJ1" s="388"/>
      <c r="HK1" s="388"/>
      <c r="HL1" s="388"/>
      <c r="HM1" s="388"/>
      <c r="HN1" s="388"/>
      <c r="HO1" s="388"/>
      <c r="HP1" s="388"/>
      <c r="HQ1" s="388"/>
      <c r="HR1" s="388"/>
      <c r="HS1" s="388"/>
      <c r="HT1" s="388"/>
      <c r="HU1" s="388"/>
      <c r="HV1" s="388"/>
      <c r="HW1" s="388"/>
      <c r="HX1" s="388"/>
      <c r="HY1" s="388"/>
      <c r="HZ1" s="388"/>
      <c r="IA1" s="388"/>
      <c r="IB1" s="388"/>
      <c r="IC1" s="388"/>
      <c r="ID1" s="388"/>
      <c r="IE1" s="388"/>
      <c r="IF1" s="388"/>
      <c r="IG1" s="388"/>
      <c r="IH1" s="388"/>
      <c r="II1" s="388"/>
      <c r="IJ1" s="388"/>
      <c r="IK1" s="388"/>
      <c r="IL1" s="388"/>
      <c r="IM1" s="388"/>
      <c r="IN1" s="388"/>
      <c r="IO1" s="388"/>
      <c r="IP1" s="388"/>
      <c r="IQ1" s="388"/>
      <c r="IR1" s="388"/>
      <c r="IS1" s="388"/>
      <c r="IT1" s="388"/>
      <c r="IU1" s="388"/>
      <c r="IV1" s="388"/>
      <c r="IW1" s="388"/>
      <c r="IX1" s="388"/>
      <c r="IY1" s="388"/>
      <c r="IZ1" s="388"/>
      <c r="JA1" s="388"/>
      <c r="JB1" s="388"/>
      <c r="JC1" s="388"/>
      <c r="JD1" s="388"/>
      <c r="JE1" s="388"/>
      <c r="JF1" s="388"/>
      <c r="JG1" s="388"/>
      <c r="JH1" s="388"/>
      <c r="JI1" s="388"/>
      <c r="JJ1" s="388"/>
      <c r="JK1" s="388"/>
      <c r="JL1" s="388"/>
      <c r="JM1" s="388"/>
      <c r="JN1" s="388"/>
      <c r="JO1" s="388"/>
      <c r="JP1" s="388"/>
      <c r="JQ1" s="388"/>
      <c r="JR1" s="388"/>
      <c r="JS1" s="388"/>
      <c r="JT1" s="388"/>
      <c r="JU1" s="388"/>
      <c r="JV1" s="388"/>
      <c r="JW1" s="388"/>
      <c r="JX1" s="388"/>
      <c r="JY1" s="388"/>
      <c r="JZ1" s="388"/>
      <c r="KA1" s="388"/>
      <c r="KB1" s="388"/>
      <c r="KC1" s="388"/>
      <c r="KD1" s="388"/>
      <c r="KE1" s="388"/>
      <c r="KF1" s="388"/>
      <c r="KG1" s="388"/>
      <c r="KH1" s="388"/>
      <c r="KI1" s="388"/>
      <c r="KJ1" s="388"/>
      <c r="KK1" s="388"/>
      <c r="KL1" s="388"/>
      <c r="KM1" s="388"/>
      <c r="KN1" s="388"/>
      <c r="KO1" s="388"/>
      <c r="KP1" s="388"/>
      <c r="KQ1" s="388"/>
      <c r="KR1" s="388"/>
      <c r="KS1" s="388"/>
      <c r="KT1" s="388"/>
      <c r="KU1" s="388"/>
      <c r="KV1" s="388"/>
      <c r="KW1" s="388"/>
      <c r="KX1" s="388"/>
      <c r="KY1" s="388"/>
      <c r="KZ1" s="388"/>
      <c r="LA1" s="388"/>
      <c r="LB1" s="388"/>
      <c r="LC1" s="388"/>
      <c r="LD1" s="388"/>
      <c r="LE1" s="388"/>
      <c r="LF1" s="388"/>
      <c r="LG1" s="388"/>
      <c r="LH1" s="388"/>
      <c r="LI1" s="388"/>
      <c r="LJ1" s="388"/>
      <c r="LK1" s="388"/>
      <c r="LL1" s="388"/>
      <c r="LM1" s="388"/>
      <c r="LN1" s="388"/>
      <c r="LO1" s="388"/>
      <c r="LP1" s="388"/>
      <c r="LQ1" s="388"/>
      <c r="LR1" s="388"/>
      <c r="LS1" s="388"/>
      <c r="LT1" s="388"/>
      <c r="LU1" s="388"/>
      <c r="LV1" s="388"/>
      <c r="LW1" s="388"/>
      <c r="LX1" s="388"/>
      <c r="LY1" s="388"/>
      <c r="LZ1" s="388"/>
      <c r="MA1" s="388"/>
      <c r="MB1" s="388"/>
      <c r="MC1" s="388"/>
      <c r="MD1" s="388"/>
      <c r="ME1" s="388"/>
      <c r="MF1" s="388"/>
      <c r="MG1" s="388"/>
      <c r="MH1" s="388"/>
      <c r="MI1" s="388"/>
      <c r="MJ1" s="388"/>
      <c r="MK1" s="388"/>
      <c r="ML1" s="388"/>
      <c r="MM1" s="388"/>
      <c r="MN1" s="388"/>
      <c r="MO1" s="388"/>
      <c r="MP1" s="388"/>
      <c r="MQ1" s="388"/>
      <c r="MR1" s="388"/>
      <c r="MS1" s="388"/>
      <c r="MT1" s="388"/>
      <c r="MU1" s="388"/>
      <c r="MV1" s="388"/>
      <c r="MW1" s="388"/>
      <c r="MX1" s="388"/>
      <c r="MY1" s="388"/>
      <c r="MZ1" s="388"/>
      <c r="NA1" s="388"/>
      <c r="NB1" s="388"/>
      <c r="NC1" s="388"/>
      <c r="ND1" s="388"/>
      <c r="NE1" s="388"/>
      <c r="NF1" s="388"/>
      <c r="NG1" s="388"/>
      <c r="NH1" s="388"/>
      <c r="NI1" s="388"/>
      <c r="NJ1" s="388"/>
      <c r="NK1" s="388"/>
      <c r="NL1" s="388"/>
      <c r="NM1" s="388"/>
      <c r="NN1" s="388"/>
      <c r="NO1" s="388"/>
      <c r="NP1" s="388"/>
      <c r="NQ1" s="388"/>
      <c r="NR1" s="388"/>
      <c r="NS1" s="388"/>
      <c r="NT1" s="388"/>
      <c r="NU1" s="388"/>
      <c r="NV1" s="388"/>
      <c r="NW1" s="388"/>
      <c r="NX1" s="388"/>
      <c r="NY1" s="388"/>
      <c r="NZ1" s="388"/>
      <c r="OA1" s="388"/>
      <c r="OB1" s="388"/>
      <c r="OC1" s="388"/>
      <c r="OD1" s="388"/>
      <c r="OE1" s="388"/>
      <c r="OF1" s="388"/>
      <c r="OG1" s="388"/>
      <c r="OH1" s="388"/>
      <c r="OI1" s="388"/>
      <c r="OJ1" s="388"/>
      <c r="OK1" s="388"/>
      <c r="OL1" s="388"/>
      <c r="OM1" s="388"/>
      <c r="ON1" s="388"/>
      <c r="OO1" s="388"/>
      <c r="OP1" s="388"/>
      <c r="OQ1" s="388"/>
      <c r="OR1" s="388"/>
      <c r="OS1" s="388"/>
      <c r="OT1" s="388"/>
      <c r="OU1" s="388"/>
      <c r="OV1" s="388"/>
      <c r="OW1" s="388"/>
      <c r="OX1" s="388"/>
      <c r="OY1" s="388"/>
      <c r="OZ1" s="388"/>
      <c r="PA1" s="388"/>
      <c r="PB1" s="388"/>
      <c r="PC1" s="388"/>
      <c r="PD1" s="388"/>
      <c r="PE1" s="388"/>
      <c r="PF1" s="388"/>
      <c r="PG1" s="388"/>
      <c r="PH1" s="388"/>
      <c r="PI1" s="388"/>
      <c r="PJ1" s="388"/>
      <c r="PK1" s="388"/>
      <c r="PL1" s="388"/>
      <c r="PM1" s="388"/>
      <c r="PN1" s="388"/>
      <c r="PO1" s="388"/>
      <c r="PP1" s="388"/>
      <c r="PQ1" s="388"/>
      <c r="PR1" s="388"/>
      <c r="PS1" s="388"/>
      <c r="PT1" s="388"/>
      <c r="PU1" s="388"/>
      <c r="PV1" s="388"/>
      <c r="PW1" s="388"/>
      <c r="PX1" s="388"/>
      <c r="PY1" s="388"/>
      <c r="PZ1" s="388"/>
      <c r="QA1" s="388"/>
      <c r="QB1" s="388"/>
      <c r="QC1" s="388"/>
      <c r="QD1" s="388"/>
      <c r="QE1" s="388"/>
      <c r="QF1" s="388"/>
      <c r="QG1" s="388"/>
      <c r="QH1" s="388"/>
      <c r="QI1" s="388"/>
      <c r="QJ1" s="388"/>
      <c r="QK1" s="388"/>
      <c r="QL1" s="388"/>
      <c r="QM1" s="388"/>
      <c r="QN1" s="388"/>
      <c r="QO1" s="388"/>
      <c r="QP1" s="388"/>
      <c r="QQ1" s="388"/>
      <c r="QR1" s="388"/>
      <c r="QS1" s="388"/>
      <c r="QT1" s="388"/>
      <c r="QU1" s="388"/>
      <c r="QV1" s="388"/>
      <c r="QW1" s="388"/>
      <c r="QX1" s="388"/>
      <c r="QY1" s="388"/>
      <c r="QZ1" s="388"/>
      <c r="RA1" s="388"/>
      <c r="RB1" s="388"/>
      <c r="RC1" s="388"/>
      <c r="RD1" s="388"/>
      <c r="RE1" s="388"/>
      <c r="RF1" s="388"/>
      <c r="RG1" s="388"/>
      <c r="RH1" s="388"/>
      <c r="RI1" s="388"/>
      <c r="RJ1" s="388"/>
      <c r="RK1" s="388"/>
      <c r="RL1" s="388"/>
      <c r="RM1" s="388"/>
      <c r="RN1" s="388"/>
      <c r="RO1" s="388"/>
      <c r="RP1" s="388"/>
      <c r="RQ1" s="388"/>
      <c r="RR1" s="388"/>
      <c r="RS1" s="388"/>
      <c r="RT1" s="388"/>
      <c r="RU1" s="388"/>
      <c r="RV1" s="388"/>
      <c r="RW1" s="388"/>
      <c r="RX1" s="388"/>
      <c r="RY1" s="388"/>
      <c r="RZ1" s="388"/>
      <c r="SA1" s="388"/>
      <c r="SB1" s="388"/>
      <c r="SC1" s="388"/>
      <c r="SD1" s="388"/>
      <c r="SE1" s="388"/>
      <c r="SF1" s="388"/>
      <c r="SG1" s="388"/>
      <c r="SH1" s="388"/>
      <c r="SI1" s="388"/>
      <c r="SJ1" s="388"/>
      <c r="SK1" s="388"/>
      <c r="SL1" s="388"/>
      <c r="SM1" s="388"/>
      <c r="SN1" s="388"/>
      <c r="SO1" s="388"/>
      <c r="SP1" s="388"/>
      <c r="SQ1" s="388"/>
      <c r="SR1" s="388"/>
      <c r="SS1" s="388"/>
      <c r="ST1" s="388"/>
      <c r="SU1" s="388"/>
      <c r="SV1" s="388"/>
      <c r="SW1" s="388"/>
      <c r="SX1" s="388"/>
      <c r="SY1" s="388"/>
      <c r="SZ1" s="388"/>
      <c r="TA1" s="388"/>
      <c r="TB1" s="388"/>
      <c r="TC1" s="388"/>
      <c r="TD1" s="388"/>
      <c r="TE1" s="388"/>
      <c r="TF1" s="388"/>
      <c r="TG1" s="388"/>
      <c r="TH1" s="388"/>
      <c r="TI1" s="388"/>
      <c r="TJ1" s="388"/>
      <c r="TK1" s="388"/>
      <c r="TL1" s="388"/>
      <c r="TM1" s="388"/>
      <c r="TN1" s="388"/>
      <c r="TO1" s="388"/>
      <c r="TP1" s="388"/>
      <c r="TQ1" s="388"/>
      <c r="TR1" s="388"/>
      <c r="TS1" s="388"/>
      <c r="TT1" s="388"/>
      <c r="TU1" s="388"/>
      <c r="TV1" s="388"/>
      <c r="TW1" s="388"/>
      <c r="TX1" s="388"/>
      <c r="TY1" s="388"/>
      <c r="TZ1" s="388"/>
      <c r="UA1" s="388"/>
      <c r="UB1" s="388"/>
      <c r="UC1" s="388"/>
      <c r="UD1" s="388"/>
      <c r="UE1" s="388"/>
      <c r="UF1" s="388"/>
      <c r="UG1" s="388"/>
      <c r="UH1" s="388"/>
      <c r="UI1" s="388"/>
      <c r="UJ1" s="388"/>
      <c r="UK1" s="388"/>
      <c r="UL1" s="388"/>
      <c r="UM1" s="388"/>
      <c r="UN1" s="388"/>
      <c r="UO1" s="388"/>
      <c r="UP1" s="388"/>
      <c r="UQ1" s="388"/>
      <c r="UR1" s="388"/>
      <c r="US1" s="388"/>
      <c r="UT1" s="388"/>
      <c r="UU1" s="388"/>
      <c r="UV1" s="388"/>
      <c r="UW1" s="388"/>
      <c r="UX1" s="388"/>
      <c r="UY1" s="388"/>
      <c r="UZ1" s="388"/>
      <c r="VA1" s="388"/>
      <c r="VB1" s="388"/>
      <c r="VC1" s="388"/>
      <c r="VD1" s="388"/>
      <c r="VE1" s="388"/>
      <c r="VF1" s="388"/>
      <c r="VG1" s="388"/>
      <c r="VH1" s="388"/>
      <c r="VI1" s="388"/>
      <c r="VJ1" s="388"/>
      <c r="VK1" s="388"/>
      <c r="VL1" s="388"/>
      <c r="VM1" s="388"/>
      <c r="VN1" s="388"/>
      <c r="VO1" s="388"/>
      <c r="VP1" s="388"/>
      <c r="VQ1" s="388"/>
      <c r="VR1" s="388"/>
      <c r="VS1" s="388"/>
      <c r="VT1" s="388"/>
      <c r="VU1" s="388"/>
      <c r="VV1" s="388"/>
      <c r="VW1" s="388"/>
      <c r="VX1" s="388"/>
      <c r="VY1" s="388"/>
      <c r="VZ1" s="388"/>
      <c r="WA1" s="388"/>
      <c r="WB1" s="388"/>
      <c r="WC1" s="388"/>
      <c r="WD1" s="388"/>
      <c r="WE1" s="388"/>
      <c r="WF1" s="388"/>
      <c r="WG1" s="388"/>
      <c r="WH1" s="388"/>
      <c r="WI1" s="388"/>
      <c r="WJ1" s="388"/>
      <c r="WK1" s="388"/>
      <c r="WL1" s="388"/>
      <c r="WM1" s="388"/>
      <c r="WN1" s="388"/>
      <c r="WO1" s="388"/>
      <c r="WP1" s="388"/>
      <c r="WQ1" s="388"/>
      <c r="WR1" s="388"/>
      <c r="WS1" s="388"/>
      <c r="WT1" s="388"/>
      <c r="WU1" s="388"/>
      <c r="WV1" s="388"/>
      <c r="WW1" s="388"/>
      <c r="WX1" s="388"/>
      <c r="WY1" s="388"/>
      <c r="WZ1" s="388"/>
      <c r="XA1" s="388"/>
      <c r="XB1" s="388"/>
      <c r="XC1" s="388"/>
      <c r="XD1" s="388"/>
      <c r="XE1" s="388"/>
      <c r="XF1" s="388"/>
      <c r="XG1" s="388"/>
      <c r="XH1" s="388"/>
      <c r="XI1" s="388"/>
      <c r="XJ1" s="388"/>
      <c r="XK1" s="388"/>
      <c r="XL1" s="388"/>
      <c r="XM1" s="388"/>
      <c r="XN1" s="388"/>
      <c r="XO1" s="388"/>
      <c r="XP1" s="388"/>
      <c r="XQ1" s="388"/>
      <c r="XR1" s="388"/>
      <c r="XS1" s="388"/>
      <c r="XT1" s="388"/>
      <c r="XU1" s="388"/>
      <c r="XV1" s="388"/>
      <c r="XW1" s="388"/>
      <c r="XX1" s="388"/>
      <c r="XY1" s="388"/>
      <c r="XZ1" s="388"/>
      <c r="YA1" s="388"/>
      <c r="YB1" s="388"/>
      <c r="YC1" s="388"/>
      <c r="YD1" s="388"/>
      <c r="YE1" s="388"/>
      <c r="YF1" s="388"/>
      <c r="YG1" s="388"/>
      <c r="YH1" s="388"/>
      <c r="YI1" s="388"/>
      <c r="YJ1" s="388"/>
      <c r="YK1" s="388"/>
      <c r="YL1" s="388"/>
      <c r="YM1" s="388"/>
      <c r="YN1" s="388"/>
      <c r="YO1" s="388"/>
      <c r="YP1" s="388"/>
      <c r="YQ1" s="388"/>
      <c r="YR1" s="388"/>
      <c r="YS1" s="388"/>
      <c r="YT1" s="388"/>
      <c r="YU1" s="388"/>
      <c r="YV1" s="388"/>
      <c r="YW1" s="388"/>
      <c r="YX1" s="388"/>
      <c r="YY1" s="388"/>
      <c r="YZ1" s="388"/>
      <c r="ZA1" s="388"/>
      <c r="ZB1" s="388"/>
      <c r="ZC1" s="388"/>
      <c r="ZD1" s="388"/>
      <c r="ZE1" s="388"/>
      <c r="ZF1" s="388"/>
      <c r="ZG1" s="388"/>
      <c r="ZH1" s="388"/>
      <c r="ZI1" s="388"/>
      <c r="ZJ1" s="388"/>
      <c r="ZK1" s="388"/>
      <c r="ZL1" s="388"/>
      <c r="ZM1" s="388"/>
      <c r="ZN1" s="388"/>
      <c r="ZO1" s="388"/>
      <c r="ZP1" s="388"/>
      <c r="ZQ1" s="388"/>
      <c r="ZR1" s="388"/>
      <c r="ZS1" s="388"/>
      <c r="ZT1" s="388"/>
      <c r="ZU1" s="388"/>
      <c r="ZV1" s="388"/>
      <c r="ZW1" s="388"/>
      <c r="ZX1" s="388"/>
      <c r="ZY1" s="388"/>
      <c r="ZZ1" s="388"/>
      <c r="AAA1" s="388"/>
      <c r="AAB1" s="388"/>
      <c r="AAC1" s="388"/>
      <c r="AAD1" s="388"/>
      <c r="AAE1" s="388"/>
      <c r="AAF1" s="388"/>
      <c r="AAG1" s="388"/>
      <c r="AAH1" s="388"/>
      <c r="AAI1" s="388"/>
      <c r="AAJ1" s="388"/>
      <c r="AAK1" s="388"/>
      <c r="AAL1" s="388"/>
      <c r="AAM1" s="388"/>
      <c r="AAN1" s="388"/>
      <c r="AAO1" s="388"/>
      <c r="AAP1" s="388"/>
      <c r="AAQ1" s="388"/>
      <c r="AAR1" s="388"/>
      <c r="AAS1" s="388"/>
      <c r="AAT1" s="388"/>
      <c r="AAU1" s="388"/>
      <c r="AAV1" s="388"/>
      <c r="AAW1" s="388"/>
      <c r="AAX1" s="388"/>
      <c r="AAY1" s="388"/>
      <c r="AAZ1" s="388"/>
      <c r="ABA1" s="388"/>
      <c r="ABB1" s="388"/>
      <c r="ABC1" s="388"/>
      <c r="ABD1" s="388"/>
      <c r="ABE1" s="388"/>
      <c r="ABF1" s="388"/>
      <c r="ABG1" s="388"/>
      <c r="ABH1" s="388"/>
      <c r="ABI1" s="388"/>
      <c r="ABJ1" s="388"/>
      <c r="ABK1" s="388"/>
      <c r="ABL1" s="388"/>
      <c r="ABM1" s="388"/>
      <c r="ABN1" s="388"/>
      <c r="ABO1" s="388"/>
      <c r="ABP1" s="388"/>
      <c r="ABQ1" s="388"/>
      <c r="ABR1" s="388"/>
      <c r="ABS1" s="388"/>
      <c r="ABT1" s="388"/>
      <c r="ABU1" s="388"/>
      <c r="ABV1" s="388"/>
      <c r="ABW1" s="388"/>
      <c r="ABX1" s="388"/>
      <c r="ABY1" s="388"/>
      <c r="ABZ1" s="388"/>
      <c r="ACA1" s="388"/>
      <c r="ACB1" s="388"/>
      <c r="ACC1" s="388"/>
      <c r="ACD1" s="388"/>
      <c r="ACE1" s="388"/>
      <c r="ACF1" s="388"/>
      <c r="ACG1" s="388"/>
      <c r="ACH1" s="388"/>
      <c r="ACI1" s="388"/>
      <c r="ACJ1" s="388"/>
      <c r="ACK1" s="388"/>
      <c r="ACL1" s="388"/>
      <c r="ACM1" s="388"/>
      <c r="ACN1" s="388"/>
      <c r="ACO1" s="388"/>
      <c r="ACP1" s="388"/>
      <c r="ACQ1" s="388"/>
      <c r="ACR1" s="388"/>
      <c r="ACS1" s="388"/>
      <c r="ACT1" s="388"/>
      <c r="ACU1" s="388"/>
      <c r="ACV1" s="388"/>
      <c r="ACW1" s="388"/>
      <c r="ACX1" s="388"/>
      <c r="ACY1" s="388"/>
      <c r="ACZ1" s="388"/>
      <c r="ADA1" s="388"/>
      <c r="ADB1" s="388"/>
      <c r="ADC1" s="388"/>
      <c r="ADD1" s="388"/>
      <c r="ADE1" s="388"/>
      <c r="ADF1" s="388"/>
      <c r="ADG1" s="388"/>
      <c r="ADH1" s="388"/>
      <c r="ADI1" s="388"/>
      <c r="ADJ1" s="388"/>
      <c r="ADK1" s="388"/>
      <c r="ADL1" s="388"/>
      <c r="ADM1" s="388"/>
      <c r="ADN1" s="388"/>
      <c r="ADO1" s="388"/>
      <c r="ADP1" s="388"/>
      <c r="ADQ1" s="388"/>
      <c r="ADR1" s="388"/>
      <c r="ADS1" s="388"/>
      <c r="ADT1" s="388"/>
      <c r="ADU1" s="388"/>
      <c r="ADV1" s="388"/>
      <c r="ADW1" s="388"/>
      <c r="ADX1" s="388"/>
      <c r="ADY1" s="388"/>
      <c r="ADZ1" s="388"/>
      <c r="AEA1" s="388"/>
      <c r="AEB1" s="388"/>
      <c r="AEC1" s="388"/>
      <c r="AED1" s="388"/>
      <c r="AEE1" s="388"/>
      <c r="AEF1" s="388"/>
      <c r="AEG1" s="388"/>
      <c r="AEH1" s="388"/>
      <c r="AEI1" s="388"/>
      <c r="AEJ1" s="388"/>
      <c r="AEK1" s="388"/>
      <c r="AEL1" s="388"/>
      <c r="AEM1" s="388"/>
      <c r="AEN1" s="388"/>
      <c r="AEO1" s="388"/>
      <c r="AEP1" s="388"/>
      <c r="AEQ1" s="388"/>
      <c r="AER1" s="388"/>
      <c r="AES1" s="388"/>
      <c r="AET1" s="388"/>
      <c r="AEU1" s="388"/>
      <c r="AEV1" s="388"/>
      <c r="AEW1" s="388"/>
      <c r="AEX1" s="388"/>
      <c r="AEY1" s="388"/>
      <c r="AEZ1" s="388"/>
      <c r="AFA1" s="388"/>
      <c r="AFB1" s="388"/>
      <c r="AFC1" s="388"/>
      <c r="AFD1" s="388"/>
      <c r="AFE1" s="388"/>
      <c r="AFF1" s="388"/>
      <c r="AFG1" s="388"/>
      <c r="AFH1" s="388"/>
      <c r="AFI1" s="388"/>
      <c r="AFJ1" s="388"/>
      <c r="AFK1" s="388"/>
      <c r="AFL1" s="388"/>
      <c r="AFM1" s="388"/>
      <c r="AFN1" s="388"/>
      <c r="AFO1" s="388"/>
      <c r="AFP1" s="388"/>
      <c r="AFQ1" s="388"/>
      <c r="AFR1" s="388"/>
      <c r="AFS1" s="388"/>
      <c r="AFT1" s="388"/>
      <c r="AFU1" s="388"/>
      <c r="AFV1" s="388"/>
      <c r="AFW1" s="388"/>
      <c r="AFX1" s="388"/>
      <c r="AFY1" s="388"/>
      <c r="AFZ1" s="388"/>
      <c r="AGA1" s="388"/>
      <c r="AGB1" s="388"/>
      <c r="AGC1" s="388"/>
      <c r="AGD1" s="388"/>
      <c r="AGE1" s="388"/>
      <c r="AGF1" s="388"/>
      <c r="AGG1" s="388"/>
      <c r="AGH1" s="388"/>
      <c r="AGI1" s="388"/>
      <c r="AGJ1" s="388"/>
      <c r="AGK1" s="388"/>
      <c r="AGL1" s="388"/>
      <c r="AGM1" s="388"/>
      <c r="AGN1" s="388"/>
      <c r="AGO1" s="388"/>
      <c r="AGP1" s="388"/>
      <c r="AGQ1" s="388"/>
      <c r="AGR1" s="388"/>
      <c r="AGS1" s="388"/>
      <c r="AGT1" s="388"/>
      <c r="AGU1" s="388"/>
      <c r="AGV1" s="388"/>
      <c r="AGW1" s="388"/>
      <c r="AGX1" s="388"/>
      <c r="AGY1" s="388"/>
      <c r="AGZ1" s="388"/>
      <c r="AHA1" s="388"/>
      <c r="AHB1" s="388"/>
      <c r="AHC1" s="388"/>
      <c r="AHD1" s="388"/>
      <c r="AHE1" s="388"/>
      <c r="AHF1" s="388"/>
      <c r="AHG1" s="388"/>
      <c r="AHH1" s="388"/>
      <c r="AHI1" s="388"/>
      <c r="AHJ1" s="388"/>
      <c r="AHK1" s="388"/>
      <c r="AHL1" s="388"/>
      <c r="AHM1" s="388"/>
      <c r="AHN1" s="388"/>
      <c r="AHO1" s="388"/>
      <c r="AHP1" s="388"/>
      <c r="AHQ1" s="388"/>
      <c r="AHR1" s="388"/>
      <c r="AHS1" s="388"/>
      <c r="AHT1" s="388"/>
      <c r="AHU1" s="388"/>
      <c r="AHV1" s="388"/>
      <c r="AHW1" s="388"/>
      <c r="AHX1" s="388"/>
      <c r="AHY1" s="388"/>
      <c r="AHZ1" s="388"/>
      <c r="AIA1" s="388"/>
      <c r="AIB1" s="388"/>
      <c r="AIC1" s="388"/>
      <c r="AID1" s="388"/>
      <c r="AIE1" s="388"/>
      <c r="AIF1" s="388"/>
      <c r="AIG1" s="388"/>
      <c r="AIH1" s="388"/>
      <c r="AII1" s="388"/>
      <c r="AIJ1" s="388"/>
    </row>
    <row r="2" spans="1:920" s="380" customFormat="1" ht="12.95" customHeight="1" x14ac:dyDescent="0.2">
      <c r="A2" s="389"/>
      <c r="B2" s="389"/>
      <c r="C2" s="389"/>
      <c r="D2" s="389"/>
      <c r="E2" s="941" t="s">
        <v>1930</v>
      </c>
      <c r="F2" s="315"/>
      <c r="G2" s="315"/>
      <c r="H2" s="374"/>
      <c r="I2" s="376"/>
      <c r="K2" s="942" t="s">
        <v>2069</v>
      </c>
      <c r="L2" s="315"/>
      <c r="M2" s="315"/>
      <c r="N2" s="315"/>
      <c r="O2" s="315"/>
      <c r="P2" s="315"/>
      <c r="Q2" s="315"/>
      <c r="R2" s="315"/>
      <c r="S2" s="315"/>
      <c r="T2" s="315"/>
      <c r="U2" s="315"/>
      <c r="V2" s="315"/>
      <c r="W2" s="315"/>
      <c r="X2" s="315"/>
      <c r="Y2" s="315"/>
      <c r="Z2" s="315"/>
      <c r="AA2" s="315"/>
      <c r="AB2" s="315"/>
      <c r="AC2" s="315"/>
      <c r="AD2" s="315"/>
      <c r="AE2" s="315"/>
      <c r="AF2" s="315"/>
      <c r="AG2" s="315"/>
      <c r="AH2" s="315"/>
      <c r="AI2" s="315"/>
      <c r="AJ2" s="315"/>
      <c r="AK2" s="315"/>
      <c r="AL2" s="315"/>
      <c r="AM2" s="315"/>
      <c r="AN2" s="315"/>
      <c r="AO2" s="315"/>
      <c r="AP2" s="315"/>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c r="BT2" s="315"/>
      <c r="BU2" s="315"/>
      <c r="BV2" s="315"/>
      <c r="BW2" s="315"/>
      <c r="BX2" s="315"/>
      <c r="BY2" s="315"/>
      <c r="BZ2" s="315"/>
      <c r="CA2" s="315"/>
      <c r="CB2" s="315"/>
      <c r="CC2" s="315"/>
      <c r="CD2" s="315"/>
      <c r="CE2" s="315"/>
      <c r="CF2" s="315"/>
      <c r="CG2" s="315"/>
      <c r="CH2" s="315"/>
      <c r="CI2" s="315"/>
      <c r="CJ2" s="315"/>
      <c r="CK2" s="315"/>
      <c r="CL2" s="315"/>
      <c r="CM2" s="315"/>
      <c r="CN2" s="315"/>
      <c r="CO2" s="315"/>
      <c r="CP2" s="315"/>
      <c r="CQ2" s="315"/>
      <c r="CR2" s="315"/>
      <c r="CS2" s="315"/>
      <c r="CT2" s="315"/>
      <c r="CU2" s="315"/>
      <c r="CV2" s="315"/>
      <c r="CW2" s="315"/>
      <c r="CX2" s="315"/>
      <c r="CY2" s="315"/>
      <c r="CZ2" s="315"/>
      <c r="DA2" s="315"/>
      <c r="DB2" s="315"/>
      <c r="DC2" s="315"/>
      <c r="DD2" s="315"/>
      <c r="DE2" s="315"/>
      <c r="DF2" s="315"/>
      <c r="DG2" s="315"/>
      <c r="DH2" s="315"/>
      <c r="DI2" s="315"/>
      <c r="DJ2" s="315"/>
      <c r="DK2" s="315"/>
      <c r="DL2" s="315"/>
      <c r="DM2" s="315"/>
      <c r="DN2" s="315"/>
      <c r="DO2" s="315"/>
      <c r="DP2" s="315"/>
      <c r="DQ2" s="315"/>
      <c r="DR2" s="315"/>
      <c r="DS2" s="315"/>
      <c r="DT2" s="315"/>
      <c r="DU2" s="315"/>
      <c r="DV2" s="315"/>
      <c r="DW2" s="315"/>
      <c r="DX2" s="315"/>
      <c r="DY2" s="315"/>
      <c r="DZ2" s="315"/>
      <c r="EA2" s="315"/>
      <c r="EB2" s="315"/>
      <c r="EC2" s="315"/>
      <c r="ED2" s="315"/>
      <c r="EE2" s="315"/>
      <c r="EF2" s="315"/>
      <c r="EG2" s="315"/>
      <c r="EH2" s="315"/>
      <c r="EI2" s="315"/>
      <c r="EJ2" s="315"/>
      <c r="EK2" s="315"/>
      <c r="EL2" s="315"/>
      <c r="EM2" s="315"/>
      <c r="EN2" s="315"/>
      <c r="EO2" s="315"/>
      <c r="EP2" s="315"/>
      <c r="EQ2" s="315"/>
      <c r="ER2" s="315"/>
      <c r="ES2" s="315"/>
      <c r="ET2" s="315"/>
      <c r="EU2" s="315"/>
      <c r="EV2" s="315"/>
      <c r="EW2" s="315"/>
      <c r="EX2" s="315"/>
      <c r="EY2" s="315"/>
      <c r="EZ2" s="315"/>
      <c r="FA2" s="315"/>
      <c r="FB2" s="315"/>
      <c r="FC2" s="315"/>
      <c r="FD2" s="315"/>
      <c r="FE2" s="315"/>
      <c r="FF2" s="315"/>
      <c r="FG2" s="315"/>
      <c r="FH2" s="315"/>
      <c r="FI2" s="315"/>
      <c r="FJ2" s="315"/>
      <c r="FK2" s="315"/>
      <c r="FL2" s="315"/>
      <c r="FM2" s="315"/>
      <c r="FN2" s="315"/>
      <c r="FO2" s="315"/>
      <c r="FP2" s="315"/>
      <c r="FQ2" s="315"/>
      <c r="FR2" s="315"/>
      <c r="FS2" s="315"/>
      <c r="FT2" s="315"/>
      <c r="FU2" s="315"/>
      <c r="FV2" s="315"/>
      <c r="FW2" s="315"/>
      <c r="FX2" s="315"/>
      <c r="FY2" s="315"/>
      <c r="FZ2" s="315"/>
      <c r="GA2" s="315"/>
      <c r="GB2" s="315"/>
      <c r="GC2" s="315"/>
      <c r="GD2" s="315"/>
      <c r="GE2" s="315"/>
      <c r="GF2" s="315"/>
      <c r="GG2" s="315"/>
      <c r="GH2" s="315"/>
      <c r="GI2" s="315"/>
      <c r="GJ2" s="315"/>
      <c r="GK2" s="315"/>
      <c r="GL2" s="315"/>
      <c r="GM2" s="315"/>
      <c r="GN2" s="315"/>
      <c r="GO2" s="315"/>
      <c r="GP2" s="315"/>
      <c r="GQ2" s="315"/>
      <c r="GR2" s="315"/>
      <c r="GS2" s="315"/>
      <c r="GT2" s="315"/>
      <c r="GU2" s="315"/>
      <c r="GV2" s="315"/>
      <c r="GW2" s="315"/>
      <c r="GX2" s="315"/>
      <c r="GY2" s="315"/>
      <c r="GZ2" s="315"/>
      <c r="HA2" s="315"/>
      <c r="HB2" s="315"/>
      <c r="HC2" s="315"/>
      <c r="HD2" s="315"/>
      <c r="HE2" s="315"/>
      <c r="HF2" s="315"/>
      <c r="HG2" s="315"/>
      <c r="HH2" s="315"/>
      <c r="HI2" s="315"/>
      <c r="HJ2" s="315"/>
      <c r="HK2" s="315"/>
      <c r="HL2" s="315"/>
      <c r="HM2" s="315"/>
      <c r="HN2" s="315"/>
      <c r="HO2" s="315"/>
      <c r="HP2" s="315"/>
      <c r="HQ2" s="315"/>
      <c r="HR2" s="315"/>
      <c r="HS2" s="315"/>
      <c r="HT2" s="315"/>
      <c r="HU2" s="315"/>
      <c r="HV2" s="315"/>
      <c r="HW2" s="315"/>
      <c r="HX2" s="315"/>
      <c r="HY2" s="315"/>
      <c r="HZ2" s="315"/>
      <c r="IA2" s="315"/>
      <c r="IB2" s="315"/>
      <c r="IC2" s="315"/>
      <c r="ID2" s="315"/>
      <c r="IE2" s="315"/>
      <c r="IF2" s="315"/>
      <c r="IG2" s="315"/>
      <c r="IH2" s="315"/>
      <c r="II2" s="315"/>
      <c r="IJ2" s="315"/>
      <c r="IK2" s="315"/>
      <c r="IL2" s="315"/>
      <c r="IM2" s="315"/>
      <c r="IN2" s="315"/>
      <c r="IO2" s="315"/>
      <c r="IP2" s="315"/>
      <c r="IQ2" s="315"/>
      <c r="IR2" s="315"/>
      <c r="IS2" s="315"/>
      <c r="IT2" s="315"/>
      <c r="IU2" s="315"/>
      <c r="IV2" s="315"/>
      <c r="IW2" s="315"/>
      <c r="IX2" s="315"/>
      <c r="IY2" s="315"/>
      <c r="IZ2" s="315"/>
      <c r="JA2" s="315"/>
      <c r="JB2" s="315"/>
      <c r="JC2" s="315"/>
      <c r="JD2" s="315"/>
      <c r="JE2" s="315"/>
      <c r="JF2" s="315"/>
      <c r="JG2" s="315"/>
      <c r="JH2" s="315"/>
      <c r="JI2" s="315"/>
      <c r="JJ2" s="315"/>
      <c r="JK2" s="315"/>
      <c r="JL2" s="315"/>
      <c r="JM2" s="315"/>
      <c r="JN2" s="315"/>
      <c r="JO2" s="315"/>
      <c r="JP2" s="315"/>
      <c r="JQ2" s="315"/>
      <c r="JR2" s="315"/>
      <c r="JS2" s="315"/>
      <c r="JT2" s="315"/>
      <c r="JU2" s="315"/>
      <c r="JV2" s="315"/>
      <c r="JW2" s="315"/>
      <c r="JX2" s="315"/>
      <c r="JY2" s="315"/>
      <c r="JZ2" s="315"/>
      <c r="KA2" s="315"/>
      <c r="KB2" s="315"/>
      <c r="KC2" s="315"/>
      <c r="KD2" s="315"/>
      <c r="KE2" s="315"/>
      <c r="KF2" s="315"/>
      <c r="KG2" s="315"/>
      <c r="KH2" s="315"/>
      <c r="KI2" s="315"/>
      <c r="KJ2" s="315"/>
      <c r="KK2" s="315"/>
      <c r="KL2" s="315"/>
      <c r="KM2" s="315"/>
      <c r="KN2" s="315"/>
      <c r="KO2" s="315"/>
      <c r="KP2" s="315"/>
      <c r="KQ2" s="315"/>
      <c r="KR2" s="315"/>
      <c r="KS2" s="315"/>
      <c r="KT2" s="315"/>
      <c r="KU2" s="315"/>
      <c r="KV2" s="315"/>
      <c r="KW2" s="315"/>
      <c r="KX2" s="315"/>
      <c r="KY2" s="315"/>
      <c r="KZ2" s="315"/>
      <c r="LA2" s="315"/>
      <c r="LB2" s="315"/>
      <c r="LC2" s="315"/>
      <c r="LD2" s="315"/>
      <c r="LE2" s="315"/>
      <c r="LF2" s="315"/>
      <c r="LG2" s="315"/>
      <c r="LH2" s="315"/>
      <c r="LI2" s="315"/>
      <c r="LJ2" s="315"/>
      <c r="LK2" s="315"/>
      <c r="LL2" s="315"/>
      <c r="LM2" s="315"/>
      <c r="LN2" s="315"/>
      <c r="LO2" s="315"/>
      <c r="LP2" s="315"/>
      <c r="LQ2" s="315"/>
      <c r="LR2" s="315"/>
      <c r="LS2" s="315"/>
      <c r="LT2" s="315"/>
      <c r="LU2" s="315"/>
      <c r="LV2" s="315"/>
      <c r="LW2" s="315"/>
      <c r="LX2" s="315"/>
      <c r="LY2" s="315"/>
      <c r="LZ2" s="315"/>
      <c r="MA2" s="315"/>
      <c r="MB2" s="315"/>
      <c r="MC2" s="315"/>
      <c r="MD2" s="315"/>
      <c r="ME2" s="315"/>
      <c r="MF2" s="315"/>
      <c r="MG2" s="315"/>
      <c r="MH2" s="315"/>
      <c r="MI2" s="315"/>
      <c r="MJ2" s="315"/>
      <c r="MK2" s="315"/>
      <c r="ML2" s="315"/>
      <c r="MM2" s="315"/>
      <c r="MN2" s="315"/>
      <c r="MO2" s="315"/>
      <c r="MP2" s="315"/>
      <c r="MQ2" s="315"/>
      <c r="MR2" s="315"/>
      <c r="MS2" s="315"/>
      <c r="MT2" s="315"/>
      <c r="MU2" s="315"/>
      <c r="MV2" s="315"/>
      <c r="MW2" s="315"/>
      <c r="MX2" s="315"/>
      <c r="MY2" s="315"/>
      <c r="MZ2" s="315"/>
      <c r="NA2" s="315"/>
      <c r="NB2" s="315"/>
      <c r="NC2" s="315"/>
      <c r="ND2" s="315"/>
      <c r="NE2" s="315"/>
      <c r="NF2" s="315"/>
      <c r="NG2" s="315"/>
      <c r="NH2" s="315"/>
      <c r="NI2" s="315"/>
      <c r="NJ2" s="315"/>
      <c r="NK2" s="315"/>
      <c r="NL2" s="315"/>
      <c r="NM2" s="315"/>
      <c r="NN2" s="315"/>
      <c r="NO2" s="315"/>
      <c r="NP2" s="315"/>
      <c r="NQ2" s="315"/>
      <c r="NR2" s="315"/>
      <c r="NS2" s="315"/>
      <c r="NT2" s="315"/>
      <c r="NU2" s="315"/>
      <c r="NV2" s="315"/>
      <c r="NW2" s="315"/>
      <c r="NX2" s="315"/>
      <c r="NY2" s="315"/>
      <c r="NZ2" s="315"/>
      <c r="OA2" s="315"/>
      <c r="OB2" s="315"/>
      <c r="OC2" s="315"/>
      <c r="OD2" s="315"/>
      <c r="OE2" s="315"/>
      <c r="OF2" s="315"/>
      <c r="OG2" s="315"/>
      <c r="OH2" s="315"/>
      <c r="OI2" s="315"/>
      <c r="OJ2" s="315"/>
      <c r="OK2" s="315"/>
      <c r="OL2" s="315"/>
      <c r="OM2" s="315"/>
      <c r="ON2" s="315"/>
      <c r="OO2" s="315"/>
      <c r="OP2" s="315"/>
      <c r="OQ2" s="315"/>
      <c r="OR2" s="315"/>
      <c r="OS2" s="315"/>
      <c r="OT2" s="315"/>
      <c r="OU2" s="315"/>
      <c r="OV2" s="315"/>
      <c r="OW2" s="315"/>
      <c r="OX2" s="315"/>
      <c r="OY2" s="315"/>
      <c r="OZ2" s="315"/>
      <c r="PA2" s="315"/>
      <c r="PB2" s="315"/>
      <c r="PC2" s="315"/>
      <c r="PD2" s="315"/>
      <c r="PE2" s="315"/>
      <c r="PF2" s="315"/>
      <c r="PG2" s="315"/>
      <c r="PH2" s="315"/>
      <c r="PI2" s="315"/>
      <c r="PJ2" s="315"/>
      <c r="PK2" s="315"/>
      <c r="PL2" s="315"/>
      <c r="PM2" s="315"/>
      <c r="PN2" s="315"/>
      <c r="PO2" s="315"/>
      <c r="PP2" s="315"/>
      <c r="PQ2" s="315"/>
      <c r="PR2" s="315"/>
      <c r="PS2" s="315"/>
      <c r="PT2" s="315"/>
      <c r="PU2" s="315"/>
      <c r="PV2" s="315"/>
      <c r="PW2" s="315"/>
      <c r="PX2" s="315"/>
      <c r="PY2" s="315"/>
      <c r="PZ2" s="315"/>
      <c r="QA2" s="315"/>
      <c r="QB2" s="315"/>
      <c r="QC2" s="315"/>
      <c r="QD2" s="315"/>
      <c r="QE2" s="315"/>
      <c r="QF2" s="315"/>
      <c r="QG2" s="315"/>
      <c r="QH2" s="315"/>
      <c r="QI2" s="315"/>
      <c r="QJ2" s="315"/>
      <c r="QK2" s="315"/>
      <c r="QL2" s="315"/>
      <c r="QM2" s="315"/>
      <c r="QN2" s="315"/>
      <c r="QO2" s="315"/>
      <c r="QP2" s="315"/>
      <c r="QQ2" s="315"/>
      <c r="QR2" s="315"/>
      <c r="QS2" s="315"/>
      <c r="QT2" s="315"/>
      <c r="QU2" s="315"/>
      <c r="QV2" s="315"/>
      <c r="QW2" s="315"/>
      <c r="QX2" s="315"/>
      <c r="QY2" s="315"/>
      <c r="QZ2" s="315"/>
      <c r="RA2" s="315"/>
      <c r="RB2" s="315"/>
      <c r="RC2" s="315"/>
      <c r="RD2" s="315"/>
      <c r="RE2" s="315"/>
      <c r="RF2" s="315"/>
      <c r="RG2" s="315"/>
      <c r="RH2" s="315"/>
      <c r="RI2" s="315"/>
      <c r="RJ2" s="315"/>
      <c r="RK2" s="315"/>
      <c r="RL2" s="315"/>
      <c r="RM2" s="315"/>
      <c r="RN2" s="315"/>
      <c r="RO2" s="315"/>
      <c r="RP2" s="315"/>
      <c r="RQ2" s="315"/>
      <c r="RR2" s="315"/>
      <c r="RS2" s="315"/>
      <c r="RT2" s="315"/>
      <c r="RU2" s="315"/>
      <c r="RV2" s="315"/>
      <c r="RW2" s="315"/>
      <c r="RX2" s="315"/>
      <c r="RY2" s="315"/>
      <c r="RZ2" s="315"/>
      <c r="SA2" s="315"/>
      <c r="SB2" s="315"/>
      <c r="SC2" s="315"/>
      <c r="SD2" s="315"/>
      <c r="SE2" s="315"/>
      <c r="SF2" s="315"/>
      <c r="SG2" s="315"/>
      <c r="SH2" s="315"/>
      <c r="SI2" s="315"/>
      <c r="SJ2" s="315"/>
      <c r="SK2" s="315"/>
      <c r="SL2" s="315"/>
      <c r="SM2" s="315"/>
      <c r="SN2" s="315"/>
      <c r="SO2" s="315"/>
      <c r="SP2" s="315"/>
      <c r="SQ2" s="315"/>
      <c r="SR2" s="315"/>
      <c r="SS2" s="315"/>
      <c r="ST2" s="315"/>
      <c r="SU2" s="315"/>
      <c r="SV2" s="315"/>
      <c r="SW2" s="315"/>
      <c r="SX2" s="315"/>
      <c r="SY2" s="315"/>
      <c r="SZ2" s="315"/>
      <c r="TA2" s="315"/>
      <c r="TB2" s="315"/>
      <c r="TC2" s="315"/>
      <c r="TD2" s="315"/>
      <c r="TE2" s="315"/>
      <c r="TF2" s="315"/>
      <c r="TG2" s="315"/>
      <c r="TH2" s="315"/>
      <c r="TI2" s="315"/>
      <c r="TJ2" s="315"/>
      <c r="TK2" s="315"/>
      <c r="TL2" s="315"/>
      <c r="TM2" s="315"/>
      <c r="TN2" s="315"/>
      <c r="TO2" s="315"/>
      <c r="TP2" s="315"/>
      <c r="TQ2" s="315"/>
      <c r="TR2" s="315"/>
      <c r="TS2" s="315"/>
      <c r="TT2" s="315"/>
      <c r="TU2" s="315"/>
      <c r="TV2" s="315"/>
      <c r="TW2" s="315"/>
      <c r="TX2" s="315"/>
      <c r="TY2" s="315"/>
      <c r="TZ2" s="315"/>
      <c r="UA2" s="315"/>
      <c r="UB2" s="315"/>
      <c r="UC2" s="315"/>
      <c r="UD2" s="315"/>
      <c r="UE2" s="315"/>
      <c r="UF2" s="315"/>
      <c r="UG2" s="315"/>
      <c r="UH2" s="315"/>
      <c r="UI2" s="315"/>
      <c r="UJ2" s="315"/>
      <c r="UK2" s="315"/>
      <c r="UL2" s="315"/>
      <c r="UM2" s="315"/>
      <c r="UN2" s="315"/>
      <c r="UO2" s="315"/>
      <c r="UP2" s="315"/>
      <c r="UQ2" s="315"/>
      <c r="UR2" s="315"/>
      <c r="US2" s="315"/>
      <c r="UT2" s="315"/>
      <c r="UU2" s="315"/>
      <c r="UV2" s="315"/>
      <c r="UW2" s="315"/>
      <c r="UX2" s="315"/>
      <c r="UY2" s="315"/>
      <c r="UZ2" s="315"/>
      <c r="VA2" s="315"/>
      <c r="VB2" s="315"/>
      <c r="VC2" s="315"/>
      <c r="VD2" s="315"/>
      <c r="VE2" s="315"/>
      <c r="VF2" s="315"/>
      <c r="VG2" s="315"/>
      <c r="VH2" s="315"/>
      <c r="VI2" s="315"/>
      <c r="VJ2" s="315"/>
      <c r="VK2" s="315"/>
      <c r="VL2" s="315"/>
      <c r="VM2" s="315"/>
      <c r="VN2" s="315"/>
      <c r="VO2" s="315"/>
      <c r="VP2" s="315"/>
      <c r="VQ2" s="315"/>
      <c r="VR2" s="315"/>
      <c r="VS2" s="315"/>
      <c r="VT2" s="315"/>
      <c r="VU2" s="315"/>
      <c r="VV2" s="315"/>
      <c r="VW2" s="315"/>
      <c r="VX2" s="315"/>
      <c r="VY2" s="315"/>
      <c r="VZ2" s="315"/>
      <c r="WA2" s="315"/>
      <c r="WB2" s="315"/>
      <c r="WC2" s="315"/>
      <c r="WD2" s="315"/>
      <c r="WE2" s="315"/>
      <c r="WF2" s="315"/>
      <c r="WG2" s="315"/>
      <c r="WH2" s="315"/>
      <c r="WI2" s="315"/>
      <c r="WJ2" s="315"/>
      <c r="WK2" s="315"/>
      <c r="WL2" s="315"/>
      <c r="WM2" s="315"/>
      <c r="WN2" s="315"/>
      <c r="WO2" s="315"/>
      <c r="WP2" s="315"/>
      <c r="WQ2" s="315"/>
      <c r="WR2" s="315"/>
      <c r="WS2" s="315"/>
      <c r="WT2" s="315"/>
      <c r="WU2" s="315"/>
      <c r="WV2" s="315"/>
      <c r="WW2" s="315"/>
      <c r="WX2" s="315"/>
      <c r="WY2" s="315"/>
      <c r="WZ2" s="315"/>
      <c r="XA2" s="315"/>
      <c r="XB2" s="315"/>
      <c r="XC2" s="315"/>
      <c r="XD2" s="315"/>
      <c r="XE2" s="315"/>
      <c r="XF2" s="315"/>
      <c r="XG2" s="315"/>
      <c r="XH2" s="315"/>
      <c r="XI2" s="315"/>
      <c r="XJ2" s="315"/>
      <c r="XK2" s="315"/>
      <c r="XL2" s="315"/>
      <c r="XM2" s="315"/>
      <c r="XN2" s="315"/>
      <c r="XO2" s="315"/>
      <c r="XP2" s="315"/>
      <c r="XQ2" s="315"/>
      <c r="XR2" s="315"/>
      <c r="XS2" s="315"/>
      <c r="XT2" s="315"/>
      <c r="XU2" s="315"/>
      <c r="XV2" s="315"/>
      <c r="XW2" s="315"/>
      <c r="XX2" s="315"/>
      <c r="XY2" s="315"/>
      <c r="XZ2" s="315"/>
      <c r="YA2" s="315"/>
      <c r="YB2" s="315"/>
      <c r="YC2" s="315"/>
      <c r="YD2" s="315"/>
      <c r="YE2" s="315"/>
      <c r="YF2" s="315"/>
      <c r="YG2" s="315"/>
      <c r="YH2" s="315"/>
      <c r="YI2" s="315"/>
      <c r="YJ2" s="315"/>
      <c r="YK2" s="315"/>
      <c r="YL2" s="315"/>
      <c r="YM2" s="315"/>
      <c r="YN2" s="315"/>
      <c r="YO2" s="315"/>
      <c r="YP2" s="315"/>
      <c r="YQ2" s="315"/>
      <c r="YR2" s="315"/>
      <c r="YS2" s="315"/>
      <c r="YT2" s="315"/>
      <c r="YU2" s="315"/>
      <c r="YV2" s="315"/>
      <c r="YW2" s="315"/>
      <c r="YX2" s="315"/>
      <c r="YY2" s="315"/>
      <c r="YZ2" s="315"/>
      <c r="ZA2" s="315"/>
      <c r="ZB2" s="315"/>
      <c r="ZC2" s="315"/>
      <c r="ZD2" s="315"/>
      <c r="ZE2" s="315"/>
      <c r="ZF2" s="315"/>
      <c r="ZG2" s="315"/>
      <c r="ZH2" s="315"/>
      <c r="ZI2" s="315"/>
      <c r="ZJ2" s="315"/>
      <c r="ZK2" s="315"/>
      <c r="ZL2" s="315"/>
      <c r="ZM2" s="315"/>
      <c r="ZN2" s="315"/>
      <c r="ZO2" s="315"/>
      <c r="ZP2" s="315"/>
      <c r="ZQ2" s="315"/>
      <c r="ZR2" s="315"/>
      <c r="ZS2" s="315"/>
      <c r="ZT2" s="315"/>
      <c r="ZU2" s="315"/>
      <c r="ZV2" s="315"/>
      <c r="ZW2" s="315"/>
      <c r="ZX2" s="315"/>
      <c r="ZY2" s="315"/>
      <c r="ZZ2" s="315"/>
      <c r="AAA2" s="315"/>
      <c r="AAB2" s="315"/>
      <c r="AAC2" s="315"/>
      <c r="AAD2" s="315"/>
      <c r="AAE2" s="315"/>
      <c r="AAF2" s="315"/>
      <c r="AAG2" s="315"/>
      <c r="AAH2" s="315"/>
      <c r="AAI2" s="315"/>
      <c r="AAJ2" s="315"/>
      <c r="AAK2" s="315"/>
      <c r="AAL2" s="315"/>
      <c r="AAM2" s="315"/>
      <c r="AAN2" s="315"/>
      <c r="AAO2" s="315"/>
      <c r="AAP2" s="315"/>
      <c r="AAQ2" s="315"/>
      <c r="AAR2" s="315"/>
      <c r="AAS2" s="315"/>
      <c r="AAT2" s="315"/>
      <c r="AAU2" s="315"/>
      <c r="AAV2" s="315"/>
      <c r="AAW2" s="315"/>
      <c r="AAX2" s="315"/>
      <c r="AAY2" s="315"/>
      <c r="AAZ2" s="315"/>
      <c r="ABA2" s="315"/>
      <c r="ABB2" s="315"/>
      <c r="ABC2" s="315"/>
      <c r="ABD2" s="315"/>
      <c r="ABE2" s="315"/>
      <c r="ABF2" s="315"/>
      <c r="ABG2" s="315"/>
      <c r="ABH2" s="315"/>
      <c r="ABI2" s="315"/>
      <c r="ABJ2" s="315"/>
      <c r="ABK2" s="315"/>
      <c r="ABL2" s="315"/>
      <c r="ABM2" s="315"/>
      <c r="ABN2" s="315"/>
      <c r="ABO2" s="315"/>
      <c r="ABP2" s="315"/>
      <c r="ABQ2" s="315"/>
      <c r="ABR2" s="315"/>
      <c r="ABS2" s="315"/>
      <c r="ABT2" s="315"/>
      <c r="ABU2" s="315"/>
      <c r="ABV2" s="315"/>
      <c r="ABW2" s="315"/>
      <c r="ABX2" s="315"/>
      <c r="ABY2" s="315"/>
      <c r="ABZ2" s="315"/>
      <c r="ACA2" s="315"/>
      <c r="ACB2" s="315"/>
      <c r="ACC2" s="315"/>
      <c r="ACD2" s="315"/>
      <c r="ACE2" s="315"/>
      <c r="ACF2" s="315"/>
      <c r="ACG2" s="315"/>
      <c r="ACH2" s="315"/>
      <c r="ACI2" s="315"/>
      <c r="ACJ2" s="315"/>
      <c r="ACK2" s="315"/>
      <c r="ACL2" s="315"/>
      <c r="ACM2" s="315"/>
      <c r="ACN2" s="315"/>
      <c r="ACO2" s="315"/>
      <c r="ACP2" s="315"/>
      <c r="ACQ2" s="315"/>
      <c r="ACR2" s="315"/>
      <c r="ACS2" s="315"/>
      <c r="ACT2" s="315"/>
      <c r="ACU2" s="315"/>
      <c r="ACV2" s="315"/>
      <c r="ACW2" s="315"/>
      <c r="ACX2" s="315"/>
      <c r="ACY2" s="315"/>
      <c r="ACZ2" s="315"/>
      <c r="ADA2" s="315"/>
      <c r="ADB2" s="315"/>
      <c r="ADC2" s="315"/>
      <c r="ADD2" s="315"/>
      <c r="ADE2" s="315"/>
      <c r="ADF2" s="315"/>
      <c r="ADG2" s="315"/>
      <c r="ADH2" s="315"/>
      <c r="ADI2" s="315"/>
      <c r="ADJ2" s="315"/>
      <c r="ADK2" s="315"/>
      <c r="ADL2" s="315"/>
      <c r="ADM2" s="315"/>
      <c r="ADN2" s="315"/>
      <c r="ADO2" s="315"/>
      <c r="ADP2" s="315"/>
      <c r="ADQ2" s="315"/>
      <c r="ADR2" s="315"/>
      <c r="ADS2" s="315"/>
      <c r="ADT2" s="315"/>
      <c r="ADU2" s="315"/>
      <c r="ADV2" s="315"/>
      <c r="ADW2" s="315"/>
      <c r="ADX2" s="315"/>
      <c r="ADY2" s="315"/>
      <c r="ADZ2" s="315"/>
      <c r="AEA2" s="315"/>
      <c r="AEB2" s="315"/>
      <c r="AEC2" s="315"/>
      <c r="AED2" s="315"/>
      <c r="AEE2" s="315"/>
      <c r="AEF2" s="315"/>
      <c r="AEG2" s="315"/>
      <c r="AEH2" s="315"/>
      <c r="AEI2" s="315"/>
      <c r="AEJ2" s="315"/>
      <c r="AEK2" s="315"/>
      <c r="AEL2" s="315"/>
      <c r="AEM2" s="315"/>
      <c r="AEN2" s="315"/>
      <c r="AEO2" s="315"/>
      <c r="AEP2" s="315"/>
      <c r="AEQ2" s="315"/>
      <c r="AER2" s="315"/>
      <c r="AES2" s="315"/>
      <c r="AET2" s="315"/>
      <c r="AEU2" s="315"/>
      <c r="AEV2" s="315"/>
      <c r="AEW2" s="315"/>
      <c r="AEX2" s="315"/>
      <c r="AEY2" s="315"/>
      <c r="AEZ2" s="315"/>
      <c r="AFA2" s="315"/>
      <c r="AFB2" s="315"/>
      <c r="AFC2" s="315"/>
      <c r="AFD2" s="315"/>
      <c r="AFE2" s="315"/>
      <c r="AFF2" s="315"/>
      <c r="AFG2" s="315"/>
      <c r="AFH2" s="315"/>
      <c r="AFI2" s="315"/>
      <c r="AFJ2" s="315"/>
      <c r="AFK2" s="315"/>
      <c r="AFL2" s="315"/>
      <c r="AFM2" s="315"/>
      <c r="AFN2" s="315"/>
      <c r="AFO2" s="315"/>
      <c r="AFP2" s="315"/>
      <c r="AFQ2" s="315"/>
      <c r="AFR2" s="315"/>
      <c r="AFS2" s="315"/>
      <c r="AFT2" s="315"/>
      <c r="AFU2" s="315"/>
      <c r="AFV2" s="315"/>
      <c r="AFW2" s="315"/>
      <c r="AFX2" s="315"/>
      <c r="AFY2" s="315"/>
      <c r="AFZ2" s="315"/>
      <c r="AGA2" s="315"/>
      <c r="AGB2" s="315"/>
      <c r="AGC2" s="315"/>
      <c r="AGD2" s="315"/>
      <c r="AGE2" s="315"/>
      <c r="AGF2" s="315"/>
      <c r="AGG2" s="315"/>
      <c r="AGH2" s="315"/>
      <c r="AGI2" s="315"/>
      <c r="AGJ2" s="315"/>
      <c r="AGK2" s="315"/>
      <c r="AGL2" s="315"/>
      <c r="AGM2" s="315"/>
      <c r="AGN2" s="315"/>
      <c r="AGO2" s="315"/>
      <c r="AGP2" s="315"/>
      <c r="AGQ2" s="315"/>
      <c r="AGR2" s="315"/>
      <c r="AGS2" s="315"/>
      <c r="AGT2" s="315"/>
      <c r="AGU2" s="315"/>
      <c r="AGV2" s="315"/>
      <c r="AGW2" s="315"/>
      <c r="AGX2" s="315"/>
      <c r="AGY2" s="315"/>
      <c r="AGZ2" s="315"/>
      <c r="AHA2" s="315"/>
      <c r="AHB2" s="315"/>
      <c r="AHC2" s="315"/>
      <c r="AHD2" s="315"/>
      <c r="AHE2" s="315"/>
      <c r="AHF2" s="315"/>
      <c r="AHG2" s="315"/>
      <c r="AHH2" s="315"/>
      <c r="AHI2" s="315"/>
      <c r="AHJ2" s="315"/>
      <c r="AHK2" s="315"/>
      <c r="AHL2" s="315"/>
      <c r="AHM2" s="315"/>
      <c r="AHN2" s="315"/>
      <c r="AHO2" s="315"/>
      <c r="AHP2" s="315"/>
      <c r="AHQ2" s="315"/>
      <c r="AHR2" s="315"/>
      <c r="AHS2" s="315"/>
      <c r="AHT2" s="315"/>
      <c r="AHU2" s="315"/>
      <c r="AHV2" s="315"/>
      <c r="AHW2" s="315"/>
      <c r="AHX2" s="315"/>
      <c r="AHY2" s="315"/>
      <c r="AHZ2" s="315"/>
      <c r="AIA2" s="315"/>
      <c r="AIB2" s="315"/>
      <c r="AIC2" s="315"/>
      <c r="AID2" s="315"/>
      <c r="AIE2" s="315"/>
      <c r="AIF2" s="315"/>
      <c r="AIG2" s="315"/>
      <c r="AIH2" s="315"/>
      <c r="AII2" s="315"/>
      <c r="AIJ2" s="315"/>
    </row>
    <row r="3" spans="1:920" s="378" customFormat="1" ht="12.95" customHeight="1" x14ac:dyDescent="0.2">
      <c r="A3" s="387"/>
      <c r="B3" s="387"/>
      <c r="C3" s="387"/>
      <c r="D3" s="387"/>
      <c r="E3" s="939" t="str">
        <f>IF(OR(OsnPodaci!A10="",OsnPodaci!A13=""),"",OsnPodaci!A10 &amp; ", " &amp; OsnPodaci!A13)</f>
        <v>Tuzla, Bukinje bb</v>
      </c>
      <c r="F3" s="388"/>
      <c r="G3" s="388"/>
      <c r="H3" s="375"/>
      <c r="I3" s="374"/>
      <c r="K3" s="943" t="str">
        <f>IF(AND(OsnPodaci!A16="DA",LEN(OsnPodaci!B16)=12),OsnPodaci!B16,"-")</f>
        <v>209197100002</v>
      </c>
      <c r="L3" s="388"/>
      <c r="M3" s="388"/>
      <c r="N3" s="388"/>
      <c r="O3" s="388"/>
      <c r="P3" s="388"/>
      <c r="Q3" s="388"/>
      <c r="R3" s="388"/>
      <c r="S3" s="388"/>
      <c r="T3" s="388"/>
      <c r="U3" s="388"/>
      <c r="V3" s="388"/>
      <c r="W3" s="388"/>
      <c r="X3" s="388"/>
      <c r="Y3" s="388"/>
      <c r="Z3" s="388"/>
      <c r="AA3" s="388"/>
      <c r="AB3" s="388"/>
      <c r="AC3" s="388"/>
      <c r="AD3" s="388"/>
      <c r="AE3" s="388"/>
      <c r="AF3" s="388"/>
      <c r="AG3" s="388"/>
      <c r="AH3" s="388"/>
      <c r="AI3" s="388"/>
      <c r="AJ3" s="388"/>
      <c r="AK3" s="388"/>
      <c r="AL3" s="388"/>
      <c r="AM3" s="388"/>
      <c r="AN3" s="388"/>
      <c r="AO3" s="388"/>
      <c r="AP3" s="388"/>
      <c r="AQ3" s="388"/>
      <c r="AR3" s="388"/>
      <c r="AS3" s="388"/>
      <c r="AT3" s="388"/>
      <c r="AU3" s="388"/>
      <c r="AV3" s="388"/>
      <c r="AW3" s="388"/>
      <c r="AX3" s="388"/>
      <c r="AY3" s="388"/>
      <c r="AZ3" s="388"/>
      <c r="BA3" s="388"/>
      <c r="BB3" s="388"/>
      <c r="BC3" s="388"/>
      <c r="BD3" s="388"/>
      <c r="BE3" s="388"/>
      <c r="BF3" s="388"/>
      <c r="BG3" s="388"/>
      <c r="BH3" s="388"/>
      <c r="BI3" s="388"/>
      <c r="BJ3" s="388"/>
      <c r="BK3" s="388"/>
      <c r="BL3" s="388"/>
      <c r="BM3" s="388"/>
      <c r="BN3" s="388"/>
      <c r="BO3" s="388"/>
      <c r="BP3" s="388"/>
      <c r="BQ3" s="388"/>
      <c r="BR3" s="388"/>
      <c r="BS3" s="388"/>
      <c r="BT3" s="388"/>
      <c r="BU3" s="388"/>
      <c r="BV3" s="388"/>
      <c r="BW3" s="388"/>
      <c r="BX3" s="388"/>
      <c r="BY3" s="388"/>
      <c r="BZ3" s="388"/>
      <c r="CA3" s="388"/>
      <c r="CB3" s="388"/>
      <c r="CC3" s="388"/>
      <c r="CD3" s="388"/>
      <c r="CE3" s="388"/>
      <c r="CF3" s="388"/>
      <c r="CG3" s="388"/>
      <c r="CH3" s="388"/>
      <c r="CI3" s="388"/>
      <c r="CJ3" s="388"/>
      <c r="CK3" s="388"/>
      <c r="CL3" s="388"/>
      <c r="CM3" s="388"/>
      <c r="CN3" s="388"/>
      <c r="CO3" s="388"/>
      <c r="CP3" s="388"/>
      <c r="CQ3" s="388"/>
      <c r="CR3" s="388"/>
      <c r="CS3" s="388"/>
      <c r="CT3" s="388"/>
      <c r="CU3" s="388"/>
      <c r="CV3" s="388"/>
      <c r="CW3" s="388"/>
      <c r="CX3" s="388"/>
      <c r="CY3" s="388"/>
      <c r="CZ3" s="388"/>
      <c r="DA3" s="388"/>
      <c r="DB3" s="388"/>
      <c r="DC3" s="388"/>
      <c r="DD3" s="388"/>
      <c r="DE3" s="388"/>
      <c r="DF3" s="388"/>
      <c r="DG3" s="388"/>
      <c r="DH3" s="388"/>
      <c r="DI3" s="388"/>
      <c r="DJ3" s="388"/>
      <c r="DK3" s="388"/>
      <c r="DL3" s="388"/>
      <c r="DM3" s="388"/>
      <c r="DN3" s="388"/>
      <c r="DO3" s="388"/>
      <c r="DP3" s="388"/>
      <c r="DQ3" s="388"/>
      <c r="DR3" s="388"/>
      <c r="DS3" s="388"/>
      <c r="DT3" s="388"/>
      <c r="DU3" s="388"/>
      <c r="DV3" s="388"/>
      <c r="DW3" s="388"/>
      <c r="DX3" s="388"/>
      <c r="DY3" s="388"/>
      <c r="DZ3" s="388"/>
      <c r="EA3" s="388"/>
      <c r="EB3" s="388"/>
      <c r="EC3" s="388"/>
      <c r="ED3" s="388"/>
      <c r="EE3" s="388"/>
      <c r="EF3" s="388"/>
      <c r="EG3" s="388"/>
      <c r="EH3" s="388"/>
      <c r="EI3" s="388"/>
      <c r="EJ3" s="388"/>
      <c r="EK3" s="388"/>
      <c r="EL3" s="388"/>
      <c r="EM3" s="388"/>
      <c r="EN3" s="388"/>
      <c r="EO3" s="388"/>
      <c r="EP3" s="388"/>
      <c r="EQ3" s="388"/>
      <c r="ER3" s="388"/>
      <c r="ES3" s="388"/>
      <c r="ET3" s="388"/>
      <c r="EU3" s="388"/>
      <c r="EV3" s="388"/>
      <c r="EW3" s="388"/>
      <c r="EX3" s="388"/>
      <c r="EY3" s="388"/>
      <c r="EZ3" s="388"/>
      <c r="FA3" s="388"/>
      <c r="FB3" s="388"/>
      <c r="FC3" s="388"/>
      <c r="FD3" s="388"/>
      <c r="FE3" s="388"/>
      <c r="FF3" s="388"/>
      <c r="FG3" s="388"/>
      <c r="FH3" s="388"/>
      <c r="FI3" s="388"/>
      <c r="FJ3" s="388"/>
      <c r="FK3" s="388"/>
      <c r="FL3" s="388"/>
      <c r="FM3" s="388"/>
      <c r="FN3" s="388"/>
      <c r="FO3" s="388"/>
      <c r="FP3" s="388"/>
      <c r="FQ3" s="388"/>
      <c r="FR3" s="388"/>
      <c r="FS3" s="388"/>
      <c r="FT3" s="388"/>
      <c r="FU3" s="388"/>
      <c r="FV3" s="388"/>
      <c r="FW3" s="388"/>
      <c r="FX3" s="388"/>
      <c r="FY3" s="388"/>
      <c r="FZ3" s="388"/>
      <c r="GA3" s="388"/>
      <c r="GB3" s="388"/>
      <c r="GC3" s="388"/>
      <c r="GD3" s="388"/>
      <c r="GE3" s="388"/>
      <c r="GF3" s="388"/>
      <c r="GG3" s="388"/>
      <c r="GH3" s="388"/>
      <c r="GI3" s="388"/>
      <c r="GJ3" s="388"/>
      <c r="GK3" s="388"/>
      <c r="GL3" s="388"/>
      <c r="GM3" s="388"/>
      <c r="GN3" s="388"/>
      <c r="GO3" s="388"/>
      <c r="GP3" s="388"/>
      <c r="GQ3" s="388"/>
      <c r="GR3" s="388"/>
      <c r="GS3" s="388"/>
      <c r="GT3" s="388"/>
      <c r="GU3" s="388"/>
      <c r="GV3" s="388"/>
      <c r="GW3" s="388"/>
      <c r="GX3" s="388"/>
      <c r="GY3" s="388"/>
      <c r="GZ3" s="388"/>
      <c r="HA3" s="388"/>
      <c r="HB3" s="388"/>
      <c r="HC3" s="388"/>
      <c r="HD3" s="388"/>
      <c r="HE3" s="388"/>
      <c r="HF3" s="388"/>
      <c r="HG3" s="388"/>
      <c r="HH3" s="388"/>
      <c r="HI3" s="388"/>
      <c r="HJ3" s="388"/>
      <c r="HK3" s="388"/>
      <c r="HL3" s="388"/>
      <c r="HM3" s="388"/>
      <c r="HN3" s="388"/>
      <c r="HO3" s="388"/>
      <c r="HP3" s="388"/>
      <c r="HQ3" s="388"/>
      <c r="HR3" s="388"/>
      <c r="HS3" s="388"/>
      <c r="HT3" s="388"/>
      <c r="HU3" s="388"/>
      <c r="HV3" s="388"/>
      <c r="HW3" s="388"/>
      <c r="HX3" s="388"/>
      <c r="HY3" s="388"/>
      <c r="HZ3" s="388"/>
      <c r="IA3" s="388"/>
      <c r="IB3" s="388"/>
      <c r="IC3" s="388"/>
      <c r="ID3" s="388"/>
      <c r="IE3" s="388"/>
      <c r="IF3" s="388"/>
      <c r="IG3" s="388"/>
      <c r="IH3" s="388"/>
      <c r="II3" s="388"/>
      <c r="IJ3" s="388"/>
      <c r="IK3" s="388"/>
      <c r="IL3" s="388"/>
      <c r="IM3" s="388"/>
      <c r="IN3" s="388"/>
      <c r="IO3" s="388"/>
      <c r="IP3" s="388"/>
      <c r="IQ3" s="388"/>
      <c r="IR3" s="388"/>
      <c r="IS3" s="388"/>
      <c r="IT3" s="388"/>
      <c r="IU3" s="388"/>
      <c r="IV3" s="388"/>
      <c r="IW3" s="388"/>
      <c r="IX3" s="388"/>
      <c r="IY3" s="388"/>
      <c r="IZ3" s="388"/>
      <c r="JA3" s="388"/>
      <c r="JB3" s="388"/>
      <c r="JC3" s="388"/>
      <c r="JD3" s="388"/>
      <c r="JE3" s="388"/>
      <c r="JF3" s="388"/>
      <c r="JG3" s="388"/>
      <c r="JH3" s="388"/>
      <c r="JI3" s="388"/>
      <c r="JJ3" s="388"/>
      <c r="JK3" s="388"/>
      <c r="JL3" s="388"/>
      <c r="JM3" s="388"/>
      <c r="JN3" s="388"/>
      <c r="JO3" s="388"/>
      <c r="JP3" s="388"/>
      <c r="JQ3" s="388"/>
      <c r="JR3" s="388"/>
      <c r="JS3" s="388"/>
      <c r="JT3" s="388"/>
      <c r="JU3" s="388"/>
      <c r="JV3" s="388"/>
      <c r="JW3" s="388"/>
      <c r="JX3" s="388"/>
      <c r="JY3" s="388"/>
      <c r="JZ3" s="388"/>
      <c r="KA3" s="388"/>
      <c r="KB3" s="388"/>
      <c r="KC3" s="388"/>
      <c r="KD3" s="388"/>
      <c r="KE3" s="388"/>
      <c r="KF3" s="388"/>
      <c r="KG3" s="388"/>
      <c r="KH3" s="388"/>
      <c r="KI3" s="388"/>
      <c r="KJ3" s="388"/>
      <c r="KK3" s="388"/>
      <c r="KL3" s="388"/>
      <c r="KM3" s="388"/>
      <c r="KN3" s="388"/>
      <c r="KO3" s="388"/>
      <c r="KP3" s="388"/>
      <c r="KQ3" s="388"/>
      <c r="KR3" s="388"/>
      <c r="KS3" s="388"/>
      <c r="KT3" s="388"/>
      <c r="KU3" s="388"/>
      <c r="KV3" s="388"/>
      <c r="KW3" s="388"/>
      <c r="KX3" s="388"/>
      <c r="KY3" s="388"/>
      <c r="KZ3" s="388"/>
      <c r="LA3" s="388"/>
      <c r="LB3" s="388"/>
      <c r="LC3" s="388"/>
      <c r="LD3" s="388"/>
      <c r="LE3" s="388"/>
      <c r="LF3" s="388"/>
      <c r="LG3" s="388"/>
      <c r="LH3" s="388"/>
      <c r="LI3" s="388"/>
      <c r="LJ3" s="388"/>
      <c r="LK3" s="388"/>
      <c r="LL3" s="388"/>
      <c r="LM3" s="388"/>
      <c r="LN3" s="388"/>
      <c r="LO3" s="388"/>
      <c r="LP3" s="388"/>
      <c r="LQ3" s="388"/>
      <c r="LR3" s="388"/>
      <c r="LS3" s="388"/>
      <c r="LT3" s="388"/>
      <c r="LU3" s="388"/>
      <c r="LV3" s="388"/>
      <c r="LW3" s="388"/>
      <c r="LX3" s="388"/>
      <c r="LY3" s="388"/>
      <c r="LZ3" s="388"/>
      <c r="MA3" s="388"/>
      <c r="MB3" s="388"/>
      <c r="MC3" s="388"/>
      <c r="MD3" s="388"/>
      <c r="ME3" s="388"/>
      <c r="MF3" s="388"/>
      <c r="MG3" s="388"/>
      <c r="MH3" s="388"/>
      <c r="MI3" s="388"/>
      <c r="MJ3" s="388"/>
      <c r="MK3" s="388"/>
      <c r="ML3" s="388"/>
      <c r="MM3" s="388"/>
      <c r="MN3" s="388"/>
      <c r="MO3" s="388"/>
      <c r="MP3" s="388"/>
      <c r="MQ3" s="388"/>
      <c r="MR3" s="388"/>
      <c r="MS3" s="388"/>
      <c r="MT3" s="388"/>
      <c r="MU3" s="388"/>
      <c r="MV3" s="388"/>
      <c r="MW3" s="388"/>
      <c r="MX3" s="388"/>
      <c r="MY3" s="388"/>
      <c r="MZ3" s="388"/>
      <c r="NA3" s="388"/>
      <c r="NB3" s="388"/>
      <c r="NC3" s="388"/>
      <c r="ND3" s="388"/>
      <c r="NE3" s="388"/>
      <c r="NF3" s="388"/>
      <c r="NG3" s="388"/>
      <c r="NH3" s="388"/>
      <c r="NI3" s="388"/>
      <c r="NJ3" s="388"/>
      <c r="NK3" s="388"/>
      <c r="NL3" s="388"/>
      <c r="NM3" s="388"/>
      <c r="NN3" s="388"/>
      <c r="NO3" s="388"/>
      <c r="NP3" s="388"/>
      <c r="NQ3" s="388"/>
      <c r="NR3" s="388"/>
      <c r="NS3" s="388"/>
      <c r="NT3" s="388"/>
      <c r="NU3" s="388"/>
      <c r="NV3" s="388"/>
      <c r="NW3" s="388"/>
      <c r="NX3" s="388"/>
      <c r="NY3" s="388"/>
      <c r="NZ3" s="388"/>
      <c r="OA3" s="388"/>
      <c r="OB3" s="388"/>
      <c r="OC3" s="388"/>
      <c r="OD3" s="388"/>
      <c r="OE3" s="388"/>
      <c r="OF3" s="388"/>
      <c r="OG3" s="388"/>
      <c r="OH3" s="388"/>
      <c r="OI3" s="388"/>
      <c r="OJ3" s="388"/>
      <c r="OK3" s="388"/>
      <c r="OL3" s="388"/>
      <c r="OM3" s="388"/>
      <c r="ON3" s="388"/>
      <c r="OO3" s="388"/>
      <c r="OP3" s="388"/>
      <c r="OQ3" s="388"/>
      <c r="OR3" s="388"/>
      <c r="OS3" s="388"/>
      <c r="OT3" s="388"/>
      <c r="OU3" s="388"/>
      <c r="OV3" s="388"/>
      <c r="OW3" s="388"/>
      <c r="OX3" s="388"/>
      <c r="OY3" s="388"/>
      <c r="OZ3" s="388"/>
      <c r="PA3" s="388"/>
      <c r="PB3" s="388"/>
      <c r="PC3" s="388"/>
      <c r="PD3" s="388"/>
      <c r="PE3" s="388"/>
      <c r="PF3" s="388"/>
      <c r="PG3" s="388"/>
      <c r="PH3" s="388"/>
      <c r="PI3" s="388"/>
      <c r="PJ3" s="388"/>
      <c r="PK3" s="388"/>
      <c r="PL3" s="388"/>
      <c r="PM3" s="388"/>
      <c r="PN3" s="388"/>
      <c r="PO3" s="388"/>
      <c r="PP3" s="388"/>
      <c r="PQ3" s="388"/>
      <c r="PR3" s="388"/>
      <c r="PS3" s="388"/>
      <c r="PT3" s="388"/>
      <c r="PU3" s="388"/>
      <c r="PV3" s="388"/>
      <c r="PW3" s="388"/>
      <c r="PX3" s="388"/>
      <c r="PY3" s="388"/>
      <c r="PZ3" s="388"/>
      <c r="QA3" s="388"/>
      <c r="QB3" s="388"/>
      <c r="QC3" s="388"/>
      <c r="QD3" s="388"/>
      <c r="QE3" s="388"/>
      <c r="QF3" s="388"/>
      <c r="QG3" s="388"/>
      <c r="QH3" s="388"/>
      <c r="QI3" s="388"/>
      <c r="QJ3" s="388"/>
      <c r="QK3" s="388"/>
      <c r="QL3" s="388"/>
      <c r="QM3" s="388"/>
      <c r="QN3" s="388"/>
      <c r="QO3" s="388"/>
      <c r="QP3" s="388"/>
      <c r="QQ3" s="388"/>
      <c r="QR3" s="388"/>
      <c r="QS3" s="388"/>
      <c r="QT3" s="388"/>
      <c r="QU3" s="388"/>
      <c r="QV3" s="388"/>
      <c r="QW3" s="388"/>
      <c r="QX3" s="388"/>
      <c r="QY3" s="388"/>
      <c r="QZ3" s="388"/>
      <c r="RA3" s="388"/>
      <c r="RB3" s="388"/>
      <c r="RC3" s="388"/>
      <c r="RD3" s="388"/>
      <c r="RE3" s="388"/>
      <c r="RF3" s="388"/>
      <c r="RG3" s="388"/>
      <c r="RH3" s="388"/>
      <c r="RI3" s="388"/>
      <c r="RJ3" s="388"/>
      <c r="RK3" s="388"/>
      <c r="RL3" s="388"/>
      <c r="RM3" s="388"/>
      <c r="RN3" s="388"/>
      <c r="RO3" s="388"/>
      <c r="RP3" s="388"/>
      <c r="RQ3" s="388"/>
      <c r="RR3" s="388"/>
      <c r="RS3" s="388"/>
      <c r="RT3" s="388"/>
      <c r="RU3" s="388"/>
      <c r="RV3" s="388"/>
      <c r="RW3" s="388"/>
      <c r="RX3" s="388"/>
      <c r="RY3" s="388"/>
      <c r="RZ3" s="388"/>
      <c r="SA3" s="388"/>
      <c r="SB3" s="388"/>
      <c r="SC3" s="388"/>
      <c r="SD3" s="388"/>
      <c r="SE3" s="388"/>
      <c r="SF3" s="388"/>
      <c r="SG3" s="388"/>
      <c r="SH3" s="388"/>
      <c r="SI3" s="388"/>
      <c r="SJ3" s="388"/>
      <c r="SK3" s="388"/>
      <c r="SL3" s="388"/>
      <c r="SM3" s="388"/>
      <c r="SN3" s="388"/>
      <c r="SO3" s="388"/>
      <c r="SP3" s="388"/>
      <c r="SQ3" s="388"/>
      <c r="SR3" s="388"/>
      <c r="SS3" s="388"/>
      <c r="ST3" s="388"/>
      <c r="SU3" s="388"/>
      <c r="SV3" s="388"/>
      <c r="SW3" s="388"/>
      <c r="SX3" s="388"/>
      <c r="SY3" s="388"/>
      <c r="SZ3" s="388"/>
      <c r="TA3" s="388"/>
      <c r="TB3" s="388"/>
      <c r="TC3" s="388"/>
      <c r="TD3" s="388"/>
      <c r="TE3" s="388"/>
      <c r="TF3" s="388"/>
      <c r="TG3" s="388"/>
      <c r="TH3" s="388"/>
      <c r="TI3" s="388"/>
      <c r="TJ3" s="388"/>
      <c r="TK3" s="388"/>
      <c r="TL3" s="388"/>
      <c r="TM3" s="388"/>
      <c r="TN3" s="388"/>
      <c r="TO3" s="388"/>
      <c r="TP3" s="388"/>
      <c r="TQ3" s="388"/>
      <c r="TR3" s="388"/>
      <c r="TS3" s="388"/>
      <c r="TT3" s="388"/>
      <c r="TU3" s="388"/>
      <c r="TV3" s="388"/>
      <c r="TW3" s="388"/>
      <c r="TX3" s="388"/>
      <c r="TY3" s="388"/>
      <c r="TZ3" s="388"/>
      <c r="UA3" s="388"/>
      <c r="UB3" s="388"/>
      <c r="UC3" s="388"/>
      <c r="UD3" s="388"/>
      <c r="UE3" s="388"/>
      <c r="UF3" s="388"/>
      <c r="UG3" s="388"/>
      <c r="UH3" s="388"/>
      <c r="UI3" s="388"/>
      <c r="UJ3" s="388"/>
      <c r="UK3" s="388"/>
      <c r="UL3" s="388"/>
      <c r="UM3" s="388"/>
      <c r="UN3" s="388"/>
      <c r="UO3" s="388"/>
      <c r="UP3" s="388"/>
      <c r="UQ3" s="388"/>
      <c r="UR3" s="388"/>
      <c r="US3" s="388"/>
      <c r="UT3" s="388"/>
      <c r="UU3" s="388"/>
      <c r="UV3" s="388"/>
      <c r="UW3" s="388"/>
      <c r="UX3" s="388"/>
      <c r="UY3" s="388"/>
      <c r="UZ3" s="388"/>
      <c r="VA3" s="388"/>
      <c r="VB3" s="388"/>
      <c r="VC3" s="388"/>
      <c r="VD3" s="388"/>
      <c r="VE3" s="388"/>
      <c r="VF3" s="388"/>
      <c r="VG3" s="388"/>
      <c r="VH3" s="388"/>
      <c r="VI3" s="388"/>
      <c r="VJ3" s="388"/>
      <c r="VK3" s="388"/>
      <c r="VL3" s="388"/>
      <c r="VM3" s="388"/>
      <c r="VN3" s="388"/>
      <c r="VO3" s="388"/>
      <c r="VP3" s="388"/>
      <c r="VQ3" s="388"/>
      <c r="VR3" s="388"/>
      <c r="VS3" s="388"/>
      <c r="VT3" s="388"/>
      <c r="VU3" s="388"/>
      <c r="VV3" s="388"/>
      <c r="VW3" s="388"/>
      <c r="VX3" s="388"/>
      <c r="VY3" s="388"/>
      <c r="VZ3" s="388"/>
      <c r="WA3" s="388"/>
      <c r="WB3" s="388"/>
      <c r="WC3" s="388"/>
      <c r="WD3" s="388"/>
      <c r="WE3" s="388"/>
      <c r="WF3" s="388"/>
      <c r="WG3" s="388"/>
      <c r="WH3" s="388"/>
      <c r="WI3" s="388"/>
      <c r="WJ3" s="388"/>
      <c r="WK3" s="388"/>
      <c r="WL3" s="388"/>
      <c r="WM3" s="388"/>
      <c r="WN3" s="388"/>
      <c r="WO3" s="388"/>
      <c r="WP3" s="388"/>
      <c r="WQ3" s="388"/>
      <c r="WR3" s="388"/>
      <c r="WS3" s="388"/>
      <c r="WT3" s="388"/>
      <c r="WU3" s="388"/>
      <c r="WV3" s="388"/>
      <c r="WW3" s="388"/>
      <c r="WX3" s="388"/>
      <c r="WY3" s="388"/>
      <c r="WZ3" s="388"/>
      <c r="XA3" s="388"/>
      <c r="XB3" s="388"/>
      <c r="XC3" s="388"/>
      <c r="XD3" s="388"/>
      <c r="XE3" s="388"/>
      <c r="XF3" s="388"/>
      <c r="XG3" s="388"/>
      <c r="XH3" s="388"/>
      <c r="XI3" s="388"/>
      <c r="XJ3" s="388"/>
      <c r="XK3" s="388"/>
      <c r="XL3" s="388"/>
      <c r="XM3" s="388"/>
      <c r="XN3" s="388"/>
      <c r="XO3" s="388"/>
      <c r="XP3" s="388"/>
      <c r="XQ3" s="388"/>
      <c r="XR3" s="388"/>
      <c r="XS3" s="388"/>
      <c r="XT3" s="388"/>
      <c r="XU3" s="388"/>
      <c r="XV3" s="388"/>
      <c r="XW3" s="388"/>
      <c r="XX3" s="388"/>
      <c r="XY3" s="388"/>
      <c r="XZ3" s="388"/>
      <c r="YA3" s="388"/>
      <c r="YB3" s="388"/>
      <c r="YC3" s="388"/>
      <c r="YD3" s="388"/>
      <c r="YE3" s="388"/>
      <c r="YF3" s="388"/>
      <c r="YG3" s="388"/>
      <c r="YH3" s="388"/>
      <c r="YI3" s="388"/>
      <c r="YJ3" s="388"/>
      <c r="YK3" s="388"/>
      <c r="YL3" s="388"/>
      <c r="YM3" s="388"/>
      <c r="YN3" s="388"/>
      <c r="YO3" s="388"/>
      <c r="YP3" s="388"/>
      <c r="YQ3" s="388"/>
      <c r="YR3" s="388"/>
      <c r="YS3" s="388"/>
      <c r="YT3" s="388"/>
      <c r="YU3" s="388"/>
      <c r="YV3" s="388"/>
      <c r="YW3" s="388"/>
      <c r="YX3" s="388"/>
      <c r="YY3" s="388"/>
      <c r="YZ3" s="388"/>
      <c r="ZA3" s="388"/>
      <c r="ZB3" s="388"/>
      <c r="ZC3" s="388"/>
      <c r="ZD3" s="388"/>
      <c r="ZE3" s="388"/>
      <c r="ZF3" s="388"/>
      <c r="ZG3" s="388"/>
      <c r="ZH3" s="388"/>
      <c r="ZI3" s="388"/>
      <c r="ZJ3" s="388"/>
      <c r="ZK3" s="388"/>
      <c r="ZL3" s="388"/>
      <c r="ZM3" s="388"/>
      <c r="ZN3" s="388"/>
      <c r="ZO3" s="388"/>
      <c r="ZP3" s="388"/>
      <c r="ZQ3" s="388"/>
      <c r="ZR3" s="388"/>
      <c r="ZS3" s="388"/>
      <c r="ZT3" s="388"/>
      <c r="ZU3" s="388"/>
      <c r="ZV3" s="388"/>
      <c r="ZW3" s="388"/>
      <c r="ZX3" s="388"/>
      <c r="ZY3" s="388"/>
      <c r="ZZ3" s="388"/>
      <c r="AAA3" s="388"/>
      <c r="AAB3" s="388"/>
      <c r="AAC3" s="388"/>
      <c r="AAD3" s="388"/>
      <c r="AAE3" s="388"/>
      <c r="AAF3" s="388"/>
      <c r="AAG3" s="388"/>
      <c r="AAH3" s="388"/>
      <c r="AAI3" s="388"/>
      <c r="AAJ3" s="388"/>
      <c r="AAK3" s="388"/>
      <c r="AAL3" s="388"/>
      <c r="AAM3" s="388"/>
      <c r="AAN3" s="388"/>
      <c r="AAO3" s="388"/>
      <c r="AAP3" s="388"/>
      <c r="AAQ3" s="388"/>
      <c r="AAR3" s="388"/>
      <c r="AAS3" s="388"/>
      <c r="AAT3" s="388"/>
      <c r="AAU3" s="388"/>
      <c r="AAV3" s="388"/>
      <c r="AAW3" s="388"/>
      <c r="AAX3" s="388"/>
      <c r="AAY3" s="388"/>
      <c r="AAZ3" s="388"/>
      <c r="ABA3" s="388"/>
      <c r="ABB3" s="388"/>
      <c r="ABC3" s="388"/>
      <c r="ABD3" s="388"/>
      <c r="ABE3" s="388"/>
      <c r="ABF3" s="388"/>
      <c r="ABG3" s="388"/>
      <c r="ABH3" s="388"/>
      <c r="ABI3" s="388"/>
      <c r="ABJ3" s="388"/>
      <c r="ABK3" s="388"/>
      <c r="ABL3" s="388"/>
      <c r="ABM3" s="388"/>
      <c r="ABN3" s="388"/>
      <c r="ABO3" s="388"/>
      <c r="ABP3" s="388"/>
      <c r="ABQ3" s="388"/>
      <c r="ABR3" s="388"/>
      <c r="ABS3" s="388"/>
      <c r="ABT3" s="388"/>
      <c r="ABU3" s="388"/>
      <c r="ABV3" s="388"/>
      <c r="ABW3" s="388"/>
      <c r="ABX3" s="388"/>
      <c r="ABY3" s="388"/>
      <c r="ABZ3" s="388"/>
      <c r="ACA3" s="388"/>
      <c r="ACB3" s="388"/>
      <c r="ACC3" s="388"/>
      <c r="ACD3" s="388"/>
      <c r="ACE3" s="388"/>
      <c r="ACF3" s="388"/>
      <c r="ACG3" s="388"/>
      <c r="ACH3" s="388"/>
      <c r="ACI3" s="388"/>
      <c r="ACJ3" s="388"/>
      <c r="ACK3" s="388"/>
      <c r="ACL3" s="388"/>
      <c r="ACM3" s="388"/>
      <c r="ACN3" s="388"/>
      <c r="ACO3" s="388"/>
      <c r="ACP3" s="388"/>
      <c r="ACQ3" s="388"/>
      <c r="ACR3" s="388"/>
      <c r="ACS3" s="388"/>
      <c r="ACT3" s="388"/>
      <c r="ACU3" s="388"/>
      <c r="ACV3" s="388"/>
      <c r="ACW3" s="388"/>
      <c r="ACX3" s="388"/>
      <c r="ACY3" s="388"/>
      <c r="ACZ3" s="388"/>
      <c r="ADA3" s="388"/>
      <c r="ADB3" s="388"/>
      <c r="ADC3" s="388"/>
      <c r="ADD3" s="388"/>
      <c r="ADE3" s="388"/>
      <c r="ADF3" s="388"/>
      <c r="ADG3" s="388"/>
      <c r="ADH3" s="388"/>
      <c r="ADI3" s="388"/>
      <c r="ADJ3" s="388"/>
      <c r="ADK3" s="388"/>
      <c r="ADL3" s="388"/>
      <c r="ADM3" s="388"/>
      <c r="ADN3" s="388"/>
      <c r="ADO3" s="388"/>
      <c r="ADP3" s="388"/>
      <c r="ADQ3" s="388"/>
      <c r="ADR3" s="388"/>
      <c r="ADS3" s="388"/>
      <c r="ADT3" s="388"/>
      <c r="ADU3" s="388"/>
      <c r="ADV3" s="388"/>
      <c r="ADW3" s="388"/>
      <c r="ADX3" s="388"/>
      <c r="ADY3" s="388"/>
      <c r="ADZ3" s="388"/>
      <c r="AEA3" s="388"/>
      <c r="AEB3" s="388"/>
      <c r="AEC3" s="388"/>
      <c r="AED3" s="388"/>
      <c r="AEE3" s="388"/>
      <c r="AEF3" s="388"/>
      <c r="AEG3" s="388"/>
      <c r="AEH3" s="388"/>
      <c r="AEI3" s="388"/>
      <c r="AEJ3" s="388"/>
      <c r="AEK3" s="388"/>
      <c r="AEL3" s="388"/>
      <c r="AEM3" s="388"/>
      <c r="AEN3" s="388"/>
      <c r="AEO3" s="388"/>
      <c r="AEP3" s="388"/>
      <c r="AEQ3" s="388"/>
      <c r="AER3" s="388"/>
      <c r="AES3" s="388"/>
      <c r="AET3" s="388"/>
      <c r="AEU3" s="388"/>
      <c r="AEV3" s="388"/>
      <c r="AEW3" s="388"/>
      <c r="AEX3" s="388"/>
      <c r="AEY3" s="388"/>
      <c r="AEZ3" s="388"/>
      <c r="AFA3" s="388"/>
      <c r="AFB3" s="388"/>
      <c r="AFC3" s="388"/>
      <c r="AFD3" s="388"/>
      <c r="AFE3" s="388"/>
      <c r="AFF3" s="388"/>
      <c r="AFG3" s="388"/>
      <c r="AFH3" s="388"/>
      <c r="AFI3" s="388"/>
      <c r="AFJ3" s="388"/>
      <c r="AFK3" s="388"/>
      <c r="AFL3" s="388"/>
      <c r="AFM3" s="388"/>
      <c r="AFN3" s="388"/>
      <c r="AFO3" s="388"/>
      <c r="AFP3" s="388"/>
      <c r="AFQ3" s="388"/>
      <c r="AFR3" s="388"/>
      <c r="AFS3" s="388"/>
      <c r="AFT3" s="388"/>
      <c r="AFU3" s="388"/>
      <c r="AFV3" s="388"/>
      <c r="AFW3" s="388"/>
      <c r="AFX3" s="388"/>
      <c r="AFY3" s="388"/>
      <c r="AFZ3" s="388"/>
      <c r="AGA3" s="388"/>
      <c r="AGB3" s="388"/>
      <c r="AGC3" s="388"/>
      <c r="AGD3" s="388"/>
      <c r="AGE3" s="388"/>
      <c r="AGF3" s="388"/>
      <c r="AGG3" s="388"/>
      <c r="AGH3" s="388"/>
      <c r="AGI3" s="388"/>
      <c r="AGJ3" s="388"/>
      <c r="AGK3" s="388"/>
      <c r="AGL3" s="388"/>
      <c r="AGM3" s="388"/>
      <c r="AGN3" s="388"/>
      <c r="AGO3" s="388"/>
      <c r="AGP3" s="388"/>
      <c r="AGQ3" s="388"/>
      <c r="AGR3" s="388"/>
      <c r="AGS3" s="388"/>
      <c r="AGT3" s="388"/>
      <c r="AGU3" s="388"/>
      <c r="AGV3" s="388"/>
      <c r="AGW3" s="388"/>
      <c r="AGX3" s="388"/>
      <c r="AGY3" s="388"/>
      <c r="AGZ3" s="388"/>
      <c r="AHA3" s="388"/>
      <c r="AHB3" s="388"/>
      <c r="AHC3" s="388"/>
      <c r="AHD3" s="388"/>
      <c r="AHE3" s="388"/>
      <c r="AHF3" s="388"/>
      <c r="AHG3" s="388"/>
      <c r="AHH3" s="388"/>
      <c r="AHI3" s="388"/>
      <c r="AHJ3" s="388"/>
      <c r="AHK3" s="388"/>
      <c r="AHL3" s="388"/>
      <c r="AHM3" s="388"/>
      <c r="AHN3" s="388"/>
      <c r="AHO3" s="388"/>
      <c r="AHP3" s="388"/>
      <c r="AHQ3" s="388"/>
      <c r="AHR3" s="388"/>
      <c r="AHS3" s="388"/>
      <c r="AHT3" s="388"/>
      <c r="AHU3" s="388"/>
      <c r="AHV3" s="388"/>
      <c r="AHW3" s="388"/>
      <c r="AHX3" s="388"/>
      <c r="AHY3" s="388"/>
      <c r="AHZ3" s="388"/>
      <c r="AIA3" s="388"/>
      <c r="AIB3" s="388"/>
      <c r="AIC3" s="388"/>
      <c r="AID3" s="388"/>
      <c r="AIE3" s="388"/>
      <c r="AIF3" s="388"/>
      <c r="AIG3" s="388"/>
      <c r="AIH3" s="388"/>
      <c r="AII3" s="388"/>
      <c r="AIJ3" s="388"/>
    </row>
    <row r="4" spans="1:920" s="380" customFormat="1" ht="12.95" customHeight="1" x14ac:dyDescent="0.25">
      <c r="A4" s="389"/>
      <c r="B4" s="389"/>
      <c r="C4" s="389"/>
      <c r="D4" s="389"/>
      <c r="E4" s="941" t="s">
        <v>2070</v>
      </c>
      <c r="F4" s="315"/>
      <c r="G4" s="315"/>
      <c r="H4" s="315"/>
      <c r="I4" s="376"/>
      <c r="K4" s="942" t="s">
        <v>2071</v>
      </c>
      <c r="L4" s="315"/>
      <c r="M4" s="315"/>
      <c r="N4" s="315"/>
      <c r="O4" s="315"/>
      <c r="P4" s="315"/>
      <c r="Q4" s="315"/>
      <c r="R4" s="315"/>
      <c r="S4" s="315"/>
      <c r="T4" s="315"/>
      <c r="U4" s="315"/>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c r="BT4" s="315"/>
      <c r="BU4" s="315"/>
      <c r="BV4" s="315"/>
      <c r="BW4" s="315"/>
      <c r="BX4" s="315"/>
      <c r="BY4" s="315"/>
      <c r="BZ4" s="315"/>
      <c r="CA4" s="315"/>
      <c r="CB4" s="315"/>
      <c r="CC4" s="315"/>
      <c r="CD4" s="315"/>
      <c r="CE4" s="315"/>
      <c r="CF4" s="315"/>
      <c r="CG4" s="315"/>
      <c r="CH4" s="315"/>
      <c r="CI4" s="315"/>
      <c r="CJ4" s="315"/>
      <c r="CK4" s="315"/>
      <c r="CL4" s="315"/>
      <c r="CM4" s="315"/>
      <c r="CN4" s="315"/>
      <c r="CO4" s="315"/>
      <c r="CP4" s="315"/>
      <c r="CQ4" s="315"/>
      <c r="CR4" s="315"/>
      <c r="CS4" s="315"/>
      <c r="CT4" s="315"/>
      <c r="CU4" s="315"/>
      <c r="CV4" s="315"/>
      <c r="CW4" s="315"/>
      <c r="CX4" s="315"/>
      <c r="CY4" s="315"/>
      <c r="CZ4" s="315"/>
      <c r="DA4" s="315"/>
      <c r="DB4" s="315"/>
      <c r="DC4" s="315"/>
      <c r="DD4" s="315"/>
      <c r="DE4" s="315"/>
      <c r="DF4" s="315"/>
      <c r="DG4" s="315"/>
      <c r="DH4" s="315"/>
      <c r="DI4" s="315"/>
      <c r="DJ4" s="315"/>
      <c r="DK4" s="315"/>
      <c r="DL4" s="315"/>
      <c r="DM4" s="315"/>
      <c r="DN4" s="315"/>
      <c r="DO4" s="315"/>
      <c r="DP4" s="315"/>
      <c r="DQ4" s="315"/>
      <c r="DR4" s="315"/>
      <c r="DS4" s="315"/>
      <c r="DT4" s="315"/>
      <c r="DU4" s="315"/>
      <c r="DV4" s="315"/>
      <c r="DW4" s="315"/>
      <c r="DX4" s="315"/>
      <c r="DY4" s="315"/>
      <c r="DZ4" s="315"/>
      <c r="EA4" s="315"/>
      <c r="EB4" s="315"/>
      <c r="EC4" s="315"/>
      <c r="ED4" s="315"/>
      <c r="EE4" s="315"/>
      <c r="EF4" s="315"/>
      <c r="EG4" s="315"/>
      <c r="EH4" s="315"/>
      <c r="EI4" s="315"/>
      <c r="EJ4" s="315"/>
      <c r="EK4" s="315"/>
      <c r="EL4" s="315"/>
      <c r="EM4" s="315"/>
      <c r="EN4" s="315"/>
      <c r="EO4" s="315"/>
      <c r="EP4" s="315"/>
      <c r="EQ4" s="315"/>
      <c r="ER4" s="315"/>
      <c r="ES4" s="315"/>
      <c r="ET4" s="315"/>
      <c r="EU4" s="315"/>
      <c r="EV4" s="315"/>
      <c r="EW4" s="315"/>
      <c r="EX4" s="315"/>
      <c r="EY4" s="315"/>
      <c r="EZ4" s="315"/>
      <c r="FA4" s="315"/>
      <c r="FB4" s="315"/>
      <c r="FC4" s="315"/>
      <c r="FD4" s="315"/>
      <c r="FE4" s="315"/>
      <c r="FF4" s="315"/>
      <c r="FG4" s="315"/>
      <c r="FH4" s="315"/>
      <c r="FI4" s="315"/>
      <c r="FJ4" s="315"/>
      <c r="FK4" s="315"/>
      <c r="FL4" s="315"/>
      <c r="FM4" s="315"/>
      <c r="FN4" s="315"/>
      <c r="FO4" s="315"/>
      <c r="FP4" s="315"/>
      <c r="FQ4" s="315"/>
      <c r="FR4" s="315"/>
      <c r="FS4" s="315"/>
      <c r="FT4" s="315"/>
      <c r="FU4" s="315"/>
      <c r="FV4" s="315"/>
      <c r="FW4" s="315"/>
      <c r="FX4" s="315"/>
      <c r="FY4" s="315"/>
      <c r="FZ4" s="315"/>
      <c r="GA4" s="315"/>
      <c r="GB4" s="315"/>
      <c r="GC4" s="315"/>
      <c r="GD4" s="315"/>
      <c r="GE4" s="315"/>
      <c r="GF4" s="315"/>
      <c r="GG4" s="315"/>
      <c r="GH4" s="315"/>
      <c r="GI4" s="315"/>
      <c r="GJ4" s="315"/>
      <c r="GK4" s="315"/>
      <c r="GL4" s="315"/>
      <c r="GM4" s="315"/>
      <c r="GN4" s="315"/>
      <c r="GO4" s="315"/>
      <c r="GP4" s="315"/>
      <c r="GQ4" s="315"/>
      <c r="GR4" s="315"/>
      <c r="GS4" s="315"/>
      <c r="GT4" s="315"/>
      <c r="GU4" s="315"/>
      <c r="GV4" s="315"/>
      <c r="GW4" s="315"/>
      <c r="GX4" s="315"/>
      <c r="GY4" s="315"/>
      <c r="GZ4" s="315"/>
      <c r="HA4" s="315"/>
      <c r="HB4" s="315"/>
      <c r="HC4" s="315"/>
      <c r="HD4" s="315"/>
      <c r="HE4" s="315"/>
      <c r="HF4" s="315"/>
      <c r="HG4" s="315"/>
      <c r="HH4" s="315"/>
      <c r="HI4" s="315"/>
      <c r="HJ4" s="315"/>
      <c r="HK4" s="315"/>
      <c r="HL4" s="315"/>
      <c r="HM4" s="315"/>
      <c r="HN4" s="315"/>
      <c r="HO4" s="315"/>
      <c r="HP4" s="315"/>
      <c r="HQ4" s="315"/>
      <c r="HR4" s="315"/>
      <c r="HS4" s="315"/>
      <c r="HT4" s="315"/>
      <c r="HU4" s="315"/>
      <c r="HV4" s="315"/>
      <c r="HW4" s="315"/>
      <c r="HX4" s="315"/>
      <c r="HY4" s="315"/>
      <c r="HZ4" s="315"/>
      <c r="IA4" s="315"/>
      <c r="IB4" s="315"/>
      <c r="IC4" s="315"/>
      <c r="ID4" s="315"/>
      <c r="IE4" s="315"/>
      <c r="IF4" s="315"/>
      <c r="IG4" s="315"/>
      <c r="IH4" s="315"/>
      <c r="II4" s="315"/>
      <c r="IJ4" s="315"/>
      <c r="IK4" s="315"/>
      <c r="IL4" s="315"/>
      <c r="IM4" s="315"/>
      <c r="IN4" s="315"/>
      <c r="IO4" s="315"/>
      <c r="IP4" s="315"/>
      <c r="IQ4" s="315"/>
      <c r="IR4" s="315"/>
      <c r="IS4" s="315"/>
      <c r="IT4" s="315"/>
      <c r="IU4" s="315"/>
      <c r="IV4" s="315"/>
      <c r="IW4" s="315"/>
      <c r="IX4" s="315"/>
      <c r="IY4" s="315"/>
      <c r="IZ4" s="315"/>
      <c r="JA4" s="315"/>
      <c r="JB4" s="315"/>
      <c r="JC4" s="315"/>
      <c r="JD4" s="315"/>
      <c r="JE4" s="315"/>
      <c r="JF4" s="315"/>
      <c r="JG4" s="315"/>
      <c r="JH4" s="315"/>
      <c r="JI4" s="315"/>
      <c r="JJ4" s="315"/>
      <c r="JK4" s="315"/>
      <c r="JL4" s="315"/>
      <c r="JM4" s="315"/>
      <c r="JN4" s="315"/>
      <c r="JO4" s="315"/>
      <c r="JP4" s="315"/>
      <c r="JQ4" s="315"/>
      <c r="JR4" s="315"/>
      <c r="JS4" s="315"/>
      <c r="JT4" s="315"/>
      <c r="JU4" s="315"/>
      <c r="JV4" s="315"/>
      <c r="JW4" s="315"/>
      <c r="JX4" s="315"/>
      <c r="JY4" s="315"/>
      <c r="JZ4" s="315"/>
      <c r="KA4" s="315"/>
      <c r="KB4" s="315"/>
      <c r="KC4" s="315"/>
      <c r="KD4" s="315"/>
      <c r="KE4" s="315"/>
      <c r="KF4" s="315"/>
      <c r="KG4" s="315"/>
      <c r="KH4" s="315"/>
      <c r="KI4" s="315"/>
      <c r="KJ4" s="315"/>
      <c r="KK4" s="315"/>
      <c r="KL4" s="315"/>
      <c r="KM4" s="315"/>
      <c r="KN4" s="315"/>
      <c r="KO4" s="315"/>
      <c r="KP4" s="315"/>
      <c r="KQ4" s="315"/>
      <c r="KR4" s="315"/>
      <c r="KS4" s="315"/>
      <c r="KT4" s="315"/>
      <c r="KU4" s="315"/>
      <c r="KV4" s="315"/>
      <c r="KW4" s="315"/>
      <c r="KX4" s="315"/>
      <c r="KY4" s="315"/>
      <c r="KZ4" s="315"/>
      <c r="LA4" s="315"/>
      <c r="LB4" s="315"/>
      <c r="LC4" s="315"/>
      <c r="LD4" s="315"/>
      <c r="LE4" s="315"/>
      <c r="LF4" s="315"/>
      <c r="LG4" s="315"/>
      <c r="LH4" s="315"/>
      <c r="LI4" s="315"/>
      <c r="LJ4" s="315"/>
      <c r="LK4" s="315"/>
      <c r="LL4" s="315"/>
      <c r="LM4" s="315"/>
      <c r="LN4" s="315"/>
      <c r="LO4" s="315"/>
      <c r="LP4" s="315"/>
      <c r="LQ4" s="315"/>
      <c r="LR4" s="315"/>
      <c r="LS4" s="315"/>
      <c r="LT4" s="315"/>
      <c r="LU4" s="315"/>
      <c r="LV4" s="315"/>
      <c r="LW4" s="315"/>
      <c r="LX4" s="315"/>
      <c r="LY4" s="315"/>
      <c r="LZ4" s="315"/>
      <c r="MA4" s="315"/>
      <c r="MB4" s="315"/>
      <c r="MC4" s="315"/>
      <c r="MD4" s="315"/>
      <c r="ME4" s="315"/>
      <c r="MF4" s="315"/>
      <c r="MG4" s="315"/>
      <c r="MH4" s="315"/>
      <c r="MI4" s="315"/>
      <c r="MJ4" s="315"/>
      <c r="MK4" s="315"/>
      <c r="ML4" s="315"/>
      <c r="MM4" s="315"/>
      <c r="MN4" s="315"/>
      <c r="MO4" s="315"/>
      <c r="MP4" s="315"/>
      <c r="MQ4" s="315"/>
      <c r="MR4" s="315"/>
      <c r="MS4" s="315"/>
      <c r="MT4" s="315"/>
      <c r="MU4" s="315"/>
      <c r="MV4" s="315"/>
      <c r="MW4" s="315"/>
      <c r="MX4" s="315"/>
      <c r="MY4" s="315"/>
      <c r="MZ4" s="315"/>
      <c r="NA4" s="315"/>
      <c r="NB4" s="315"/>
      <c r="NC4" s="315"/>
      <c r="ND4" s="315"/>
      <c r="NE4" s="315"/>
      <c r="NF4" s="315"/>
      <c r="NG4" s="315"/>
      <c r="NH4" s="315"/>
      <c r="NI4" s="315"/>
      <c r="NJ4" s="315"/>
      <c r="NK4" s="315"/>
      <c r="NL4" s="315"/>
      <c r="NM4" s="315"/>
      <c r="NN4" s="315"/>
      <c r="NO4" s="315"/>
      <c r="NP4" s="315"/>
      <c r="NQ4" s="315"/>
      <c r="NR4" s="315"/>
      <c r="NS4" s="315"/>
      <c r="NT4" s="315"/>
      <c r="NU4" s="315"/>
      <c r="NV4" s="315"/>
      <c r="NW4" s="315"/>
      <c r="NX4" s="315"/>
      <c r="NY4" s="315"/>
      <c r="NZ4" s="315"/>
      <c r="OA4" s="315"/>
      <c r="OB4" s="315"/>
      <c r="OC4" s="315"/>
      <c r="OD4" s="315"/>
      <c r="OE4" s="315"/>
      <c r="OF4" s="315"/>
      <c r="OG4" s="315"/>
      <c r="OH4" s="315"/>
      <c r="OI4" s="315"/>
      <c r="OJ4" s="315"/>
      <c r="OK4" s="315"/>
      <c r="OL4" s="315"/>
      <c r="OM4" s="315"/>
      <c r="ON4" s="315"/>
      <c r="OO4" s="315"/>
      <c r="OP4" s="315"/>
      <c r="OQ4" s="315"/>
      <c r="OR4" s="315"/>
      <c r="OS4" s="315"/>
      <c r="OT4" s="315"/>
      <c r="OU4" s="315"/>
      <c r="OV4" s="315"/>
      <c r="OW4" s="315"/>
      <c r="OX4" s="315"/>
      <c r="OY4" s="315"/>
      <c r="OZ4" s="315"/>
      <c r="PA4" s="315"/>
      <c r="PB4" s="315"/>
      <c r="PC4" s="315"/>
      <c r="PD4" s="315"/>
      <c r="PE4" s="315"/>
      <c r="PF4" s="315"/>
      <c r="PG4" s="315"/>
      <c r="PH4" s="315"/>
      <c r="PI4" s="315"/>
      <c r="PJ4" s="315"/>
      <c r="PK4" s="315"/>
      <c r="PL4" s="315"/>
      <c r="PM4" s="315"/>
      <c r="PN4" s="315"/>
      <c r="PO4" s="315"/>
      <c r="PP4" s="315"/>
      <c r="PQ4" s="315"/>
      <c r="PR4" s="315"/>
      <c r="PS4" s="315"/>
      <c r="PT4" s="315"/>
      <c r="PU4" s="315"/>
      <c r="PV4" s="315"/>
      <c r="PW4" s="315"/>
      <c r="PX4" s="315"/>
      <c r="PY4" s="315"/>
      <c r="PZ4" s="315"/>
      <c r="QA4" s="315"/>
      <c r="QB4" s="315"/>
      <c r="QC4" s="315"/>
      <c r="QD4" s="315"/>
      <c r="QE4" s="315"/>
      <c r="QF4" s="315"/>
      <c r="QG4" s="315"/>
      <c r="QH4" s="315"/>
      <c r="QI4" s="315"/>
      <c r="QJ4" s="315"/>
      <c r="QK4" s="315"/>
      <c r="QL4" s="315"/>
      <c r="QM4" s="315"/>
      <c r="QN4" s="315"/>
      <c r="QO4" s="315"/>
      <c r="QP4" s="315"/>
      <c r="QQ4" s="315"/>
      <c r="QR4" s="315"/>
      <c r="QS4" s="315"/>
      <c r="QT4" s="315"/>
      <c r="QU4" s="315"/>
      <c r="QV4" s="315"/>
      <c r="QW4" s="315"/>
      <c r="QX4" s="315"/>
      <c r="QY4" s="315"/>
      <c r="QZ4" s="315"/>
      <c r="RA4" s="315"/>
      <c r="RB4" s="315"/>
      <c r="RC4" s="315"/>
      <c r="RD4" s="315"/>
      <c r="RE4" s="315"/>
      <c r="RF4" s="315"/>
      <c r="RG4" s="315"/>
      <c r="RH4" s="315"/>
      <c r="RI4" s="315"/>
      <c r="RJ4" s="315"/>
      <c r="RK4" s="315"/>
      <c r="RL4" s="315"/>
      <c r="RM4" s="315"/>
      <c r="RN4" s="315"/>
      <c r="RO4" s="315"/>
      <c r="RP4" s="315"/>
      <c r="RQ4" s="315"/>
      <c r="RR4" s="315"/>
      <c r="RS4" s="315"/>
      <c r="RT4" s="315"/>
      <c r="RU4" s="315"/>
      <c r="RV4" s="315"/>
      <c r="RW4" s="315"/>
      <c r="RX4" s="315"/>
      <c r="RY4" s="315"/>
      <c r="RZ4" s="315"/>
      <c r="SA4" s="315"/>
      <c r="SB4" s="315"/>
      <c r="SC4" s="315"/>
      <c r="SD4" s="315"/>
      <c r="SE4" s="315"/>
      <c r="SF4" s="315"/>
      <c r="SG4" s="315"/>
      <c r="SH4" s="315"/>
      <c r="SI4" s="315"/>
      <c r="SJ4" s="315"/>
      <c r="SK4" s="315"/>
      <c r="SL4" s="315"/>
      <c r="SM4" s="315"/>
      <c r="SN4" s="315"/>
      <c r="SO4" s="315"/>
      <c r="SP4" s="315"/>
      <c r="SQ4" s="315"/>
      <c r="SR4" s="315"/>
      <c r="SS4" s="315"/>
      <c r="ST4" s="315"/>
      <c r="SU4" s="315"/>
      <c r="SV4" s="315"/>
      <c r="SW4" s="315"/>
      <c r="SX4" s="315"/>
      <c r="SY4" s="315"/>
      <c r="SZ4" s="315"/>
      <c r="TA4" s="315"/>
      <c r="TB4" s="315"/>
      <c r="TC4" s="315"/>
      <c r="TD4" s="315"/>
      <c r="TE4" s="315"/>
      <c r="TF4" s="315"/>
      <c r="TG4" s="315"/>
      <c r="TH4" s="315"/>
      <c r="TI4" s="315"/>
      <c r="TJ4" s="315"/>
      <c r="TK4" s="315"/>
      <c r="TL4" s="315"/>
      <c r="TM4" s="315"/>
      <c r="TN4" s="315"/>
      <c r="TO4" s="315"/>
      <c r="TP4" s="315"/>
      <c r="TQ4" s="315"/>
      <c r="TR4" s="315"/>
      <c r="TS4" s="315"/>
      <c r="TT4" s="315"/>
      <c r="TU4" s="315"/>
      <c r="TV4" s="315"/>
      <c r="TW4" s="315"/>
      <c r="TX4" s="315"/>
      <c r="TY4" s="315"/>
      <c r="TZ4" s="315"/>
      <c r="UA4" s="315"/>
      <c r="UB4" s="315"/>
      <c r="UC4" s="315"/>
      <c r="UD4" s="315"/>
      <c r="UE4" s="315"/>
      <c r="UF4" s="315"/>
      <c r="UG4" s="315"/>
      <c r="UH4" s="315"/>
      <c r="UI4" s="315"/>
      <c r="UJ4" s="315"/>
      <c r="UK4" s="315"/>
      <c r="UL4" s="315"/>
      <c r="UM4" s="315"/>
      <c r="UN4" s="315"/>
      <c r="UO4" s="315"/>
      <c r="UP4" s="315"/>
      <c r="UQ4" s="315"/>
      <c r="UR4" s="315"/>
      <c r="US4" s="315"/>
      <c r="UT4" s="315"/>
      <c r="UU4" s="315"/>
      <c r="UV4" s="315"/>
      <c r="UW4" s="315"/>
      <c r="UX4" s="315"/>
      <c r="UY4" s="315"/>
      <c r="UZ4" s="315"/>
      <c r="VA4" s="315"/>
      <c r="VB4" s="315"/>
      <c r="VC4" s="315"/>
      <c r="VD4" s="315"/>
      <c r="VE4" s="315"/>
      <c r="VF4" s="315"/>
      <c r="VG4" s="315"/>
      <c r="VH4" s="315"/>
      <c r="VI4" s="315"/>
      <c r="VJ4" s="315"/>
      <c r="VK4" s="315"/>
      <c r="VL4" s="315"/>
      <c r="VM4" s="315"/>
      <c r="VN4" s="315"/>
      <c r="VO4" s="315"/>
      <c r="VP4" s="315"/>
      <c r="VQ4" s="315"/>
      <c r="VR4" s="315"/>
      <c r="VS4" s="315"/>
      <c r="VT4" s="315"/>
      <c r="VU4" s="315"/>
      <c r="VV4" s="315"/>
      <c r="VW4" s="315"/>
      <c r="VX4" s="315"/>
      <c r="VY4" s="315"/>
      <c r="VZ4" s="315"/>
      <c r="WA4" s="315"/>
      <c r="WB4" s="315"/>
      <c r="WC4" s="315"/>
      <c r="WD4" s="315"/>
      <c r="WE4" s="315"/>
      <c r="WF4" s="315"/>
      <c r="WG4" s="315"/>
      <c r="WH4" s="315"/>
      <c r="WI4" s="315"/>
      <c r="WJ4" s="315"/>
      <c r="WK4" s="315"/>
      <c r="WL4" s="315"/>
      <c r="WM4" s="315"/>
      <c r="WN4" s="315"/>
      <c r="WO4" s="315"/>
      <c r="WP4" s="315"/>
      <c r="WQ4" s="315"/>
      <c r="WR4" s="315"/>
      <c r="WS4" s="315"/>
      <c r="WT4" s="315"/>
      <c r="WU4" s="315"/>
      <c r="WV4" s="315"/>
      <c r="WW4" s="315"/>
      <c r="WX4" s="315"/>
      <c r="WY4" s="315"/>
      <c r="WZ4" s="315"/>
      <c r="XA4" s="315"/>
      <c r="XB4" s="315"/>
      <c r="XC4" s="315"/>
      <c r="XD4" s="315"/>
      <c r="XE4" s="315"/>
      <c r="XF4" s="315"/>
      <c r="XG4" s="315"/>
      <c r="XH4" s="315"/>
      <c r="XI4" s="315"/>
      <c r="XJ4" s="315"/>
      <c r="XK4" s="315"/>
      <c r="XL4" s="315"/>
      <c r="XM4" s="315"/>
      <c r="XN4" s="315"/>
      <c r="XO4" s="315"/>
      <c r="XP4" s="315"/>
      <c r="XQ4" s="315"/>
      <c r="XR4" s="315"/>
      <c r="XS4" s="315"/>
      <c r="XT4" s="315"/>
      <c r="XU4" s="315"/>
      <c r="XV4" s="315"/>
      <c r="XW4" s="315"/>
      <c r="XX4" s="315"/>
      <c r="XY4" s="315"/>
      <c r="XZ4" s="315"/>
      <c r="YA4" s="315"/>
      <c r="YB4" s="315"/>
      <c r="YC4" s="315"/>
      <c r="YD4" s="315"/>
      <c r="YE4" s="315"/>
      <c r="YF4" s="315"/>
      <c r="YG4" s="315"/>
      <c r="YH4" s="315"/>
      <c r="YI4" s="315"/>
      <c r="YJ4" s="315"/>
      <c r="YK4" s="315"/>
      <c r="YL4" s="315"/>
      <c r="YM4" s="315"/>
      <c r="YN4" s="315"/>
      <c r="YO4" s="315"/>
      <c r="YP4" s="315"/>
      <c r="YQ4" s="315"/>
      <c r="YR4" s="315"/>
      <c r="YS4" s="315"/>
      <c r="YT4" s="315"/>
      <c r="YU4" s="315"/>
      <c r="YV4" s="315"/>
      <c r="YW4" s="315"/>
      <c r="YX4" s="315"/>
      <c r="YY4" s="315"/>
      <c r="YZ4" s="315"/>
      <c r="ZA4" s="315"/>
      <c r="ZB4" s="315"/>
      <c r="ZC4" s="315"/>
      <c r="ZD4" s="315"/>
      <c r="ZE4" s="315"/>
      <c r="ZF4" s="315"/>
      <c r="ZG4" s="315"/>
      <c r="ZH4" s="315"/>
      <c r="ZI4" s="315"/>
      <c r="ZJ4" s="315"/>
      <c r="ZK4" s="315"/>
      <c r="ZL4" s="315"/>
      <c r="ZM4" s="315"/>
      <c r="ZN4" s="315"/>
      <c r="ZO4" s="315"/>
      <c r="ZP4" s="315"/>
      <c r="ZQ4" s="315"/>
      <c r="ZR4" s="315"/>
      <c r="ZS4" s="315"/>
      <c r="ZT4" s="315"/>
      <c r="ZU4" s="315"/>
      <c r="ZV4" s="315"/>
      <c r="ZW4" s="315"/>
      <c r="ZX4" s="315"/>
      <c r="ZY4" s="315"/>
      <c r="ZZ4" s="315"/>
      <c r="AAA4" s="315"/>
      <c r="AAB4" s="315"/>
      <c r="AAC4" s="315"/>
      <c r="AAD4" s="315"/>
      <c r="AAE4" s="315"/>
      <c r="AAF4" s="315"/>
      <c r="AAG4" s="315"/>
      <c r="AAH4" s="315"/>
      <c r="AAI4" s="315"/>
      <c r="AAJ4" s="315"/>
      <c r="AAK4" s="315"/>
      <c r="AAL4" s="315"/>
      <c r="AAM4" s="315"/>
      <c r="AAN4" s="315"/>
      <c r="AAO4" s="315"/>
      <c r="AAP4" s="315"/>
      <c r="AAQ4" s="315"/>
      <c r="AAR4" s="315"/>
      <c r="AAS4" s="315"/>
      <c r="AAT4" s="315"/>
      <c r="AAU4" s="315"/>
      <c r="AAV4" s="315"/>
      <c r="AAW4" s="315"/>
      <c r="AAX4" s="315"/>
      <c r="AAY4" s="315"/>
      <c r="AAZ4" s="315"/>
      <c r="ABA4" s="315"/>
      <c r="ABB4" s="315"/>
      <c r="ABC4" s="315"/>
      <c r="ABD4" s="315"/>
      <c r="ABE4" s="315"/>
      <c r="ABF4" s="315"/>
      <c r="ABG4" s="315"/>
      <c r="ABH4" s="315"/>
      <c r="ABI4" s="315"/>
      <c r="ABJ4" s="315"/>
      <c r="ABK4" s="315"/>
      <c r="ABL4" s="315"/>
      <c r="ABM4" s="315"/>
      <c r="ABN4" s="315"/>
      <c r="ABO4" s="315"/>
      <c r="ABP4" s="315"/>
      <c r="ABQ4" s="315"/>
      <c r="ABR4" s="315"/>
      <c r="ABS4" s="315"/>
      <c r="ABT4" s="315"/>
      <c r="ABU4" s="315"/>
      <c r="ABV4" s="315"/>
      <c r="ABW4" s="315"/>
      <c r="ABX4" s="315"/>
      <c r="ABY4" s="315"/>
      <c r="ABZ4" s="315"/>
      <c r="ACA4" s="315"/>
      <c r="ACB4" s="315"/>
      <c r="ACC4" s="315"/>
      <c r="ACD4" s="315"/>
      <c r="ACE4" s="315"/>
      <c r="ACF4" s="315"/>
      <c r="ACG4" s="315"/>
      <c r="ACH4" s="315"/>
      <c r="ACI4" s="315"/>
      <c r="ACJ4" s="315"/>
      <c r="ACK4" s="315"/>
      <c r="ACL4" s="315"/>
      <c r="ACM4" s="315"/>
      <c r="ACN4" s="315"/>
      <c r="ACO4" s="315"/>
      <c r="ACP4" s="315"/>
      <c r="ACQ4" s="315"/>
      <c r="ACR4" s="315"/>
      <c r="ACS4" s="315"/>
      <c r="ACT4" s="315"/>
      <c r="ACU4" s="315"/>
      <c r="ACV4" s="315"/>
      <c r="ACW4" s="315"/>
      <c r="ACX4" s="315"/>
      <c r="ACY4" s="315"/>
      <c r="ACZ4" s="315"/>
      <c r="ADA4" s="315"/>
      <c r="ADB4" s="315"/>
      <c r="ADC4" s="315"/>
      <c r="ADD4" s="315"/>
      <c r="ADE4" s="315"/>
      <c r="ADF4" s="315"/>
      <c r="ADG4" s="315"/>
      <c r="ADH4" s="315"/>
      <c r="ADI4" s="315"/>
      <c r="ADJ4" s="315"/>
      <c r="ADK4" s="315"/>
      <c r="ADL4" s="315"/>
      <c r="ADM4" s="315"/>
      <c r="ADN4" s="315"/>
      <c r="ADO4" s="315"/>
      <c r="ADP4" s="315"/>
      <c r="ADQ4" s="315"/>
      <c r="ADR4" s="315"/>
      <c r="ADS4" s="315"/>
      <c r="ADT4" s="315"/>
      <c r="ADU4" s="315"/>
      <c r="ADV4" s="315"/>
      <c r="ADW4" s="315"/>
      <c r="ADX4" s="315"/>
      <c r="ADY4" s="315"/>
      <c r="ADZ4" s="315"/>
      <c r="AEA4" s="315"/>
      <c r="AEB4" s="315"/>
      <c r="AEC4" s="315"/>
      <c r="AED4" s="315"/>
      <c r="AEE4" s="315"/>
      <c r="AEF4" s="315"/>
      <c r="AEG4" s="315"/>
      <c r="AEH4" s="315"/>
      <c r="AEI4" s="315"/>
      <c r="AEJ4" s="315"/>
      <c r="AEK4" s="315"/>
      <c r="AEL4" s="315"/>
      <c r="AEM4" s="315"/>
      <c r="AEN4" s="315"/>
      <c r="AEO4" s="315"/>
      <c r="AEP4" s="315"/>
      <c r="AEQ4" s="315"/>
      <c r="AER4" s="315"/>
      <c r="AES4" s="315"/>
      <c r="AET4" s="315"/>
      <c r="AEU4" s="315"/>
      <c r="AEV4" s="315"/>
      <c r="AEW4" s="315"/>
      <c r="AEX4" s="315"/>
      <c r="AEY4" s="315"/>
      <c r="AEZ4" s="315"/>
      <c r="AFA4" s="315"/>
      <c r="AFB4" s="315"/>
      <c r="AFC4" s="315"/>
      <c r="AFD4" s="315"/>
      <c r="AFE4" s="315"/>
      <c r="AFF4" s="315"/>
      <c r="AFG4" s="315"/>
      <c r="AFH4" s="315"/>
      <c r="AFI4" s="315"/>
      <c r="AFJ4" s="315"/>
      <c r="AFK4" s="315"/>
      <c r="AFL4" s="315"/>
      <c r="AFM4" s="315"/>
      <c r="AFN4" s="315"/>
      <c r="AFO4" s="315"/>
      <c r="AFP4" s="315"/>
      <c r="AFQ4" s="315"/>
      <c r="AFR4" s="315"/>
      <c r="AFS4" s="315"/>
      <c r="AFT4" s="315"/>
      <c r="AFU4" s="315"/>
      <c r="AFV4" s="315"/>
      <c r="AFW4" s="315"/>
      <c r="AFX4" s="315"/>
      <c r="AFY4" s="315"/>
      <c r="AFZ4" s="315"/>
      <c r="AGA4" s="315"/>
      <c r="AGB4" s="315"/>
      <c r="AGC4" s="315"/>
      <c r="AGD4" s="315"/>
      <c r="AGE4" s="315"/>
      <c r="AGF4" s="315"/>
      <c r="AGG4" s="315"/>
      <c r="AGH4" s="315"/>
      <c r="AGI4" s="315"/>
      <c r="AGJ4" s="315"/>
      <c r="AGK4" s="315"/>
      <c r="AGL4" s="315"/>
      <c r="AGM4" s="315"/>
      <c r="AGN4" s="315"/>
      <c r="AGO4" s="315"/>
      <c r="AGP4" s="315"/>
      <c r="AGQ4" s="315"/>
      <c r="AGR4" s="315"/>
      <c r="AGS4" s="315"/>
      <c r="AGT4" s="315"/>
      <c r="AGU4" s="315"/>
      <c r="AGV4" s="315"/>
      <c r="AGW4" s="315"/>
      <c r="AGX4" s="315"/>
      <c r="AGY4" s="315"/>
      <c r="AGZ4" s="315"/>
      <c r="AHA4" s="315"/>
      <c r="AHB4" s="315"/>
      <c r="AHC4" s="315"/>
      <c r="AHD4" s="315"/>
      <c r="AHE4" s="315"/>
      <c r="AHF4" s="315"/>
      <c r="AHG4" s="315"/>
      <c r="AHH4" s="315"/>
      <c r="AHI4" s="315"/>
      <c r="AHJ4" s="315"/>
      <c r="AHK4" s="315"/>
      <c r="AHL4" s="315"/>
      <c r="AHM4" s="315"/>
      <c r="AHN4" s="315"/>
      <c r="AHO4" s="315"/>
      <c r="AHP4" s="315"/>
      <c r="AHQ4" s="315"/>
      <c r="AHR4" s="315"/>
      <c r="AHS4" s="315"/>
      <c r="AHT4" s="315"/>
      <c r="AHU4" s="315"/>
      <c r="AHV4" s="315"/>
      <c r="AHW4" s="315"/>
      <c r="AHX4" s="315"/>
      <c r="AHY4" s="315"/>
      <c r="AHZ4" s="315"/>
      <c r="AIA4" s="315"/>
      <c r="AIB4" s="315"/>
      <c r="AIC4" s="315"/>
      <c r="AID4" s="315"/>
      <c r="AIE4" s="315"/>
      <c r="AIF4" s="315"/>
      <c r="AIG4" s="315"/>
      <c r="AIH4" s="315"/>
      <c r="AII4" s="315"/>
      <c r="AIJ4" s="315"/>
    </row>
    <row r="5" spans="1:920" s="378" customFormat="1" ht="12.95" customHeight="1" x14ac:dyDescent="0.2">
      <c r="A5" s="387"/>
      <c r="B5" s="387"/>
      <c r="C5" s="387"/>
      <c r="D5" s="387"/>
      <c r="E5" s="1006" t="str">
        <f>IF(OsnPodaci!B19="","",OsnPodaci!B19)</f>
        <v>Gradski i prigradski kopneni prijevoz putnika</v>
      </c>
      <c r="F5" s="1006"/>
      <c r="G5" s="1006"/>
      <c r="H5" s="1006"/>
      <c r="I5" s="374"/>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388"/>
      <c r="DG5" s="388"/>
      <c r="DH5" s="388"/>
      <c r="DI5" s="388"/>
      <c r="DJ5" s="388"/>
      <c r="DK5" s="388"/>
      <c r="DL5" s="388"/>
      <c r="DM5" s="388"/>
      <c r="DN5" s="388"/>
      <c r="DO5" s="388"/>
      <c r="DP5" s="388"/>
      <c r="DQ5" s="388"/>
      <c r="DR5" s="388"/>
      <c r="DS5" s="388"/>
      <c r="DT5" s="388"/>
      <c r="DU5" s="388"/>
      <c r="DV5" s="388"/>
      <c r="DW5" s="388"/>
      <c r="DX5" s="388"/>
      <c r="DY5" s="388"/>
      <c r="DZ5" s="388"/>
      <c r="EA5" s="388"/>
      <c r="EB5" s="388"/>
      <c r="EC5" s="388"/>
      <c r="ED5" s="388"/>
      <c r="EE5" s="388"/>
      <c r="EF5" s="388"/>
      <c r="EG5" s="388"/>
      <c r="EH5" s="388"/>
      <c r="EI5" s="388"/>
      <c r="EJ5" s="388"/>
      <c r="EK5" s="388"/>
      <c r="EL5" s="388"/>
      <c r="EM5" s="388"/>
      <c r="EN5" s="388"/>
      <c r="EO5" s="388"/>
      <c r="EP5" s="388"/>
      <c r="EQ5" s="388"/>
      <c r="ER5" s="388"/>
      <c r="ES5" s="388"/>
      <c r="ET5" s="388"/>
      <c r="EU5" s="388"/>
      <c r="EV5" s="388"/>
      <c r="EW5" s="388"/>
      <c r="EX5" s="388"/>
      <c r="EY5" s="388"/>
      <c r="EZ5" s="388"/>
      <c r="FA5" s="388"/>
      <c r="FB5" s="388"/>
      <c r="FC5" s="388"/>
      <c r="FD5" s="388"/>
      <c r="FE5" s="388"/>
      <c r="FF5" s="388"/>
      <c r="FG5" s="388"/>
      <c r="FH5" s="388"/>
      <c r="FI5" s="388"/>
      <c r="FJ5" s="388"/>
      <c r="FK5" s="388"/>
      <c r="FL5" s="388"/>
      <c r="FM5" s="388"/>
      <c r="FN5" s="388"/>
      <c r="FO5" s="388"/>
      <c r="FP5" s="388"/>
      <c r="FQ5" s="388"/>
      <c r="FR5" s="388"/>
      <c r="FS5" s="388"/>
      <c r="FT5" s="388"/>
      <c r="FU5" s="388"/>
      <c r="FV5" s="388"/>
      <c r="FW5" s="388"/>
      <c r="FX5" s="388"/>
      <c r="FY5" s="388"/>
      <c r="FZ5" s="388"/>
      <c r="GA5" s="388"/>
      <c r="GB5" s="388"/>
      <c r="GC5" s="388"/>
      <c r="GD5" s="388"/>
      <c r="GE5" s="388"/>
      <c r="GF5" s="388"/>
      <c r="GG5" s="388"/>
      <c r="GH5" s="388"/>
      <c r="GI5" s="388"/>
      <c r="GJ5" s="388"/>
      <c r="GK5" s="388"/>
      <c r="GL5" s="388"/>
      <c r="GM5" s="388"/>
      <c r="GN5" s="388"/>
      <c r="GO5" s="388"/>
      <c r="GP5" s="388"/>
      <c r="GQ5" s="388"/>
      <c r="GR5" s="388"/>
      <c r="GS5" s="388"/>
      <c r="GT5" s="388"/>
      <c r="GU5" s="388"/>
      <c r="GV5" s="388"/>
      <c r="GW5" s="388"/>
      <c r="GX5" s="388"/>
      <c r="GY5" s="388"/>
      <c r="GZ5" s="388"/>
      <c r="HA5" s="388"/>
      <c r="HB5" s="388"/>
      <c r="HC5" s="388"/>
      <c r="HD5" s="388"/>
      <c r="HE5" s="388"/>
      <c r="HF5" s="388"/>
      <c r="HG5" s="388"/>
      <c r="HH5" s="388"/>
      <c r="HI5" s="388"/>
      <c r="HJ5" s="388"/>
      <c r="HK5" s="388"/>
      <c r="HL5" s="388"/>
      <c r="HM5" s="388"/>
      <c r="HN5" s="388"/>
      <c r="HO5" s="388"/>
      <c r="HP5" s="388"/>
      <c r="HQ5" s="388"/>
      <c r="HR5" s="388"/>
      <c r="HS5" s="388"/>
      <c r="HT5" s="388"/>
      <c r="HU5" s="388"/>
      <c r="HV5" s="388"/>
      <c r="HW5" s="388"/>
      <c r="HX5" s="388"/>
      <c r="HY5" s="388"/>
      <c r="HZ5" s="388"/>
      <c r="IA5" s="388"/>
      <c r="IB5" s="388"/>
      <c r="IC5" s="388"/>
      <c r="ID5" s="388"/>
      <c r="IE5" s="388"/>
      <c r="IF5" s="388"/>
      <c r="IG5" s="388"/>
      <c r="IH5" s="388"/>
      <c r="II5" s="388"/>
      <c r="IJ5" s="388"/>
      <c r="IK5" s="388"/>
      <c r="IL5" s="388"/>
      <c r="IM5" s="388"/>
      <c r="IN5" s="388"/>
      <c r="IO5" s="388"/>
      <c r="IP5" s="388"/>
      <c r="IQ5" s="388"/>
      <c r="IR5" s="388"/>
      <c r="IS5" s="388"/>
      <c r="IT5" s="388"/>
      <c r="IU5" s="388"/>
      <c r="IV5" s="388"/>
      <c r="IW5" s="388"/>
      <c r="IX5" s="388"/>
      <c r="IY5" s="388"/>
      <c r="IZ5" s="388"/>
      <c r="JA5" s="388"/>
      <c r="JB5" s="388"/>
      <c r="JC5" s="388"/>
      <c r="JD5" s="388"/>
      <c r="JE5" s="388"/>
      <c r="JF5" s="388"/>
      <c r="JG5" s="388"/>
      <c r="JH5" s="388"/>
      <c r="JI5" s="388"/>
      <c r="JJ5" s="388"/>
      <c r="JK5" s="388"/>
      <c r="JL5" s="388"/>
      <c r="JM5" s="388"/>
      <c r="JN5" s="388"/>
      <c r="JO5" s="388"/>
      <c r="JP5" s="388"/>
      <c r="JQ5" s="388"/>
      <c r="JR5" s="388"/>
      <c r="JS5" s="388"/>
      <c r="JT5" s="388"/>
      <c r="JU5" s="388"/>
      <c r="JV5" s="388"/>
      <c r="JW5" s="388"/>
      <c r="JX5" s="388"/>
      <c r="JY5" s="388"/>
      <c r="JZ5" s="388"/>
      <c r="KA5" s="388"/>
      <c r="KB5" s="388"/>
      <c r="KC5" s="388"/>
      <c r="KD5" s="388"/>
      <c r="KE5" s="388"/>
      <c r="KF5" s="388"/>
      <c r="KG5" s="388"/>
      <c r="KH5" s="388"/>
      <c r="KI5" s="388"/>
      <c r="KJ5" s="388"/>
      <c r="KK5" s="388"/>
      <c r="KL5" s="388"/>
      <c r="KM5" s="388"/>
      <c r="KN5" s="388"/>
      <c r="KO5" s="388"/>
      <c r="KP5" s="388"/>
      <c r="KQ5" s="388"/>
      <c r="KR5" s="388"/>
      <c r="KS5" s="388"/>
      <c r="KT5" s="388"/>
      <c r="KU5" s="388"/>
      <c r="KV5" s="388"/>
      <c r="KW5" s="388"/>
      <c r="KX5" s="388"/>
      <c r="KY5" s="388"/>
      <c r="KZ5" s="388"/>
      <c r="LA5" s="388"/>
      <c r="LB5" s="388"/>
      <c r="LC5" s="388"/>
      <c r="LD5" s="388"/>
      <c r="LE5" s="388"/>
      <c r="LF5" s="388"/>
      <c r="LG5" s="388"/>
      <c r="LH5" s="388"/>
      <c r="LI5" s="388"/>
      <c r="LJ5" s="388"/>
      <c r="LK5" s="388"/>
      <c r="LL5" s="388"/>
      <c r="LM5" s="388"/>
      <c r="LN5" s="388"/>
      <c r="LO5" s="388"/>
      <c r="LP5" s="388"/>
      <c r="LQ5" s="388"/>
      <c r="LR5" s="388"/>
      <c r="LS5" s="388"/>
      <c r="LT5" s="388"/>
      <c r="LU5" s="388"/>
      <c r="LV5" s="388"/>
      <c r="LW5" s="388"/>
      <c r="LX5" s="388"/>
      <c r="LY5" s="388"/>
      <c r="LZ5" s="388"/>
      <c r="MA5" s="388"/>
      <c r="MB5" s="388"/>
      <c r="MC5" s="388"/>
      <c r="MD5" s="388"/>
      <c r="ME5" s="388"/>
      <c r="MF5" s="388"/>
      <c r="MG5" s="388"/>
      <c r="MH5" s="388"/>
      <c r="MI5" s="388"/>
      <c r="MJ5" s="388"/>
      <c r="MK5" s="388"/>
      <c r="ML5" s="388"/>
      <c r="MM5" s="388"/>
      <c r="MN5" s="388"/>
      <c r="MO5" s="388"/>
      <c r="MP5" s="388"/>
      <c r="MQ5" s="388"/>
      <c r="MR5" s="388"/>
      <c r="MS5" s="388"/>
      <c r="MT5" s="388"/>
      <c r="MU5" s="388"/>
      <c r="MV5" s="388"/>
      <c r="MW5" s="388"/>
      <c r="MX5" s="388"/>
      <c r="MY5" s="388"/>
      <c r="MZ5" s="388"/>
      <c r="NA5" s="388"/>
      <c r="NB5" s="388"/>
      <c r="NC5" s="388"/>
      <c r="ND5" s="388"/>
      <c r="NE5" s="388"/>
      <c r="NF5" s="388"/>
      <c r="NG5" s="388"/>
      <c r="NH5" s="388"/>
      <c r="NI5" s="388"/>
      <c r="NJ5" s="388"/>
      <c r="NK5" s="388"/>
      <c r="NL5" s="388"/>
      <c r="NM5" s="388"/>
      <c r="NN5" s="388"/>
      <c r="NO5" s="388"/>
      <c r="NP5" s="388"/>
      <c r="NQ5" s="388"/>
      <c r="NR5" s="388"/>
      <c r="NS5" s="388"/>
      <c r="NT5" s="388"/>
      <c r="NU5" s="388"/>
      <c r="NV5" s="388"/>
      <c r="NW5" s="388"/>
      <c r="NX5" s="388"/>
      <c r="NY5" s="388"/>
      <c r="NZ5" s="388"/>
      <c r="OA5" s="388"/>
      <c r="OB5" s="388"/>
      <c r="OC5" s="388"/>
      <c r="OD5" s="388"/>
      <c r="OE5" s="388"/>
      <c r="OF5" s="388"/>
      <c r="OG5" s="388"/>
      <c r="OH5" s="388"/>
      <c r="OI5" s="388"/>
      <c r="OJ5" s="388"/>
      <c r="OK5" s="388"/>
      <c r="OL5" s="388"/>
      <c r="OM5" s="388"/>
      <c r="ON5" s="388"/>
      <c r="OO5" s="388"/>
      <c r="OP5" s="388"/>
      <c r="OQ5" s="388"/>
      <c r="OR5" s="388"/>
      <c r="OS5" s="388"/>
      <c r="OT5" s="388"/>
      <c r="OU5" s="388"/>
      <c r="OV5" s="388"/>
      <c r="OW5" s="388"/>
      <c r="OX5" s="388"/>
      <c r="OY5" s="388"/>
      <c r="OZ5" s="388"/>
      <c r="PA5" s="388"/>
      <c r="PB5" s="388"/>
      <c r="PC5" s="388"/>
      <c r="PD5" s="388"/>
      <c r="PE5" s="388"/>
      <c r="PF5" s="388"/>
      <c r="PG5" s="388"/>
      <c r="PH5" s="388"/>
      <c r="PI5" s="388"/>
      <c r="PJ5" s="388"/>
      <c r="PK5" s="388"/>
      <c r="PL5" s="388"/>
      <c r="PM5" s="388"/>
      <c r="PN5" s="388"/>
      <c r="PO5" s="388"/>
      <c r="PP5" s="388"/>
      <c r="PQ5" s="388"/>
      <c r="PR5" s="388"/>
      <c r="PS5" s="388"/>
      <c r="PT5" s="388"/>
      <c r="PU5" s="388"/>
      <c r="PV5" s="388"/>
      <c r="PW5" s="388"/>
      <c r="PX5" s="388"/>
      <c r="PY5" s="388"/>
      <c r="PZ5" s="388"/>
      <c r="QA5" s="388"/>
      <c r="QB5" s="388"/>
      <c r="QC5" s="388"/>
      <c r="QD5" s="388"/>
      <c r="QE5" s="388"/>
      <c r="QF5" s="388"/>
      <c r="QG5" s="388"/>
      <c r="QH5" s="388"/>
      <c r="QI5" s="388"/>
      <c r="QJ5" s="388"/>
      <c r="QK5" s="388"/>
      <c r="QL5" s="388"/>
      <c r="QM5" s="388"/>
      <c r="QN5" s="388"/>
      <c r="QO5" s="388"/>
      <c r="QP5" s="388"/>
      <c r="QQ5" s="388"/>
      <c r="QR5" s="388"/>
      <c r="QS5" s="388"/>
      <c r="QT5" s="388"/>
      <c r="QU5" s="388"/>
      <c r="QV5" s="388"/>
      <c r="QW5" s="388"/>
      <c r="QX5" s="388"/>
      <c r="QY5" s="388"/>
      <c r="QZ5" s="388"/>
      <c r="RA5" s="388"/>
      <c r="RB5" s="388"/>
      <c r="RC5" s="388"/>
      <c r="RD5" s="388"/>
      <c r="RE5" s="388"/>
      <c r="RF5" s="388"/>
      <c r="RG5" s="388"/>
      <c r="RH5" s="388"/>
      <c r="RI5" s="388"/>
      <c r="RJ5" s="388"/>
      <c r="RK5" s="388"/>
      <c r="RL5" s="388"/>
      <c r="RM5" s="388"/>
      <c r="RN5" s="388"/>
      <c r="RO5" s="388"/>
      <c r="RP5" s="388"/>
      <c r="RQ5" s="388"/>
      <c r="RR5" s="388"/>
      <c r="RS5" s="388"/>
      <c r="RT5" s="388"/>
      <c r="RU5" s="388"/>
      <c r="RV5" s="388"/>
      <c r="RW5" s="388"/>
      <c r="RX5" s="388"/>
      <c r="RY5" s="388"/>
      <c r="RZ5" s="388"/>
      <c r="SA5" s="388"/>
      <c r="SB5" s="388"/>
      <c r="SC5" s="388"/>
      <c r="SD5" s="388"/>
      <c r="SE5" s="388"/>
      <c r="SF5" s="388"/>
      <c r="SG5" s="388"/>
      <c r="SH5" s="388"/>
      <c r="SI5" s="388"/>
      <c r="SJ5" s="388"/>
      <c r="SK5" s="388"/>
      <c r="SL5" s="388"/>
      <c r="SM5" s="388"/>
      <c r="SN5" s="388"/>
      <c r="SO5" s="388"/>
      <c r="SP5" s="388"/>
      <c r="SQ5" s="388"/>
      <c r="SR5" s="388"/>
      <c r="SS5" s="388"/>
      <c r="ST5" s="388"/>
      <c r="SU5" s="388"/>
      <c r="SV5" s="388"/>
      <c r="SW5" s="388"/>
      <c r="SX5" s="388"/>
      <c r="SY5" s="388"/>
      <c r="SZ5" s="388"/>
      <c r="TA5" s="388"/>
      <c r="TB5" s="388"/>
      <c r="TC5" s="388"/>
      <c r="TD5" s="388"/>
      <c r="TE5" s="388"/>
      <c r="TF5" s="388"/>
      <c r="TG5" s="388"/>
      <c r="TH5" s="388"/>
      <c r="TI5" s="388"/>
      <c r="TJ5" s="388"/>
      <c r="TK5" s="388"/>
      <c r="TL5" s="388"/>
      <c r="TM5" s="388"/>
      <c r="TN5" s="388"/>
      <c r="TO5" s="388"/>
      <c r="TP5" s="388"/>
      <c r="TQ5" s="388"/>
      <c r="TR5" s="388"/>
      <c r="TS5" s="388"/>
      <c r="TT5" s="388"/>
      <c r="TU5" s="388"/>
      <c r="TV5" s="388"/>
      <c r="TW5" s="388"/>
      <c r="TX5" s="388"/>
      <c r="TY5" s="388"/>
      <c r="TZ5" s="388"/>
      <c r="UA5" s="388"/>
      <c r="UB5" s="388"/>
      <c r="UC5" s="388"/>
      <c r="UD5" s="388"/>
      <c r="UE5" s="388"/>
      <c r="UF5" s="388"/>
      <c r="UG5" s="388"/>
      <c r="UH5" s="388"/>
      <c r="UI5" s="388"/>
      <c r="UJ5" s="388"/>
      <c r="UK5" s="388"/>
      <c r="UL5" s="388"/>
      <c r="UM5" s="388"/>
      <c r="UN5" s="388"/>
      <c r="UO5" s="388"/>
      <c r="UP5" s="388"/>
      <c r="UQ5" s="388"/>
      <c r="UR5" s="388"/>
      <c r="US5" s="388"/>
      <c r="UT5" s="388"/>
      <c r="UU5" s="388"/>
      <c r="UV5" s="388"/>
      <c r="UW5" s="388"/>
      <c r="UX5" s="388"/>
      <c r="UY5" s="388"/>
      <c r="UZ5" s="388"/>
      <c r="VA5" s="388"/>
      <c r="VB5" s="388"/>
      <c r="VC5" s="388"/>
      <c r="VD5" s="388"/>
      <c r="VE5" s="388"/>
      <c r="VF5" s="388"/>
      <c r="VG5" s="388"/>
      <c r="VH5" s="388"/>
      <c r="VI5" s="388"/>
      <c r="VJ5" s="388"/>
      <c r="VK5" s="388"/>
      <c r="VL5" s="388"/>
      <c r="VM5" s="388"/>
      <c r="VN5" s="388"/>
      <c r="VO5" s="388"/>
      <c r="VP5" s="388"/>
      <c r="VQ5" s="388"/>
      <c r="VR5" s="388"/>
      <c r="VS5" s="388"/>
      <c r="VT5" s="388"/>
      <c r="VU5" s="388"/>
      <c r="VV5" s="388"/>
      <c r="VW5" s="388"/>
      <c r="VX5" s="388"/>
      <c r="VY5" s="388"/>
      <c r="VZ5" s="388"/>
      <c r="WA5" s="388"/>
      <c r="WB5" s="388"/>
      <c r="WC5" s="388"/>
      <c r="WD5" s="388"/>
      <c r="WE5" s="388"/>
      <c r="WF5" s="388"/>
      <c r="WG5" s="388"/>
      <c r="WH5" s="388"/>
      <c r="WI5" s="388"/>
      <c r="WJ5" s="388"/>
      <c r="WK5" s="388"/>
      <c r="WL5" s="388"/>
      <c r="WM5" s="388"/>
      <c r="WN5" s="388"/>
      <c r="WO5" s="388"/>
      <c r="WP5" s="388"/>
      <c r="WQ5" s="388"/>
      <c r="WR5" s="388"/>
      <c r="WS5" s="388"/>
      <c r="WT5" s="388"/>
      <c r="WU5" s="388"/>
      <c r="WV5" s="388"/>
      <c r="WW5" s="388"/>
      <c r="WX5" s="388"/>
      <c r="WY5" s="388"/>
      <c r="WZ5" s="388"/>
      <c r="XA5" s="388"/>
      <c r="XB5" s="388"/>
      <c r="XC5" s="388"/>
      <c r="XD5" s="388"/>
      <c r="XE5" s="388"/>
      <c r="XF5" s="388"/>
      <c r="XG5" s="388"/>
      <c r="XH5" s="388"/>
      <c r="XI5" s="388"/>
      <c r="XJ5" s="388"/>
      <c r="XK5" s="388"/>
      <c r="XL5" s="388"/>
      <c r="XM5" s="388"/>
      <c r="XN5" s="388"/>
      <c r="XO5" s="388"/>
      <c r="XP5" s="388"/>
      <c r="XQ5" s="388"/>
      <c r="XR5" s="388"/>
      <c r="XS5" s="388"/>
      <c r="XT5" s="388"/>
      <c r="XU5" s="388"/>
      <c r="XV5" s="388"/>
      <c r="XW5" s="388"/>
      <c r="XX5" s="388"/>
      <c r="XY5" s="388"/>
      <c r="XZ5" s="388"/>
      <c r="YA5" s="388"/>
      <c r="YB5" s="388"/>
      <c r="YC5" s="388"/>
      <c r="YD5" s="388"/>
      <c r="YE5" s="388"/>
      <c r="YF5" s="388"/>
      <c r="YG5" s="388"/>
      <c r="YH5" s="388"/>
      <c r="YI5" s="388"/>
      <c r="YJ5" s="388"/>
      <c r="YK5" s="388"/>
      <c r="YL5" s="388"/>
      <c r="YM5" s="388"/>
      <c r="YN5" s="388"/>
      <c r="YO5" s="388"/>
      <c r="YP5" s="388"/>
      <c r="YQ5" s="388"/>
      <c r="YR5" s="388"/>
      <c r="YS5" s="388"/>
      <c r="YT5" s="388"/>
      <c r="YU5" s="388"/>
      <c r="YV5" s="388"/>
      <c r="YW5" s="388"/>
      <c r="YX5" s="388"/>
      <c r="YY5" s="388"/>
      <c r="YZ5" s="388"/>
      <c r="ZA5" s="388"/>
      <c r="ZB5" s="388"/>
      <c r="ZC5" s="388"/>
      <c r="ZD5" s="388"/>
      <c r="ZE5" s="388"/>
      <c r="ZF5" s="388"/>
      <c r="ZG5" s="388"/>
      <c r="ZH5" s="388"/>
      <c r="ZI5" s="388"/>
      <c r="ZJ5" s="388"/>
      <c r="ZK5" s="388"/>
      <c r="ZL5" s="388"/>
      <c r="ZM5" s="388"/>
      <c r="ZN5" s="388"/>
      <c r="ZO5" s="388"/>
      <c r="ZP5" s="388"/>
      <c r="ZQ5" s="388"/>
      <c r="ZR5" s="388"/>
      <c r="ZS5" s="388"/>
      <c r="ZT5" s="388"/>
      <c r="ZU5" s="388"/>
      <c r="ZV5" s="388"/>
      <c r="ZW5" s="388"/>
      <c r="ZX5" s="388"/>
      <c r="ZY5" s="388"/>
      <c r="ZZ5" s="388"/>
      <c r="AAA5" s="388"/>
      <c r="AAB5" s="388"/>
      <c r="AAC5" s="388"/>
      <c r="AAD5" s="388"/>
      <c r="AAE5" s="388"/>
      <c r="AAF5" s="388"/>
      <c r="AAG5" s="388"/>
      <c r="AAH5" s="388"/>
      <c r="AAI5" s="388"/>
      <c r="AAJ5" s="388"/>
      <c r="AAK5" s="388"/>
      <c r="AAL5" s="388"/>
      <c r="AAM5" s="388"/>
      <c r="AAN5" s="388"/>
      <c r="AAO5" s="388"/>
      <c r="AAP5" s="388"/>
      <c r="AAQ5" s="388"/>
      <c r="AAR5" s="388"/>
      <c r="AAS5" s="388"/>
      <c r="AAT5" s="388"/>
      <c r="AAU5" s="388"/>
      <c r="AAV5" s="388"/>
      <c r="AAW5" s="388"/>
      <c r="AAX5" s="388"/>
      <c r="AAY5" s="388"/>
      <c r="AAZ5" s="388"/>
      <c r="ABA5" s="388"/>
      <c r="ABB5" s="388"/>
      <c r="ABC5" s="388"/>
      <c r="ABD5" s="388"/>
      <c r="ABE5" s="388"/>
      <c r="ABF5" s="388"/>
      <c r="ABG5" s="388"/>
      <c r="ABH5" s="388"/>
      <c r="ABI5" s="388"/>
      <c r="ABJ5" s="388"/>
      <c r="ABK5" s="388"/>
      <c r="ABL5" s="388"/>
      <c r="ABM5" s="388"/>
      <c r="ABN5" s="388"/>
      <c r="ABO5" s="388"/>
      <c r="ABP5" s="388"/>
      <c r="ABQ5" s="388"/>
      <c r="ABR5" s="388"/>
      <c r="ABS5" s="388"/>
      <c r="ABT5" s="388"/>
      <c r="ABU5" s="388"/>
      <c r="ABV5" s="388"/>
      <c r="ABW5" s="388"/>
      <c r="ABX5" s="388"/>
      <c r="ABY5" s="388"/>
      <c r="ABZ5" s="388"/>
      <c r="ACA5" s="388"/>
      <c r="ACB5" s="388"/>
      <c r="ACC5" s="388"/>
      <c r="ACD5" s="388"/>
      <c r="ACE5" s="388"/>
      <c r="ACF5" s="388"/>
      <c r="ACG5" s="388"/>
      <c r="ACH5" s="388"/>
      <c r="ACI5" s="388"/>
      <c r="ACJ5" s="388"/>
      <c r="ACK5" s="388"/>
      <c r="ACL5" s="388"/>
      <c r="ACM5" s="388"/>
      <c r="ACN5" s="388"/>
      <c r="ACO5" s="388"/>
      <c r="ACP5" s="388"/>
      <c r="ACQ5" s="388"/>
      <c r="ACR5" s="388"/>
      <c r="ACS5" s="388"/>
      <c r="ACT5" s="388"/>
      <c r="ACU5" s="388"/>
      <c r="ACV5" s="388"/>
      <c r="ACW5" s="388"/>
      <c r="ACX5" s="388"/>
      <c r="ACY5" s="388"/>
      <c r="ACZ5" s="388"/>
      <c r="ADA5" s="388"/>
      <c r="ADB5" s="388"/>
      <c r="ADC5" s="388"/>
      <c r="ADD5" s="388"/>
      <c r="ADE5" s="388"/>
      <c r="ADF5" s="388"/>
      <c r="ADG5" s="388"/>
      <c r="ADH5" s="388"/>
      <c r="ADI5" s="388"/>
      <c r="ADJ5" s="388"/>
      <c r="ADK5" s="388"/>
      <c r="ADL5" s="388"/>
      <c r="ADM5" s="388"/>
      <c r="ADN5" s="388"/>
      <c r="ADO5" s="388"/>
      <c r="ADP5" s="388"/>
      <c r="ADQ5" s="388"/>
      <c r="ADR5" s="388"/>
      <c r="ADS5" s="388"/>
      <c r="ADT5" s="388"/>
      <c r="ADU5" s="388"/>
      <c r="ADV5" s="388"/>
      <c r="ADW5" s="388"/>
      <c r="ADX5" s="388"/>
      <c r="ADY5" s="388"/>
      <c r="ADZ5" s="388"/>
      <c r="AEA5" s="388"/>
      <c r="AEB5" s="388"/>
      <c r="AEC5" s="388"/>
      <c r="AED5" s="388"/>
      <c r="AEE5" s="388"/>
      <c r="AEF5" s="388"/>
      <c r="AEG5" s="388"/>
      <c r="AEH5" s="388"/>
      <c r="AEI5" s="388"/>
      <c r="AEJ5" s="388"/>
      <c r="AEK5" s="388"/>
      <c r="AEL5" s="388"/>
      <c r="AEM5" s="388"/>
      <c r="AEN5" s="388"/>
      <c r="AEO5" s="388"/>
      <c r="AEP5" s="388"/>
      <c r="AEQ5" s="388"/>
      <c r="AER5" s="388"/>
      <c r="AES5" s="388"/>
      <c r="AET5" s="388"/>
      <c r="AEU5" s="388"/>
      <c r="AEV5" s="388"/>
      <c r="AEW5" s="388"/>
      <c r="AEX5" s="388"/>
      <c r="AEY5" s="388"/>
      <c r="AEZ5" s="388"/>
      <c r="AFA5" s="388"/>
      <c r="AFB5" s="388"/>
      <c r="AFC5" s="388"/>
      <c r="AFD5" s="388"/>
      <c r="AFE5" s="388"/>
      <c r="AFF5" s="388"/>
      <c r="AFG5" s="388"/>
      <c r="AFH5" s="388"/>
      <c r="AFI5" s="388"/>
      <c r="AFJ5" s="388"/>
      <c r="AFK5" s="388"/>
      <c r="AFL5" s="388"/>
      <c r="AFM5" s="388"/>
      <c r="AFN5" s="388"/>
      <c r="AFO5" s="388"/>
      <c r="AFP5" s="388"/>
      <c r="AFQ5" s="388"/>
      <c r="AFR5" s="388"/>
      <c r="AFS5" s="388"/>
      <c r="AFT5" s="388"/>
      <c r="AFU5" s="388"/>
      <c r="AFV5" s="388"/>
      <c r="AFW5" s="388"/>
      <c r="AFX5" s="388"/>
      <c r="AFY5" s="388"/>
      <c r="AFZ5" s="388"/>
      <c r="AGA5" s="388"/>
      <c r="AGB5" s="388"/>
      <c r="AGC5" s="388"/>
      <c r="AGD5" s="388"/>
      <c r="AGE5" s="388"/>
      <c r="AGF5" s="388"/>
      <c r="AGG5" s="388"/>
      <c r="AGH5" s="388"/>
      <c r="AGI5" s="388"/>
      <c r="AGJ5" s="388"/>
      <c r="AGK5" s="388"/>
      <c r="AGL5" s="388"/>
      <c r="AGM5" s="388"/>
      <c r="AGN5" s="388"/>
      <c r="AGO5" s="388"/>
      <c r="AGP5" s="388"/>
      <c r="AGQ5" s="388"/>
      <c r="AGR5" s="388"/>
      <c r="AGS5" s="388"/>
      <c r="AGT5" s="388"/>
      <c r="AGU5" s="388"/>
      <c r="AGV5" s="388"/>
      <c r="AGW5" s="388"/>
      <c r="AGX5" s="388"/>
      <c r="AGY5" s="388"/>
      <c r="AGZ5" s="388"/>
      <c r="AHA5" s="388"/>
      <c r="AHB5" s="388"/>
      <c r="AHC5" s="388"/>
      <c r="AHD5" s="388"/>
      <c r="AHE5" s="388"/>
      <c r="AHF5" s="388"/>
      <c r="AHG5" s="388"/>
      <c r="AHH5" s="388"/>
      <c r="AHI5" s="388"/>
      <c r="AHJ5" s="388"/>
      <c r="AHK5" s="388"/>
      <c r="AHL5" s="388"/>
      <c r="AHM5" s="388"/>
      <c r="AHN5" s="388"/>
      <c r="AHO5" s="388"/>
      <c r="AHP5" s="388"/>
      <c r="AHQ5" s="388"/>
      <c r="AHR5" s="388"/>
      <c r="AHS5" s="388"/>
      <c r="AHT5" s="388"/>
      <c r="AHU5" s="388"/>
      <c r="AHV5" s="388"/>
      <c r="AHW5" s="388"/>
      <c r="AHX5" s="388"/>
      <c r="AHY5" s="388"/>
      <c r="AHZ5" s="388"/>
      <c r="AIA5" s="388"/>
      <c r="AIB5" s="388"/>
      <c r="AIC5" s="388"/>
      <c r="AID5" s="388"/>
      <c r="AIE5" s="388"/>
      <c r="AIF5" s="388"/>
      <c r="AIG5" s="388"/>
      <c r="AIH5" s="388"/>
      <c r="AII5" s="388"/>
      <c r="AIJ5" s="388"/>
    </row>
    <row r="6" spans="1:920" s="380" customFormat="1" ht="12.95" customHeight="1" x14ac:dyDescent="0.2">
      <c r="A6" s="389"/>
      <c r="B6" s="389"/>
      <c r="C6" s="389"/>
      <c r="D6" s="389"/>
      <c r="E6" s="1006"/>
      <c r="F6" s="1006"/>
      <c r="G6" s="1006"/>
      <c r="H6" s="1006"/>
      <c r="I6" s="376"/>
      <c r="K6" s="943" t="str">
        <f>IF(OsnPodaci!A19="","",OsnPodaci!A19)</f>
        <v>49.31</v>
      </c>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315"/>
      <c r="BO6" s="315"/>
      <c r="BP6" s="315"/>
      <c r="BQ6" s="315"/>
      <c r="BR6" s="315"/>
      <c r="BS6" s="315"/>
      <c r="BT6" s="315"/>
      <c r="BU6" s="315"/>
      <c r="BV6" s="315"/>
      <c r="BW6" s="315"/>
      <c r="BX6" s="315"/>
      <c r="BY6" s="315"/>
      <c r="BZ6" s="315"/>
      <c r="CA6" s="315"/>
      <c r="CB6" s="315"/>
      <c r="CC6" s="315"/>
      <c r="CD6" s="315"/>
      <c r="CE6" s="315"/>
      <c r="CF6" s="315"/>
      <c r="CG6" s="315"/>
      <c r="CH6" s="315"/>
      <c r="CI6" s="315"/>
      <c r="CJ6" s="315"/>
      <c r="CK6" s="315"/>
      <c r="CL6" s="315"/>
      <c r="CM6" s="315"/>
      <c r="CN6" s="315"/>
      <c r="CO6" s="315"/>
      <c r="CP6" s="315"/>
      <c r="CQ6" s="315"/>
      <c r="CR6" s="315"/>
      <c r="CS6" s="315"/>
      <c r="CT6" s="315"/>
      <c r="CU6" s="315"/>
      <c r="CV6" s="315"/>
      <c r="CW6" s="315"/>
      <c r="CX6" s="315"/>
      <c r="CY6" s="315"/>
      <c r="CZ6" s="315"/>
      <c r="DA6" s="315"/>
      <c r="DB6" s="315"/>
      <c r="DC6" s="315"/>
      <c r="DD6" s="315"/>
      <c r="DE6" s="315"/>
      <c r="DF6" s="315"/>
      <c r="DG6" s="315"/>
      <c r="DH6" s="315"/>
      <c r="DI6" s="315"/>
      <c r="DJ6" s="315"/>
      <c r="DK6" s="315"/>
      <c r="DL6" s="315"/>
      <c r="DM6" s="315"/>
      <c r="DN6" s="315"/>
      <c r="DO6" s="315"/>
      <c r="DP6" s="315"/>
      <c r="DQ6" s="315"/>
      <c r="DR6" s="315"/>
      <c r="DS6" s="315"/>
      <c r="DT6" s="315"/>
      <c r="DU6" s="315"/>
      <c r="DV6" s="315"/>
      <c r="DW6" s="315"/>
      <c r="DX6" s="315"/>
      <c r="DY6" s="315"/>
      <c r="DZ6" s="315"/>
      <c r="EA6" s="315"/>
      <c r="EB6" s="315"/>
      <c r="EC6" s="315"/>
      <c r="ED6" s="315"/>
      <c r="EE6" s="315"/>
      <c r="EF6" s="315"/>
      <c r="EG6" s="315"/>
      <c r="EH6" s="315"/>
      <c r="EI6" s="315"/>
      <c r="EJ6" s="315"/>
      <c r="EK6" s="315"/>
      <c r="EL6" s="315"/>
      <c r="EM6" s="315"/>
      <c r="EN6" s="315"/>
      <c r="EO6" s="315"/>
      <c r="EP6" s="315"/>
      <c r="EQ6" s="315"/>
      <c r="ER6" s="315"/>
      <c r="ES6" s="315"/>
      <c r="ET6" s="315"/>
      <c r="EU6" s="315"/>
      <c r="EV6" s="315"/>
      <c r="EW6" s="315"/>
      <c r="EX6" s="315"/>
      <c r="EY6" s="315"/>
      <c r="EZ6" s="315"/>
      <c r="FA6" s="315"/>
      <c r="FB6" s="315"/>
      <c r="FC6" s="315"/>
      <c r="FD6" s="315"/>
      <c r="FE6" s="315"/>
      <c r="FF6" s="315"/>
      <c r="FG6" s="315"/>
      <c r="FH6" s="315"/>
      <c r="FI6" s="315"/>
      <c r="FJ6" s="315"/>
      <c r="FK6" s="315"/>
      <c r="FL6" s="315"/>
      <c r="FM6" s="315"/>
      <c r="FN6" s="315"/>
      <c r="FO6" s="315"/>
      <c r="FP6" s="315"/>
      <c r="FQ6" s="315"/>
      <c r="FR6" s="315"/>
      <c r="FS6" s="315"/>
      <c r="FT6" s="315"/>
      <c r="FU6" s="315"/>
      <c r="FV6" s="315"/>
      <c r="FW6" s="315"/>
      <c r="FX6" s="315"/>
      <c r="FY6" s="315"/>
      <c r="FZ6" s="315"/>
      <c r="GA6" s="315"/>
      <c r="GB6" s="315"/>
      <c r="GC6" s="315"/>
      <c r="GD6" s="315"/>
      <c r="GE6" s="315"/>
      <c r="GF6" s="315"/>
      <c r="GG6" s="315"/>
      <c r="GH6" s="315"/>
      <c r="GI6" s="315"/>
      <c r="GJ6" s="315"/>
      <c r="GK6" s="315"/>
      <c r="GL6" s="315"/>
      <c r="GM6" s="315"/>
      <c r="GN6" s="315"/>
      <c r="GO6" s="315"/>
      <c r="GP6" s="315"/>
      <c r="GQ6" s="315"/>
      <c r="GR6" s="315"/>
      <c r="GS6" s="315"/>
      <c r="GT6" s="315"/>
      <c r="GU6" s="315"/>
      <c r="GV6" s="315"/>
      <c r="GW6" s="315"/>
      <c r="GX6" s="315"/>
      <c r="GY6" s="315"/>
      <c r="GZ6" s="315"/>
      <c r="HA6" s="315"/>
      <c r="HB6" s="315"/>
      <c r="HC6" s="315"/>
      <c r="HD6" s="315"/>
      <c r="HE6" s="315"/>
      <c r="HF6" s="315"/>
      <c r="HG6" s="315"/>
      <c r="HH6" s="315"/>
      <c r="HI6" s="315"/>
      <c r="HJ6" s="315"/>
      <c r="HK6" s="315"/>
      <c r="HL6" s="315"/>
      <c r="HM6" s="315"/>
      <c r="HN6" s="315"/>
      <c r="HO6" s="315"/>
      <c r="HP6" s="315"/>
      <c r="HQ6" s="315"/>
      <c r="HR6" s="315"/>
      <c r="HS6" s="315"/>
      <c r="HT6" s="315"/>
      <c r="HU6" s="315"/>
      <c r="HV6" s="315"/>
      <c r="HW6" s="315"/>
      <c r="HX6" s="315"/>
      <c r="HY6" s="315"/>
      <c r="HZ6" s="315"/>
      <c r="IA6" s="315"/>
      <c r="IB6" s="315"/>
      <c r="IC6" s="315"/>
      <c r="ID6" s="315"/>
      <c r="IE6" s="315"/>
      <c r="IF6" s="315"/>
      <c r="IG6" s="315"/>
      <c r="IH6" s="315"/>
      <c r="II6" s="315"/>
      <c r="IJ6" s="315"/>
      <c r="IK6" s="315"/>
      <c r="IL6" s="315"/>
      <c r="IM6" s="315"/>
      <c r="IN6" s="315"/>
      <c r="IO6" s="315"/>
      <c r="IP6" s="315"/>
      <c r="IQ6" s="315"/>
      <c r="IR6" s="315"/>
      <c r="IS6" s="315"/>
      <c r="IT6" s="315"/>
      <c r="IU6" s="315"/>
      <c r="IV6" s="315"/>
      <c r="IW6" s="315"/>
      <c r="IX6" s="315"/>
      <c r="IY6" s="315"/>
      <c r="IZ6" s="315"/>
      <c r="JA6" s="315"/>
      <c r="JB6" s="315"/>
      <c r="JC6" s="315"/>
      <c r="JD6" s="315"/>
      <c r="JE6" s="315"/>
      <c r="JF6" s="315"/>
      <c r="JG6" s="315"/>
      <c r="JH6" s="315"/>
      <c r="JI6" s="315"/>
      <c r="JJ6" s="315"/>
      <c r="JK6" s="315"/>
      <c r="JL6" s="315"/>
      <c r="JM6" s="315"/>
      <c r="JN6" s="315"/>
      <c r="JO6" s="315"/>
      <c r="JP6" s="315"/>
      <c r="JQ6" s="315"/>
      <c r="JR6" s="315"/>
      <c r="JS6" s="315"/>
      <c r="JT6" s="315"/>
      <c r="JU6" s="315"/>
      <c r="JV6" s="315"/>
      <c r="JW6" s="315"/>
      <c r="JX6" s="315"/>
      <c r="JY6" s="315"/>
      <c r="JZ6" s="315"/>
      <c r="KA6" s="315"/>
      <c r="KB6" s="315"/>
      <c r="KC6" s="315"/>
      <c r="KD6" s="315"/>
      <c r="KE6" s="315"/>
      <c r="KF6" s="315"/>
      <c r="KG6" s="315"/>
      <c r="KH6" s="315"/>
      <c r="KI6" s="315"/>
      <c r="KJ6" s="315"/>
      <c r="KK6" s="315"/>
      <c r="KL6" s="315"/>
      <c r="KM6" s="315"/>
      <c r="KN6" s="315"/>
      <c r="KO6" s="315"/>
      <c r="KP6" s="315"/>
      <c r="KQ6" s="315"/>
      <c r="KR6" s="315"/>
      <c r="KS6" s="315"/>
      <c r="KT6" s="315"/>
      <c r="KU6" s="315"/>
      <c r="KV6" s="315"/>
      <c r="KW6" s="315"/>
      <c r="KX6" s="315"/>
      <c r="KY6" s="315"/>
      <c r="KZ6" s="315"/>
      <c r="LA6" s="315"/>
      <c r="LB6" s="315"/>
      <c r="LC6" s="315"/>
      <c r="LD6" s="315"/>
      <c r="LE6" s="315"/>
      <c r="LF6" s="315"/>
      <c r="LG6" s="315"/>
      <c r="LH6" s="315"/>
      <c r="LI6" s="315"/>
      <c r="LJ6" s="315"/>
      <c r="LK6" s="315"/>
      <c r="LL6" s="315"/>
      <c r="LM6" s="315"/>
      <c r="LN6" s="315"/>
      <c r="LO6" s="315"/>
      <c r="LP6" s="315"/>
      <c r="LQ6" s="315"/>
      <c r="LR6" s="315"/>
      <c r="LS6" s="315"/>
      <c r="LT6" s="315"/>
      <c r="LU6" s="315"/>
      <c r="LV6" s="315"/>
      <c r="LW6" s="315"/>
      <c r="LX6" s="315"/>
      <c r="LY6" s="315"/>
      <c r="LZ6" s="315"/>
      <c r="MA6" s="315"/>
      <c r="MB6" s="315"/>
      <c r="MC6" s="315"/>
      <c r="MD6" s="315"/>
      <c r="ME6" s="315"/>
      <c r="MF6" s="315"/>
      <c r="MG6" s="315"/>
      <c r="MH6" s="315"/>
      <c r="MI6" s="315"/>
      <c r="MJ6" s="315"/>
      <c r="MK6" s="315"/>
      <c r="ML6" s="315"/>
      <c r="MM6" s="315"/>
      <c r="MN6" s="315"/>
      <c r="MO6" s="315"/>
      <c r="MP6" s="315"/>
      <c r="MQ6" s="315"/>
      <c r="MR6" s="315"/>
      <c r="MS6" s="315"/>
      <c r="MT6" s="315"/>
      <c r="MU6" s="315"/>
      <c r="MV6" s="315"/>
      <c r="MW6" s="315"/>
      <c r="MX6" s="315"/>
      <c r="MY6" s="315"/>
      <c r="MZ6" s="315"/>
      <c r="NA6" s="315"/>
      <c r="NB6" s="315"/>
      <c r="NC6" s="315"/>
      <c r="ND6" s="315"/>
      <c r="NE6" s="315"/>
      <c r="NF6" s="315"/>
      <c r="NG6" s="315"/>
      <c r="NH6" s="315"/>
      <c r="NI6" s="315"/>
      <c r="NJ6" s="315"/>
      <c r="NK6" s="315"/>
      <c r="NL6" s="315"/>
      <c r="NM6" s="315"/>
      <c r="NN6" s="315"/>
      <c r="NO6" s="315"/>
      <c r="NP6" s="315"/>
      <c r="NQ6" s="315"/>
      <c r="NR6" s="315"/>
      <c r="NS6" s="315"/>
      <c r="NT6" s="315"/>
      <c r="NU6" s="315"/>
      <c r="NV6" s="315"/>
      <c r="NW6" s="315"/>
      <c r="NX6" s="315"/>
      <c r="NY6" s="315"/>
      <c r="NZ6" s="315"/>
      <c r="OA6" s="315"/>
      <c r="OB6" s="315"/>
      <c r="OC6" s="315"/>
      <c r="OD6" s="315"/>
      <c r="OE6" s="315"/>
      <c r="OF6" s="315"/>
      <c r="OG6" s="315"/>
      <c r="OH6" s="315"/>
      <c r="OI6" s="315"/>
      <c r="OJ6" s="315"/>
      <c r="OK6" s="315"/>
      <c r="OL6" s="315"/>
      <c r="OM6" s="315"/>
      <c r="ON6" s="315"/>
      <c r="OO6" s="315"/>
      <c r="OP6" s="315"/>
      <c r="OQ6" s="315"/>
      <c r="OR6" s="315"/>
      <c r="OS6" s="315"/>
      <c r="OT6" s="315"/>
      <c r="OU6" s="315"/>
      <c r="OV6" s="315"/>
      <c r="OW6" s="315"/>
      <c r="OX6" s="315"/>
      <c r="OY6" s="315"/>
      <c r="OZ6" s="315"/>
      <c r="PA6" s="315"/>
      <c r="PB6" s="315"/>
      <c r="PC6" s="315"/>
      <c r="PD6" s="315"/>
      <c r="PE6" s="315"/>
      <c r="PF6" s="315"/>
      <c r="PG6" s="315"/>
      <c r="PH6" s="315"/>
      <c r="PI6" s="315"/>
      <c r="PJ6" s="315"/>
      <c r="PK6" s="315"/>
      <c r="PL6" s="315"/>
      <c r="PM6" s="315"/>
      <c r="PN6" s="315"/>
      <c r="PO6" s="315"/>
      <c r="PP6" s="315"/>
      <c r="PQ6" s="315"/>
      <c r="PR6" s="315"/>
      <c r="PS6" s="315"/>
      <c r="PT6" s="315"/>
      <c r="PU6" s="315"/>
      <c r="PV6" s="315"/>
      <c r="PW6" s="315"/>
      <c r="PX6" s="315"/>
      <c r="PY6" s="315"/>
      <c r="PZ6" s="315"/>
      <c r="QA6" s="315"/>
      <c r="QB6" s="315"/>
      <c r="QC6" s="315"/>
      <c r="QD6" s="315"/>
      <c r="QE6" s="315"/>
      <c r="QF6" s="315"/>
      <c r="QG6" s="315"/>
      <c r="QH6" s="315"/>
      <c r="QI6" s="315"/>
      <c r="QJ6" s="315"/>
      <c r="QK6" s="315"/>
      <c r="QL6" s="315"/>
      <c r="QM6" s="315"/>
      <c r="QN6" s="315"/>
      <c r="QO6" s="315"/>
      <c r="QP6" s="315"/>
      <c r="QQ6" s="315"/>
      <c r="QR6" s="315"/>
      <c r="QS6" s="315"/>
      <c r="QT6" s="315"/>
      <c r="QU6" s="315"/>
      <c r="QV6" s="315"/>
      <c r="QW6" s="315"/>
      <c r="QX6" s="315"/>
      <c r="QY6" s="315"/>
      <c r="QZ6" s="315"/>
      <c r="RA6" s="315"/>
      <c r="RB6" s="315"/>
      <c r="RC6" s="315"/>
      <c r="RD6" s="315"/>
      <c r="RE6" s="315"/>
      <c r="RF6" s="315"/>
      <c r="RG6" s="315"/>
      <c r="RH6" s="315"/>
      <c r="RI6" s="315"/>
      <c r="RJ6" s="315"/>
      <c r="RK6" s="315"/>
      <c r="RL6" s="315"/>
      <c r="RM6" s="315"/>
      <c r="RN6" s="315"/>
      <c r="RO6" s="315"/>
      <c r="RP6" s="315"/>
      <c r="RQ6" s="315"/>
      <c r="RR6" s="315"/>
      <c r="RS6" s="315"/>
      <c r="RT6" s="315"/>
      <c r="RU6" s="315"/>
      <c r="RV6" s="315"/>
      <c r="RW6" s="315"/>
      <c r="RX6" s="315"/>
      <c r="RY6" s="315"/>
      <c r="RZ6" s="315"/>
      <c r="SA6" s="315"/>
      <c r="SB6" s="315"/>
      <c r="SC6" s="315"/>
      <c r="SD6" s="315"/>
      <c r="SE6" s="315"/>
      <c r="SF6" s="315"/>
      <c r="SG6" s="315"/>
      <c r="SH6" s="315"/>
      <c r="SI6" s="315"/>
      <c r="SJ6" s="315"/>
      <c r="SK6" s="315"/>
      <c r="SL6" s="315"/>
      <c r="SM6" s="315"/>
      <c r="SN6" s="315"/>
      <c r="SO6" s="315"/>
      <c r="SP6" s="315"/>
      <c r="SQ6" s="315"/>
      <c r="SR6" s="315"/>
      <c r="SS6" s="315"/>
      <c r="ST6" s="315"/>
      <c r="SU6" s="315"/>
      <c r="SV6" s="315"/>
      <c r="SW6" s="315"/>
      <c r="SX6" s="315"/>
      <c r="SY6" s="315"/>
      <c r="SZ6" s="315"/>
      <c r="TA6" s="315"/>
      <c r="TB6" s="315"/>
      <c r="TC6" s="315"/>
      <c r="TD6" s="315"/>
      <c r="TE6" s="315"/>
      <c r="TF6" s="315"/>
      <c r="TG6" s="315"/>
      <c r="TH6" s="315"/>
      <c r="TI6" s="315"/>
      <c r="TJ6" s="315"/>
      <c r="TK6" s="315"/>
      <c r="TL6" s="315"/>
      <c r="TM6" s="315"/>
      <c r="TN6" s="315"/>
      <c r="TO6" s="315"/>
      <c r="TP6" s="315"/>
      <c r="TQ6" s="315"/>
      <c r="TR6" s="315"/>
      <c r="TS6" s="315"/>
      <c r="TT6" s="315"/>
      <c r="TU6" s="315"/>
      <c r="TV6" s="315"/>
      <c r="TW6" s="315"/>
      <c r="TX6" s="315"/>
      <c r="TY6" s="315"/>
      <c r="TZ6" s="315"/>
      <c r="UA6" s="315"/>
      <c r="UB6" s="315"/>
      <c r="UC6" s="315"/>
      <c r="UD6" s="315"/>
      <c r="UE6" s="315"/>
      <c r="UF6" s="315"/>
      <c r="UG6" s="315"/>
      <c r="UH6" s="315"/>
      <c r="UI6" s="315"/>
      <c r="UJ6" s="315"/>
      <c r="UK6" s="315"/>
      <c r="UL6" s="315"/>
      <c r="UM6" s="315"/>
      <c r="UN6" s="315"/>
      <c r="UO6" s="315"/>
      <c r="UP6" s="315"/>
      <c r="UQ6" s="315"/>
      <c r="UR6" s="315"/>
      <c r="US6" s="315"/>
      <c r="UT6" s="315"/>
      <c r="UU6" s="315"/>
      <c r="UV6" s="315"/>
      <c r="UW6" s="315"/>
      <c r="UX6" s="315"/>
      <c r="UY6" s="315"/>
      <c r="UZ6" s="315"/>
      <c r="VA6" s="315"/>
      <c r="VB6" s="315"/>
      <c r="VC6" s="315"/>
      <c r="VD6" s="315"/>
      <c r="VE6" s="315"/>
      <c r="VF6" s="315"/>
      <c r="VG6" s="315"/>
      <c r="VH6" s="315"/>
      <c r="VI6" s="315"/>
      <c r="VJ6" s="315"/>
      <c r="VK6" s="315"/>
      <c r="VL6" s="315"/>
      <c r="VM6" s="315"/>
      <c r="VN6" s="315"/>
      <c r="VO6" s="315"/>
      <c r="VP6" s="315"/>
      <c r="VQ6" s="315"/>
      <c r="VR6" s="315"/>
      <c r="VS6" s="315"/>
      <c r="VT6" s="315"/>
      <c r="VU6" s="315"/>
      <c r="VV6" s="315"/>
      <c r="VW6" s="315"/>
      <c r="VX6" s="315"/>
      <c r="VY6" s="315"/>
      <c r="VZ6" s="315"/>
      <c r="WA6" s="315"/>
      <c r="WB6" s="315"/>
      <c r="WC6" s="315"/>
      <c r="WD6" s="315"/>
      <c r="WE6" s="315"/>
      <c r="WF6" s="315"/>
      <c r="WG6" s="315"/>
      <c r="WH6" s="315"/>
      <c r="WI6" s="315"/>
      <c r="WJ6" s="315"/>
      <c r="WK6" s="315"/>
      <c r="WL6" s="315"/>
      <c r="WM6" s="315"/>
      <c r="WN6" s="315"/>
      <c r="WO6" s="315"/>
      <c r="WP6" s="315"/>
      <c r="WQ6" s="315"/>
      <c r="WR6" s="315"/>
      <c r="WS6" s="315"/>
      <c r="WT6" s="315"/>
      <c r="WU6" s="315"/>
      <c r="WV6" s="315"/>
      <c r="WW6" s="315"/>
      <c r="WX6" s="315"/>
      <c r="WY6" s="315"/>
      <c r="WZ6" s="315"/>
      <c r="XA6" s="315"/>
      <c r="XB6" s="315"/>
      <c r="XC6" s="315"/>
      <c r="XD6" s="315"/>
      <c r="XE6" s="315"/>
      <c r="XF6" s="315"/>
      <c r="XG6" s="315"/>
      <c r="XH6" s="315"/>
      <c r="XI6" s="315"/>
      <c r="XJ6" s="315"/>
      <c r="XK6" s="315"/>
      <c r="XL6" s="315"/>
      <c r="XM6" s="315"/>
      <c r="XN6" s="315"/>
      <c r="XO6" s="315"/>
      <c r="XP6" s="315"/>
      <c r="XQ6" s="315"/>
      <c r="XR6" s="315"/>
      <c r="XS6" s="315"/>
      <c r="XT6" s="315"/>
      <c r="XU6" s="315"/>
      <c r="XV6" s="315"/>
      <c r="XW6" s="315"/>
      <c r="XX6" s="315"/>
      <c r="XY6" s="315"/>
      <c r="XZ6" s="315"/>
      <c r="YA6" s="315"/>
      <c r="YB6" s="315"/>
      <c r="YC6" s="315"/>
      <c r="YD6" s="315"/>
      <c r="YE6" s="315"/>
      <c r="YF6" s="315"/>
      <c r="YG6" s="315"/>
      <c r="YH6" s="315"/>
      <c r="YI6" s="315"/>
      <c r="YJ6" s="315"/>
      <c r="YK6" s="315"/>
      <c r="YL6" s="315"/>
      <c r="YM6" s="315"/>
      <c r="YN6" s="315"/>
      <c r="YO6" s="315"/>
      <c r="YP6" s="315"/>
      <c r="YQ6" s="315"/>
      <c r="YR6" s="315"/>
      <c r="YS6" s="315"/>
      <c r="YT6" s="315"/>
      <c r="YU6" s="315"/>
      <c r="YV6" s="315"/>
      <c r="YW6" s="315"/>
      <c r="YX6" s="315"/>
      <c r="YY6" s="315"/>
      <c r="YZ6" s="315"/>
      <c r="ZA6" s="315"/>
      <c r="ZB6" s="315"/>
      <c r="ZC6" s="315"/>
      <c r="ZD6" s="315"/>
      <c r="ZE6" s="315"/>
      <c r="ZF6" s="315"/>
      <c r="ZG6" s="315"/>
      <c r="ZH6" s="315"/>
      <c r="ZI6" s="315"/>
      <c r="ZJ6" s="315"/>
      <c r="ZK6" s="315"/>
      <c r="ZL6" s="315"/>
      <c r="ZM6" s="315"/>
      <c r="ZN6" s="315"/>
      <c r="ZO6" s="315"/>
      <c r="ZP6" s="315"/>
      <c r="ZQ6" s="315"/>
      <c r="ZR6" s="315"/>
      <c r="ZS6" s="315"/>
      <c r="ZT6" s="315"/>
      <c r="ZU6" s="315"/>
      <c r="ZV6" s="315"/>
      <c r="ZW6" s="315"/>
      <c r="ZX6" s="315"/>
      <c r="ZY6" s="315"/>
      <c r="ZZ6" s="315"/>
      <c r="AAA6" s="315"/>
      <c r="AAB6" s="315"/>
      <c r="AAC6" s="315"/>
      <c r="AAD6" s="315"/>
      <c r="AAE6" s="315"/>
      <c r="AAF6" s="315"/>
      <c r="AAG6" s="315"/>
      <c r="AAH6" s="315"/>
      <c r="AAI6" s="315"/>
      <c r="AAJ6" s="315"/>
      <c r="AAK6" s="315"/>
      <c r="AAL6" s="315"/>
      <c r="AAM6" s="315"/>
      <c r="AAN6" s="315"/>
      <c r="AAO6" s="315"/>
      <c r="AAP6" s="315"/>
      <c r="AAQ6" s="315"/>
      <c r="AAR6" s="315"/>
      <c r="AAS6" s="315"/>
      <c r="AAT6" s="315"/>
      <c r="AAU6" s="315"/>
      <c r="AAV6" s="315"/>
      <c r="AAW6" s="315"/>
      <c r="AAX6" s="315"/>
      <c r="AAY6" s="315"/>
      <c r="AAZ6" s="315"/>
      <c r="ABA6" s="315"/>
      <c r="ABB6" s="315"/>
      <c r="ABC6" s="315"/>
      <c r="ABD6" s="315"/>
      <c r="ABE6" s="315"/>
      <c r="ABF6" s="315"/>
      <c r="ABG6" s="315"/>
      <c r="ABH6" s="315"/>
      <c r="ABI6" s="315"/>
      <c r="ABJ6" s="315"/>
      <c r="ABK6" s="315"/>
      <c r="ABL6" s="315"/>
      <c r="ABM6" s="315"/>
      <c r="ABN6" s="315"/>
      <c r="ABO6" s="315"/>
      <c r="ABP6" s="315"/>
      <c r="ABQ6" s="315"/>
      <c r="ABR6" s="315"/>
      <c r="ABS6" s="315"/>
      <c r="ABT6" s="315"/>
      <c r="ABU6" s="315"/>
      <c r="ABV6" s="315"/>
      <c r="ABW6" s="315"/>
      <c r="ABX6" s="315"/>
      <c r="ABY6" s="315"/>
      <c r="ABZ6" s="315"/>
      <c r="ACA6" s="315"/>
      <c r="ACB6" s="315"/>
      <c r="ACC6" s="315"/>
      <c r="ACD6" s="315"/>
      <c r="ACE6" s="315"/>
      <c r="ACF6" s="315"/>
      <c r="ACG6" s="315"/>
      <c r="ACH6" s="315"/>
      <c r="ACI6" s="315"/>
      <c r="ACJ6" s="315"/>
      <c r="ACK6" s="315"/>
      <c r="ACL6" s="315"/>
      <c r="ACM6" s="315"/>
      <c r="ACN6" s="315"/>
      <c r="ACO6" s="315"/>
      <c r="ACP6" s="315"/>
      <c r="ACQ6" s="315"/>
      <c r="ACR6" s="315"/>
      <c r="ACS6" s="315"/>
      <c r="ACT6" s="315"/>
      <c r="ACU6" s="315"/>
      <c r="ACV6" s="315"/>
      <c r="ACW6" s="315"/>
      <c r="ACX6" s="315"/>
      <c r="ACY6" s="315"/>
      <c r="ACZ6" s="315"/>
      <c r="ADA6" s="315"/>
      <c r="ADB6" s="315"/>
      <c r="ADC6" s="315"/>
      <c r="ADD6" s="315"/>
      <c r="ADE6" s="315"/>
      <c r="ADF6" s="315"/>
      <c r="ADG6" s="315"/>
      <c r="ADH6" s="315"/>
      <c r="ADI6" s="315"/>
      <c r="ADJ6" s="315"/>
      <c r="ADK6" s="315"/>
      <c r="ADL6" s="315"/>
      <c r="ADM6" s="315"/>
      <c r="ADN6" s="315"/>
      <c r="ADO6" s="315"/>
      <c r="ADP6" s="315"/>
      <c r="ADQ6" s="315"/>
      <c r="ADR6" s="315"/>
      <c r="ADS6" s="315"/>
      <c r="ADT6" s="315"/>
      <c r="ADU6" s="315"/>
      <c r="ADV6" s="315"/>
      <c r="ADW6" s="315"/>
      <c r="ADX6" s="315"/>
      <c r="ADY6" s="315"/>
      <c r="ADZ6" s="315"/>
      <c r="AEA6" s="315"/>
      <c r="AEB6" s="315"/>
      <c r="AEC6" s="315"/>
      <c r="AED6" s="315"/>
      <c r="AEE6" s="315"/>
      <c r="AEF6" s="315"/>
      <c r="AEG6" s="315"/>
      <c r="AEH6" s="315"/>
      <c r="AEI6" s="315"/>
      <c r="AEJ6" s="315"/>
      <c r="AEK6" s="315"/>
      <c r="AEL6" s="315"/>
      <c r="AEM6" s="315"/>
      <c r="AEN6" s="315"/>
      <c r="AEO6" s="315"/>
      <c r="AEP6" s="315"/>
      <c r="AEQ6" s="315"/>
      <c r="AER6" s="315"/>
      <c r="AES6" s="315"/>
      <c r="AET6" s="315"/>
      <c r="AEU6" s="315"/>
      <c r="AEV6" s="315"/>
      <c r="AEW6" s="315"/>
      <c r="AEX6" s="315"/>
      <c r="AEY6" s="315"/>
      <c r="AEZ6" s="315"/>
      <c r="AFA6" s="315"/>
      <c r="AFB6" s="315"/>
      <c r="AFC6" s="315"/>
      <c r="AFD6" s="315"/>
      <c r="AFE6" s="315"/>
      <c r="AFF6" s="315"/>
      <c r="AFG6" s="315"/>
      <c r="AFH6" s="315"/>
      <c r="AFI6" s="315"/>
      <c r="AFJ6" s="315"/>
      <c r="AFK6" s="315"/>
      <c r="AFL6" s="315"/>
      <c r="AFM6" s="315"/>
      <c r="AFN6" s="315"/>
      <c r="AFO6" s="315"/>
      <c r="AFP6" s="315"/>
      <c r="AFQ6" s="315"/>
      <c r="AFR6" s="315"/>
      <c r="AFS6" s="315"/>
      <c r="AFT6" s="315"/>
      <c r="AFU6" s="315"/>
      <c r="AFV6" s="315"/>
      <c r="AFW6" s="315"/>
      <c r="AFX6" s="315"/>
      <c r="AFY6" s="315"/>
      <c r="AFZ6" s="315"/>
      <c r="AGA6" s="315"/>
      <c r="AGB6" s="315"/>
      <c r="AGC6" s="315"/>
      <c r="AGD6" s="315"/>
      <c r="AGE6" s="315"/>
      <c r="AGF6" s="315"/>
      <c r="AGG6" s="315"/>
      <c r="AGH6" s="315"/>
      <c r="AGI6" s="315"/>
      <c r="AGJ6" s="315"/>
      <c r="AGK6" s="315"/>
      <c r="AGL6" s="315"/>
      <c r="AGM6" s="315"/>
      <c r="AGN6" s="315"/>
      <c r="AGO6" s="315"/>
      <c r="AGP6" s="315"/>
      <c r="AGQ6" s="315"/>
      <c r="AGR6" s="315"/>
      <c r="AGS6" s="315"/>
      <c r="AGT6" s="315"/>
      <c r="AGU6" s="315"/>
      <c r="AGV6" s="315"/>
      <c r="AGW6" s="315"/>
      <c r="AGX6" s="315"/>
      <c r="AGY6" s="315"/>
      <c r="AGZ6" s="315"/>
      <c r="AHA6" s="315"/>
      <c r="AHB6" s="315"/>
      <c r="AHC6" s="315"/>
      <c r="AHD6" s="315"/>
      <c r="AHE6" s="315"/>
      <c r="AHF6" s="315"/>
      <c r="AHG6" s="315"/>
      <c r="AHH6" s="315"/>
      <c r="AHI6" s="315"/>
      <c r="AHJ6" s="315"/>
      <c r="AHK6" s="315"/>
      <c r="AHL6" s="315"/>
      <c r="AHM6" s="315"/>
      <c r="AHN6" s="315"/>
      <c r="AHO6" s="315"/>
      <c r="AHP6" s="315"/>
      <c r="AHQ6" s="315"/>
      <c r="AHR6" s="315"/>
      <c r="AHS6" s="315"/>
      <c r="AHT6" s="315"/>
      <c r="AHU6" s="315"/>
      <c r="AHV6" s="315"/>
      <c r="AHW6" s="315"/>
      <c r="AHX6" s="315"/>
      <c r="AHY6" s="315"/>
      <c r="AHZ6" s="315"/>
      <c r="AIA6" s="315"/>
      <c r="AIB6" s="315"/>
      <c r="AIC6" s="315"/>
      <c r="AID6" s="315"/>
      <c r="AIE6" s="315"/>
      <c r="AIF6" s="315"/>
      <c r="AIG6" s="315"/>
      <c r="AIH6" s="315"/>
      <c r="AII6" s="315"/>
      <c r="AIJ6" s="315"/>
    </row>
    <row r="7" spans="1:920" s="380" customFormat="1" ht="12.95" customHeight="1" x14ac:dyDescent="0.25">
      <c r="A7" s="389"/>
      <c r="B7" s="389"/>
      <c r="C7" s="389"/>
      <c r="D7" s="389"/>
      <c r="E7" s="941" t="s">
        <v>1948</v>
      </c>
      <c r="F7" s="70"/>
      <c r="G7" s="70"/>
      <c r="H7" s="315"/>
      <c r="I7" s="376"/>
      <c r="K7" s="942" t="s">
        <v>1947</v>
      </c>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315"/>
      <c r="BO7" s="315"/>
      <c r="BP7" s="315"/>
      <c r="BQ7" s="315"/>
      <c r="BR7" s="315"/>
      <c r="BS7" s="315"/>
      <c r="BT7" s="315"/>
      <c r="BU7" s="315"/>
      <c r="BV7" s="315"/>
      <c r="BW7" s="315"/>
      <c r="BX7" s="315"/>
      <c r="BY7" s="315"/>
      <c r="BZ7" s="315"/>
      <c r="CA7" s="315"/>
      <c r="CB7" s="315"/>
      <c r="CC7" s="315"/>
      <c r="CD7" s="315"/>
      <c r="CE7" s="315"/>
      <c r="CF7" s="315"/>
      <c r="CG7" s="315"/>
      <c r="CH7" s="315"/>
      <c r="CI7" s="315"/>
      <c r="CJ7" s="315"/>
      <c r="CK7" s="315"/>
      <c r="CL7" s="315"/>
      <c r="CM7" s="315"/>
      <c r="CN7" s="315"/>
      <c r="CO7" s="315"/>
      <c r="CP7" s="315"/>
      <c r="CQ7" s="315"/>
      <c r="CR7" s="315"/>
      <c r="CS7" s="315"/>
      <c r="CT7" s="315"/>
      <c r="CU7" s="315"/>
      <c r="CV7" s="315"/>
      <c r="CW7" s="315"/>
      <c r="CX7" s="315"/>
      <c r="CY7" s="315"/>
      <c r="CZ7" s="315"/>
      <c r="DA7" s="315"/>
      <c r="DB7" s="315"/>
      <c r="DC7" s="315"/>
      <c r="DD7" s="315"/>
      <c r="DE7" s="315"/>
      <c r="DF7" s="315"/>
      <c r="DG7" s="315"/>
      <c r="DH7" s="315"/>
      <c r="DI7" s="315"/>
      <c r="DJ7" s="315"/>
      <c r="DK7" s="315"/>
      <c r="DL7" s="315"/>
      <c r="DM7" s="315"/>
      <c r="DN7" s="315"/>
      <c r="DO7" s="315"/>
      <c r="DP7" s="315"/>
      <c r="DQ7" s="315"/>
      <c r="DR7" s="315"/>
      <c r="DS7" s="315"/>
      <c r="DT7" s="315"/>
      <c r="DU7" s="315"/>
      <c r="DV7" s="315"/>
      <c r="DW7" s="315"/>
      <c r="DX7" s="315"/>
      <c r="DY7" s="315"/>
      <c r="DZ7" s="315"/>
      <c r="EA7" s="315"/>
      <c r="EB7" s="315"/>
      <c r="EC7" s="315"/>
      <c r="ED7" s="315"/>
      <c r="EE7" s="315"/>
      <c r="EF7" s="315"/>
      <c r="EG7" s="315"/>
      <c r="EH7" s="315"/>
      <c r="EI7" s="315"/>
      <c r="EJ7" s="315"/>
      <c r="EK7" s="315"/>
      <c r="EL7" s="315"/>
      <c r="EM7" s="315"/>
      <c r="EN7" s="315"/>
      <c r="EO7" s="315"/>
      <c r="EP7" s="315"/>
      <c r="EQ7" s="315"/>
      <c r="ER7" s="315"/>
      <c r="ES7" s="315"/>
      <c r="ET7" s="315"/>
      <c r="EU7" s="315"/>
      <c r="EV7" s="315"/>
      <c r="EW7" s="315"/>
      <c r="EX7" s="315"/>
      <c r="EY7" s="315"/>
      <c r="EZ7" s="315"/>
      <c r="FA7" s="315"/>
      <c r="FB7" s="315"/>
      <c r="FC7" s="315"/>
      <c r="FD7" s="315"/>
      <c r="FE7" s="315"/>
      <c r="FF7" s="315"/>
      <c r="FG7" s="315"/>
      <c r="FH7" s="315"/>
      <c r="FI7" s="315"/>
      <c r="FJ7" s="315"/>
      <c r="FK7" s="315"/>
      <c r="FL7" s="315"/>
      <c r="FM7" s="315"/>
      <c r="FN7" s="315"/>
      <c r="FO7" s="315"/>
      <c r="FP7" s="315"/>
      <c r="FQ7" s="315"/>
      <c r="FR7" s="315"/>
      <c r="FS7" s="315"/>
      <c r="FT7" s="315"/>
      <c r="FU7" s="315"/>
      <c r="FV7" s="315"/>
      <c r="FW7" s="315"/>
      <c r="FX7" s="315"/>
      <c r="FY7" s="315"/>
      <c r="FZ7" s="315"/>
      <c r="GA7" s="315"/>
      <c r="GB7" s="315"/>
      <c r="GC7" s="315"/>
      <c r="GD7" s="315"/>
      <c r="GE7" s="315"/>
      <c r="GF7" s="315"/>
      <c r="GG7" s="315"/>
      <c r="GH7" s="315"/>
      <c r="GI7" s="315"/>
      <c r="GJ7" s="315"/>
      <c r="GK7" s="315"/>
      <c r="GL7" s="315"/>
      <c r="GM7" s="315"/>
      <c r="GN7" s="315"/>
      <c r="GO7" s="315"/>
      <c r="GP7" s="315"/>
      <c r="GQ7" s="315"/>
      <c r="GR7" s="315"/>
      <c r="GS7" s="315"/>
      <c r="GT7" s="315"/>
      <c r="GU7" s="315"/>
      <c r="GV7" s="315"/>
      <c r="GW7" s="315"/>
      <c r="GX7" s="315"/>
      <c r="GY7" s="315"/>
      <c r="GZ7" s="315"/>
      <c r="HA7" s="315"/>
      <c r="HB7" s="315"/>
      <c r="HC7" s="315"/>
      <c r="HD7" s="315"/>
      <c r="HE7" s="315"/>
      <c r="HF7" s="315"/>
      <c r="HG7" s="315"/>
      <c r="HH7" s="315"/>
      <c r="HI7" s="315"/>
      <c r="HJ7" s="315"/>
      <c r="HK7" s="315"/>
      <c r="HL7" s="315"/>
      <c r="HM7" s="315"/>
      <c r="HN7" s="315"/>
      <c r="HO7" s="315"/>
      <c r="HP7" s="315"/>
      <c r="HQ7" s="315"/>
      <c r="HR7" s="315"/>
      <c r="HS7" s="315"/>
      <c r="HT7" s="315"/>
      <c r="HU7" s="315"/>
      <c r="HV7" s="315"/>
      <c r="HW7" s="315"/>
      <c r="HX7" s="315"/>
      <c r="HY7" s="315"/>
      <c r="HZ7" s="315"/>
      <c r="IA7" s="315"/>
      <c r="IB7" s="315"/>
      <c r="IC7" s="315"/>
      <c r="ID7" s="315"/>
      <c r="IE7" s="315"/>
      <c r="IF7" s="315"/>
      <c r="IG7" s="315"/>
      <c r="IH7" s="315"/>
      <c r="II7" s="315"/>
      <c r="IJ7" s="315"/>
      <c r="IK7" s="315"/>
      <c r="IL7" s="315"/>
      <c r="IM7" s="315"/>
      <c r="IN7" s="315"/>
      <c r="IO7" s="315"/>
      <c r="IP7" s="315"/>
      <c r="IQ7" s="315"/>
      <c r="IR7" s="315"/>
      <c r="IS7" s="315"/>
      <c r="IT7" s="315"/>
      <c r="IU7" s="315"/>
      <c r="IV7" s="315"/>
      <c r="IW7" s="315"/>
      <c r="IX7" s="315"/>
      <c r="IY7" s="315"/>
      <c r="IZ7" s="315"/>
      <c r="JA7" s="315"/>
      <c r="JB7" s="315"/>
      <c r="JC7" s="315"/>
      <c r="JD7" s="315"/>
      <c r="JE7" s="315"/>
      <c r="JF7" s="315"/>
      <c r="JG7" s="315"/>
      <c r="JH7" s="315"/>
      <c r="JI7" s="315"/>
      <c r="JJ7" s="315"/>
      <c r="JK7" s="315"/>
      <c r="JL7" s="315"/>
      <c r="JM7" s="315"/>
      <c r="JN7" s="315"/>
      <c r="JO7" s="315"/>
      <c r="JP7" s="315"/>
      <c r="JQ7" s="315"/>
      <c r="JR7" s="315"/>
      <c r="JS7" s="315"/>
      <c r="JT7" s="315"/>
      <c r="JU7" s="315"/>
      <c r="JV7" s="315"/>
      <c r="JW7" s="315"/>
      <c r="JX7" s="315"/>
      <c r="JY7" s="315"/>
      <c r="JZ7" s="315"/>
      <c r="KA7" s="315"/>
      <c r="KB7" s="315"/>
      <c r="KC7" s="315"/>
      <c r="KD7" s="315"/>
      <c r="KE7" s="315"/>
      <c r="KF7" s="315"/>
      <c r="KG7" s="315"/>
      <c r="KH7" s="315"/>
      <c r="KI7" s="315"/>
      <c r="KJ7" s="315"/>
      <c r="KK7" s="315"/>
      <c r="KL7" s="315"/>
      <c r="KM7" s="315"/>
      <c r="KN7" s="315"/>
      <c r="KO7" s="315"/>
      <c r="KP7" s="315"/>
      <c r="KQ7" s="315"/>
      <c r="KR7" s="315"/>
      <c r="KS7" s="315"/>
      <c r="KT7" s="315"/>
      <c r="KU7" s="315"/>
      <c r="KV7" s="315"/>
      <c r="KW7" s="315"/>
      <c r="KX7" s="315"/>
      <c r="KY7" s="315"/>
      <c r="KZ7" s="315"/>
      <c r="LA7" s="315"/>
      <c r="LB7" s="315"/>
      <c r="LC7" s="315"/>
      <c r="LD7" s="315"/>
      <c r="LE7" s="315"/>
      <c r="LF7" s="315"/>
      <c r="LG7" s="315"/>
      <c r="LH7" s="315"/>
      <c r="LI7" s="315"/>
      <c r="LJ7" s="315"/>
      <c r="LK7" s="315"/>
      <c r="LL7" s="315"/>
      <c r="LM7" s="315"/>
      <c r="LN7" s="315"/>
      <c r="LO7" s="315"/>
      <c r="LP7" s="315"/>
      <c r="LQ7" s="315"/>
      <c r="LR7" s="315"/>
      <c r="LS7" s="315"/>
      <c r="LT7" s="315"/>
      <c r="LU7" s="315"/>
      <c r="LV7" s="315"/>
      <c r="LW7" s="315"/>
      <c r="LX7" s="315"/>
      <c r="LY7" s="315"/>
      <c r="LZ7" s="315"/>
      <c r="MA7" s="315"/>
      <c r="MB7" s="315"/>
      <c r="MC7" s="315"/>
      <c r="MD7" s="315"/>
      <c r="ME7" s="315"/>
      <c r="MF7" s="315"/>
      <c r="MG7" s="315"/>
      <c r="MH7" s="315"/>
      <c r="MI7" s="315"/>
      <c r="MJ7" s="315"/>
      <c r="MK7" s="315"/>
      <c r="ML7" s="315"/>
      <c r="MM7" s="315"/>
      <c r="MN7" s="315"/>
      <c r="MO7" s="315"/>
      <c r="MP7" s="315"/>
      <c r="MQ7" s="315"/>
      <c r="MR7" s="315"/>
      <c r="MS7" s="315"/>
      <c r="MT7" s="315"/>
      <c r="MU7" s="315"/>
      <c r="MV7" s="315"/>
      <c r="MW7" s="315"/>
      <c r="MX7" s="315"/>
      <c r="MY7" s="315"/>
      <c r="MZ7" s="315"/>
      <c r="NA7" s="315"/>
      <c r="NB7" s="315"/>
      <c r="NC7" s="315"/>
      <c r="ND7" s="315"/>
      <c r="NE7" s="315"/>
      <c r="NF7" s="315"/>
      <c r="NG7" s="315"/>
      <c r="NH7" s="315"/>
      <c r="NI7" s="315"/>
      <c r="NJ7" s="315"/>
      <c r="NK7" s="315"/>
      <c r="NL7" s="315"/>
      <c r="NM7" s="315"/>
      <c r="NN7" s="315"/>
      <c r="NO7" s="315"/>
      <c r="NP7" s="315"/>
      <c r="NQ7" s="315"/>
      <c r="NR7" s="315"/>
      <c r="NS7" s="315"/>
      <c r="NT7" s="315"/>
      <c r="NU7" s="315"/>
      <c r="NV7" s="315"/>
      <c r="NW7" s="315"/>
      <c r="NX7" s="315"/>
      <c r="NY7" s="315"/>
      <c r="NZ7" s="315"/>
      <c r="OA7" s="315"/>
      <c r="OB7" s="315"/>
      <c r="OC7" s="315"/>
      <c r="OD7" s="315"/>
      <c r="OE7" s="315"/>
      <c r="OF7" s="315"/>
      <c r="OG7" s="315"/>
      <c r="OH7" s="315"/>
      <c r="OI7" s="315"/>
      <c r="OJ7" s="315"/>
      <c r="OK7" s="315"/>
      <c r="OL7" s="315"/>
      <c r="OM7" s="315"/>
      <c r="ON7" s="315"/>
      <c r="OO7" s="315"/>
      <c r="OP7" s="315"/>
      <c r="OQ7" s="315"/>
      <c r="OR7" s="315"/>
      <c r="OS7" s="315"/>
      <c r="OT7" s="315"/>
      <c r="OU7" s="315"/>
      <c r="OV7" s="315"/>
      <c r="OW7" s="315"/>
      <c r="OX7" s="315"/>
      <c r="OY7" s="315"/>
      <c r="OZ7" s="315"/>
      <c r="PA7" s="315"/>
      <c r="PB7" s="315"/>
      <c r="PC7" s="315"/>
      <c r="PD7" s="315"/>
      <c r="PE7" s="315"/>
      <c r="PF7" s="315"/>
      <c r="PG7" s="315"/>
      <c r="PH7" s="315"/>
      <c r="PI7" s="315"/>
      <c r="PJ7" s="315"/>
      <c r="PK7" s="315"/>
      <c r="PL7" s="315"/>
      <c r="PM7" s="315"/>
      <c r="PN7" s="315"/>
      <c r="PO7" s="315"/>
      <c r="PP7" s="315"/>
      <c r="PQ7" s="315"/>
      <c r="PR7" s="315"/>
      <c r="PS7" s="315"/>
      <c r="PT7" s="315"/>
      <c r="PU7" s="315"/>
      <c r="PV7" s="315"/>
      <c r="PW7" s="315"/>
      <c r="PX7" s="315"/>
      <c r="PY7" s="315"/>
      <c r="PZ7" s="315"/>
      <c r="QA7" s="315"/>
      <c r="QB7" s="315"/>
      <c r="QC7" s="315"/>
      <c r="QD7" s="315"/>
      <c r="QE7" s="315"/>
      <c r="QF7" s="315"/>
      <c r="QG7" s="315"/>
      <c r="QH7" s="315"/>
      <c r="QI7" s="315"/>
      <c r="QJ7" s="315"/>
      <c r="QK7" s="315"/>
      <c r="QL7" s="315"/>
      <c r="QM7" s="315"/>
      <c r="QN7" s="315"/>
      <c r="QO7" s="315"/>
      <c r="QP7" s="315"/>
      <c r="QQ7" s="315"/>
      <c r="QR7" s="315"/>
      <c r="QS7" s="315"/>
      <c r="QT7" s="315"/>
      <c r="QU7" s="315"/>
      <c r="QV7" s="315"/>
      <c r="QW7" s="315"/>
      <c r="QX7" s="315"/>
      <c r="QY7" s="315"/>
      <c r="QZ7" s="315"/>
      <c r="RA7" s="315"/>
      <c r="RB7" s="315"/>
      <c r="RC7" s="315"/>
      <c r="RD7" s="315"/>
      <c r="RE7" s="315"/>
      <c r="RF7" s="315"/>
      <c r="RG7" s="315"/>
      <c r="RH7" s="315"/>
      <c r="RI7" s="315"/>
      <c r="RJ7" s="315"/>
      <c r="RK7" s="315"/>
      <c r="RL7" s="315"/>
      <c r="RM7" s="315"/>
      <c r="RN7" s="315"/>
      <c r="RO7" s="315"/>
      <c r="RP7" s="315"/>
      <c r="RQ7" s="315"/>
      <c r="RR7" s="315"/>
      <c r="RS7" s="315"/>
      <c r="RT7" s="315"/>
      <c r="RU7" s="315"/>
      <c r="RV7" s="315"/>
      <c r="RW7" s="315"/>
      <c r="RX7" s="315"/>
      <c r="RY7" s="315"/>
      <c r="RZ7" s="315"/>
      <c r="SA7" s="315"/>
      <c r="SB7" s="315"/>
      <c r="SC7" s="315"/>
      <c r="SD7" s="315"/>
      <c r="SE7" s="315"/>
      <c r="SF7" s="315"/>
      <c r="SG7" s="315"/>
      <c r="SH7" s="315"/>
      <c r="SI7" s="315"/>
      <c r="SJ7" s="315"/>
      <c r="SK7" s="315"/>
      <c r="SL7" s="315"/>
      <c r="SM7" s="315"/>
      <c r="SN7" s="315"/>
      <c r="SO7" s="315"/>
      <c r="SP7" s="315"/>
      <c r="SQ7" s="315"/>
      <c r="SR7" s="315"/>
      <c r="SS7" s="315"/>
      <c r="ST7" s="315"/>
      <c r="SU7" s="315"/>
      <c r="SV7" s="315"/>
      <c r="SW7" s="315"/>
      <c r="SX7" s="315"/>
      <c r="SY7" s="315"/>
      <c r="SZ7" s="315"/>
      <c r="TA7" s="315"/>
      <c r="TB7" s="315"/>
      <c r="TC7" s="315"/>
      <c r="TD7" s="315"/>
      <c r="TE7" s="315"/>
      <c r="TF7" s="315"/>
      <c r="TG7" s="315"/>
      <c r="TH7" s="315"/>
      <c r="TI7" s="315"/>
      <c r="TJ7" s="315"/>
      <c r="TK7" s="315"/>
      <c r="TL7" s="315"/>
      <c r="TM7" s="315"/>
      <c r="TN7" s="315"/>
      <c r="TO7" s="315"/>
      <c r="TP7" s="315"/>
      <c r="TQ7" s="315"/>
      <c r="TR7" s="315"/>
      <c r="TS7" s="315"/>
      <c r="TT7" s="315"/>
      <c r="TU7" s="315"/>
      <c r="TV7" s="315"/>
      <c r="TW7" s="315"/>
      <c r="TX7" s="315"/>
      <c r="TY7" s="315"/>
      <c r="TZ7" s="315"/>
      <c r="UA7" s="315"/>
      <c r="UB7" s="315"/>
      <c r="UC7" s="315"/>
      <c r="UD7" s="315"/>
      <c r="UE7" s="315"/>
      <c r="UF7" s="315"/>
      <c r="UG7" s="315"/>
      <c r="UH7" s="315"/>
      <c r="UI7" s="315"/>
      <c r="UJ7" s="315"/>
      <c r="UK7" s="315"/>
      <c r="UL7" s="315"/>
      <c r="UM7" s="315"/>
      <c r="UN7" s="315"/>
      <c r="UO7" s="315"/>
      <c r="UP7" s="315"/>
      <c r="UQ7" s="315"/>
      <c r="UR7" s="315"/>
      <c r="US7" s="315"/>
      <c r="UT7" s="315"/>
      <c r="UU7" s="315"/>
      <c r="UV7" s="315"/>
      <c r="UW7" s="315"/>
      <c r="UX7" s="315"/>
      <c r="UY7" s="315"/>
      <c r="UZ7" s="315"/>
      <c r="VA7" s="315"/>
      <c r="VB7" s="315"/>
      <c r="VC7" s="315"/>
      <c r="VD7" s="315"/>
      <c r="VE7" s="315"/>
      <c r="VF7" s="315"/>
      <c r="VG7" s="315"/>
      <c r="VH7" s="315"/>
      <c r="VI7" s="315"/>
      <c r="VJ7" s="315"/>
      <c r="VK7" s="315"/>
      <c r="VL7" s="315"/>
      <c r="VM7" s="315"/>
      <c r="VN7" s="315"/>
      <c r="VO7" s="315"/>
      <c r="VP7" s="315"/>
      <c r="VQ7" s="315"/>
      <c r="VR7" s="315"/>
      <c r="VS7" s="315"/>
      <c r="VT7" s="315"/>
      <c r="VU7" s="315"/>
      <c r="VV7" s="315"/>
      <c r="VW7" s="315"/>
      <c r="VX7" s="315"/>
      <c r="VY7" s="315"/>
      <c r="VZ7" s="315"/>
      <c r="WA7" s="315"/>
      <c r="WB7" s="315"/>
      <c r="WC7" s="315"/>
      <c r="WD7" s="315"/>
      <c r="WE7" s="315"/>
      <c r="WF7" s="315"/>
      <c r="WG7" s="315"/>
      <c r="WH7" s="315"/>
      <c r="WI7" s="315"/>
      <c r="WJ7" s="315"/>
      <c r="WK7" s="315"/>
      <c r="WL7" s="315"/>
      <c r="WM7" s="315"/>
      <c r="WN7" s="315"/>
      <c r="WO7" s="315"/>
      <c r="WP7" s="315"/>
      <c r="WQ7" s="315"/>
      <c r="WR7" s="315"/>
      <c r="WS7" s="315"/>
      <c r="WT7" s="315"/>
      <c r="WU7" s="315"/>
      <c r="WV7" s="315"/>
      <c r="WW7" s="315"/>
      <c r="WX7" s="315"/>
      <c r="WY7" s="315"/>
      <c r="WZ7" s="315"/>
      <c r="XA7" s="315"/>
      <c r="XB7" s="315"/>
      <c r="XC7" s="315"/>
      <c r="XD7" s="315"/>
      <c r="XE7" s="315"/>
      <c r="XF7" s="315"/>
      <c r="XG7" s="315"/>
      <c r="XH7" s="315"/>
      <c r="XI7" s="315"/>
      <c r="XJ7" s="315"/>
      <c r="XK7" s="315"/>
      <c r="XL7" s="315"/>
      <c r="XM7" s="315"/>
      <c r="XN7" s="315"/>
      <c r="XO7" s="315"/>
      <c r="XP7" s="315"/>
      <c r="XQ7" s="315"/>
      <c r="XR7" s="315"/>
      <c r="XS7" s="315"/>
      <c r="XT7" s="315"/>
      <c r="XU7" s="315"/>
      <c r="XV7" s="315"/>
      <c r="XW7" s="315"/>
      <c r="XX7" s="315"/>
      <c r="XY7" s="315"/>
      <c r="XZ7" s="315"/>
      <c r="YA7" s="315"/>
      <c r="YB7" s="315"/>
      <c r="YC7" s="315"/>
      <c r="YD7" s="315"/>
      <c r="YE7" s="315"/>
      <c r="YF7" s="315"/>
      <c r="YG7" s="315"/>
      <c r="YH7" s="315"/>
      <c r="YI7" s="315"/>
      <c r="YJ7" s="315"/>
      <c r="YK7" s="315"/>
      <c r="YL7" s="315"/>
      <c r="YM7" s="315"/>
      <c r="YN7" s="315"/>
      <c r="YO7" s="315"/>
      <c r="YP7" s="315"/>
      <c r="YQ7" s="315"/>
      <c r="YR7" s="315"/>
      <c r="YS7" s="315"/>
      <c r="YT7" s="315"/>
      <c r="YU7" s="315"/>
      <c r="YV7" s="315"/>
      <c r="YW7" s="315"/>
      <c r="YX7" s="315"/>
      <c r="YY7" s="315"/>
      <c r="YZ7" s="315"/>
      <c r="ZA7" s="315"/>
      <c r="ZB7" s="315"/>
      <c r="ZC7" s="315"/>
      <c r="ZD7" s="315"/>
      <c r="ZE7" s="315"/>
      <c r="ZF7" s="315"/>
      <c r="ZG7" s="315"/>
      <c r="ZH7" s="315"/>
      <c r="ZI7" s="315"/>
      <c r="ZJ7" s="315"/>
      <c r="ZK7" s="315"/>
      <c r="ZL7" s="315"/>
      <c r="ZM7" s="315"/>
      <c r="ZN7" s="315"/>
      <c r="ZO7" s="315"/>
      <c r="ZP7" s="315"/>
      <c r="ZQ7" s="315"/>
      <c r="ZR7" s="315"/>
      <c r="ZS7" s="315"/>
      <c r="ZT7" s="315"/>
      <c r="ZU7" s="315"/>
      <c r="ZV7" s="315"/>
      <c r="ZW7" s="315"/>
      <c r="ZX7" s="315"/>
      <c r="ZY7" s="315"/>
      <c r="ZZ7" s="315"/>
      <c r="AAA7" s="315"/>
      <c r="AAB7" s="315"/>
      <c r="AAC7" s="315"/>
      <c r="AAD7" s="315"/>
      <c r="AAE7" s="315"/>
      <c r="AAF7" s="315"/>
      <c r="AAG7" s="315"/>
      <c r="AAH7" s="315"/>
      <c r="AAI7" s="315"/>
      <c r="AAJ7" s="315"/>
      <c r="AAK7" s="315"/>
      <c r="AAL7" s="315"/>
      <c r="AAM7" s="315"/>
      <c r="AAN7" s="315"/>
      <c r="AAO7" s="315"/>
      <c r="AAP7" s="315"/>
      <c r="AAQ7" s="315"/>
      <c r="AAR7" s="315"/>
      <c r="AAS7" s="315"/>
      <c r="AAT7" s="315"/>
      <c r="AAU7" s="315"/>
      <c r="AAV7" s="315"/>
      <c r="AAW7" s="315"/>
      <c r="AAX7" s="315"/>
      <c r="AAY7" s="315"/>
      <c r="AAZ7" s="315"/>
      <c r="ABA7" s="315"/>
      <c r="ABB7" s="315"/>
      <c r="ABC7" s="315"/>
      <c r="ABD7" s="315"/>
      <c r="ABE7" s="315"/>
      <c r="ABF7" s="315"/>
      <c r="ABG7" s="315"/>
      <c r="ABH7" s="315"/>
      <c r="ABI7" s="315"/>
      <c r="ABJ7" s="315"/>
      <c r="ABK7" s="315"/>
      <c r="ABL7" s="315"/>
      <c r="ABM7" s="315"/>
      <c r="ABN7" s="315"/>
      <c r="ABO7" s="315"/>
      <c r="ABP7" s="315"/>
      <c r="ABQ7" s="315"/>
      <c r="ABR7" s="315"/>
      <c r="ABS7" s="315"/>
      <c r="ABT7" s="315"/>
      <c r="ABU7" s="315"/>
      <c r="ABV7" s="315"/>
      <c r="ABW7" s="315"/>
      <c r="ABX7" s="315"/>
      <c r="ABY7" s="315"/>
      <c r="ABZ7" s="315"/>
      <c r="ACA7" s="315"/>
      <c r="ACB7" s="315"/>
      <c r="ACC7" s="315"/>
      <c r="ACD7" s="315"/>
      <c r="ACE7" s="315"/>
      <c r="ACF7" s="315"/>
      <c r="ACG7" s="315"/>
      <c r="ACH7" s="315"/>
      <c r="ACI7" s="315"/>
      <c r="ACJ7" s="315"/>
      <c r="ACK7" s="315"/>
      <c r="ACL7" s="315"/>
      <c r="ACM7" s="315"/>
      <c r="ACN7" s="315"/>
      <c r="ACO7" s="315"/>
      <c r="ACP7" s="315"/>
      <c r="ACQ7" s="315"/>
      <c r="ACR7" s="315"/>
      <c r="ACS7" s="315"/>
      <c r="ACT7" s="315"/>
      <c r="ACU7" s="315"/>
      <c r="ACV7" s="315"/>
      <c r="ACW7" s="315"/>
      <c r="ACX7" s="315"/>
      <c r="ACY7" s="315"/>
      <c r="ACZ7" s="315"/>
      <c r="ADA7" s="315"/>
      <c r="ADB7" s="315"/>
      <c r="ADC7" s="315"/>
      <c r="ADD7" s="315"/>
      <c r="ADE7" s="315"/>
      <c r="ADF7" s="315"/>
      <c r="ADG7" s="315"/>
      <c r="ADH7" s="315"/>
      <c r="ADI7" s="315"/>
      <c r="ADJ7" s="315"/>
      <c r="ADK7" s="315"/>
      <c r="ADL7" s="315"/>
      <c r="ADM7" s="315"/>
      <c r="ADN7" s="315"/>
      <c r="ADO7" s="315"/>
      <c r="ADP7" s="315"/>
      <c r="ADQ7" s="315"/>
      <c r="ADR7" s="315"/>
      <c r="ADS7" s="315"/>
      <c r="ADT7" s="315"/>
      <c r="ADU7" s="315"/>
      <c r="ADV7" s="315"/>
      <c r="ADW7" s="315"/>
      <c r="ADX7" s="315"/>
      <c r="ADY7" s="315"/>
      <c r="ADZ7" s="315"/>
      <c r="AEA7" s="315"/>
      <c r="AEB7" s="315"/>
      <c r="AEC7" s="315"/>
      <c r="AED7" s="315"/>
      <c r="AEE7" s="315"/>
      <c r="AEF7" s="315"/>
      <c r="AEG7" s="315"/>
      <c r="AEH7" s="315"/>
      <c r="AEI7" s="315"/>
      <c r="AEJ7" s="315"/>
      <c r="AEK7" s="315"/>
      <c r="AEL7" s="315"/>
      <c r="AEM7" s="315"/>
      <c r="AEN7" s="315"/>
      <c r="AEO7" s="315"/>
      <c r="AEP7" s="315"/>
      <c r="AEQ7" s="315"/>
      <c r="AER7" s="315"/>
      <c r="AES7" s="315"/>
      <c r="AET7" s="315"/>
      <c r="AEU7" s="315"/>
      <c r="AEV7" s="315"/>
      <c r="AEW7" s="315"/>
      <c r="AEX7" s="315"/>
      <c r="AEY7" s="315"/>
      <c r="AEZ7" s="315"/>
      <c r="AFA7" s="315"/>
      <c r="AFB7" s="315"/>
      <c r="AFC7" s="315"/>
      <c r="AFD7" s="315"/>
      <c r="AFE7" s="315"/>
      <c r="AFF7" s="315"/>
      <c r="AFG7" s="315"/>
      <c r="AFH7" s="315"/>
      <c r="AFI7" s="315"/>
      <c r="AFJ7" s="315"/>
      <c r="AFK7" s="315"/>
      <c r="AFL7" s="315"/>
      <c r="AFM7" s="315"/>
      <c r="AFN7" s="315"/>
      <c r="AFO7" s="315"/>
      <c r="AFP7" s="315"/>
      <c r="AFQ7" s="315"/>
      <c r="AFR7" s="315"/>
      <c r="AFS7" s="315"/>
      <c r="AFT7" s="315"/>
      <c r="AFU7" s="315"/>
      <c r="AFV7" s="315"/>
      <c r="AFW7" s="315"/>
      <c r="AFX7" s="315"/>
      <c r="AFY7" s="315"/>
      <c r="AFZ7" s="315"/>
      <c r="AGA7" s="315"/>
      <c r="AGB7" s="315"/>
      <c r="AGC7" s="315"/>
      <c r="AGD7" s="315"/>
      <c r="AGE7" s="315"/>
      <c r="AGF7" s="315"/>
      <c r="AGG7" s="315"/>
      <c r="AGH7" s="315"/>
      <c r="AGI7" s="315"/>
      <c r="AGJ7" s="315"/>
      <c r="AGK7" s="315"/>
      <c r="AGL7" s="315"/>
      <c r="AGM7" s="315"/>
      <c r="AGN7" s="315"/>
      <c r="AGO7" s="315"/>
      <c r="AGP7" s="315"/>
      <c r="AGQ7" s="315"/>
      <c r="AGR7" s="315"/>
      <c r="AGS7" s="315"/>
      <c r="AGT7" s="315"/>
      <c r="AGU7" s="315"/>
      <c r="AGV7" s="315"/>
      <c r="AGW7" s="315"/>
      <c r="AGX7" s="315"/>
      <c r="AGY7" s="315"/>
      <c r="AGZ7" s="315"/>
      <c r="AHA7" s="315"/>
      <c r="AHB7" s="315"/>
      <c r="AHC7" s="315"/>
      <c r="AHD7" s="315"/>
      <c r="AHE7" s="315"/>
      <c r="AHF7" s="315"/>
      <c r="AHG7" s="315"/>
      <c r="AHH7" s="315"/>
      <c r="AHI7" s="315"/>
      <c r="AHJ7" s="315"/>
      <c r="AHK7" s="315"/>
      <c r="AHL7" s="315"/>
      <c r="AHM7" s="315"/>
      <c r="AHN7" s="315"/>
      <c r="AHO7" s="315"/>
      <c r="AHP7" s="315"/>
      <c r="AHQ7" s="315"/>
      <c r="AHR7" s="315"/>
      <c r="AHS7" s="315"/>
      <c r="AHT7" s="315"/>
      <c r="AHU7" s="315"/>
      <c r="AHV7" s="315"/>
      <c r="AHW7" s="315"/>
      <c r="AHX7" s="315"/>
      <c r="AHY7" s="315"/>
      <c r="AHZ7" s="315"/>
      <c r="AIA7" s="315"/>
      <c r="AIB7" s="315"/>
      <c r="AIC7" s="315"/>
      <c r="AID7" s="315"/>
      <c r="AIE7" s="315"/>
      <c r="AIF7" s="315"/>
      <c r="AIG7" s="315"/>
      <c r="AIH7" s="315"/>
      <c r="AII7" s="315"/>
      <c r="AIJ7" s="315"/>
    </row>
    <row r="8" spans="1:920" s="380" customFormat="1" ht="12.95" customHeight="1" x14ac:dyDescent="0.2">
      <c r="A8" s="389"/>
      <c r="B8" s="389"/>
      <c r="C8" s="389"/>
      <c r="D8" s="389"/>
      <c r="E8" s="939" t="str">
        <f>IF(OsnPodaci!B23="","",OsnPodaci!B23)</f>
        <v>NLB Banka d.d. Sarajevo</v>
      </c>
      <c r="F8" s="70"/>
      <c r="G8" s="70"/>
      <c r="H8" s="315"/>
      <c r="I8" s="376"/>
      <c r="K8" s="943" t="str">
        <f>IF('#UNOS'!B12="","",'#UNOS'!B12)</f>
        <v>094</v>
      </c>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15"/>
      <c r="BO8" s="315"/>
      <c r="BP8" s="315"/>
      <c r="BQ8" s="315"/>
      <c r="BR8" s="315"/>
      <c r="BS8" s="315"/>
      <c r="BT8" s="315"/>
      <c r="BU8" s="315"/>
      <c r="BV8" s="315"/>
      <c r="BW8" s="315"/>
      <c r="BX8" s="315"/>
      <c r="BY8" s="315"/>
      <c r="BZ8" s="315"/>
      <c r="CA8" s="315"/>
      <c r="CB8" s="315"/>
      <c r="CC8" s="315"/>
      <c r="CD8" s="315"/>
      <c r="CE8" s="315"/>
      <c r="CF8" s="315"/>
      <c r="CG8" s="315"/>
      <c r="CH8" s="315"/>
      <c r="CI8" s="315"/>
      <c r="CJ8" s="315"/>
      <c r="CK8" s="315"/>
      <c r="CL8" s="315"/>
      <c r="CM8" s="315"/>
      <c r="CN8" s="315"/>
      <c r="CO8" s="315"/>
      <c r="CP8" s="315"/>
      <c r="CQ8" s="315"/>
      <c r="CR8" s="315"/>
      <c r="CS8" s="315"/>
      <c r="CT8" s="315"/>
      <c r="CU8" s="315"/>
      <c r="CV8" s="315"/>
      <c r="CW8" s="315"/>
      <c r="CX8" s="315"/>
      <c r="CY8" s="315"/>
      <c r="CZ8" s="315"/>
      <c r="DA8" s="315"/>
      <c r="DB8" s="315"/>
      <c r="DC8" s="315"/>
      <c r="DD8" s="315"/>
      <c r="DE8" s="315"/>
      <c r="DF8" s="315"/>
      <c r="DG8" s="315"/>
      <c r="DH8" s="315"/>
      <c r="DI8" s="315"/>
      <c r="DJ8" s="315"/>
      <c r="DK8" s="315"/>
      <c r="DL8" s="315"/>
      <c r="DM8" s="315"/>
      <c r="DN8" s="315"/>
      <c r="DO8" s="315"/>
      <c r="DP8" s="315"/>
      <c r="DQ8" s="315"/>
      <c r="DR8" s="315"/>
      <c r="DS8" s="315"/>
      <c r="DT8" s="315"/>
      <c r="DU8" s="315"/>
      <c r="DV8" s="315"/>
      <c r="DW8" s="315"/>
      <c r="DX8" s="315"/>
      <c r="DY8" s="315"/>
      <c r="DZ8" s="315"/>
      <c r="EA8" s="315"/>
      <c r="EB8" s="315"/>
      <c r="EC8" s="315"/>
      <c r="ED8" s="315"/>
      <c r="EE8" s="315"/>
      <c r="EF8" s="315"/>
      <c r="EG8" s="315"/>
      <c r="EH8" s="315"/>
      <c r="EI8" s="315"/>
      <c r="EJ8" s="315"/>
      <c r="EK8" s="315"/>
      <c r="EL8" s="315"/>
      <c r="EM8" s="315"/>
      <c r="EN8" s="315"/>
      <c r="EO8" s="315"/>
      <c r="EP8" s="315"/>
      <c r="EQ8" s="315"/>
      <c r="ER8" s="315"/>
      <c r="ES8" s="315"/>
      <c r="ET8" s="315"/>
      <c r="EU8" s="315"/>
      <c r="EV8" s="315"/>
      <c r="EW8" s="315"/>
      <c r="EX8" s="315"/>
      <c r="EY8" s="315"/>
      <c r="EZ8" s="315"/>
      <c r="FA8" s="315"/>
      <c r="FB8" s="315"/>
      <c r="FC8" s="315"/>
      <c r="FD8" s="315"/>
      <c r="FE8" s="315"/>
      <c r="FF8" s="315"/>
      <c r="FG8" s="315"/>
      <c r="FH8" s="315"/>
      <c r="FI8" s="315"/>
      <c r="FJ8" s="315"/>
      <c r="FK8" s="315"/>
      <c r="FL8" s="315"/>
      <c r="FM8" s="315"/>
      <c r="FN8" s="315"/>
      <c r="FO8" s="315"/>
      <c r="FP8" s="315"/>
      <c r="FQ8" s="315"/>
      <c r="FR8" s="315"/>
      <c r="FS8" s="315"/>
      <c r="FT8" s="315"/>
      <c r="FU8" s="315"/>
      <c r="FV8" s="315"/>
      <c r="FW8" s="315"/>
      <c r="FX8" s="315"/>
      <c r="FY8" s="315"/>
      <c r="FZ8" s="315"/>
      <c r="GA8" s="315"/>
      <c r="GB8" s="315"/>
      <c r="GC8" s="315"/>
      <c r="GD8" s="315"/>
      <c r="GE8" s="315"/>
      <c r="GF8" s="315"/>
      <c r="GG8" s="315"/>
      <c r="GH8" s="315"/>
      <c r="GI8" s="315"/>
      <c r="GJ8" s="315"/>
      <c r="GK8" s="315"/>
      <c r="GL8" s="315"/>
      <c r="GM8" s="315"/>
      <c r="GN8" s="315"/>
      <c r="GO8" s="315"/>
      <c r="GP8" s="315"/>
      <c r="GQ8" s="315"/>
      <c r="GR8" s="315"/>
      <c r="GS8" s="315"/>
      <c r="GT8" s="315"/>
      <c r="GU8" s="315"/>
      <c r="GV8" s="315"/>
      <c r="GW8" s="315"/>
      <c r="GX8" s="315"/>
      <c r="GY8" s="315"/>
      <c r="GZ8" s="315"/>
      <c r="HA8" s="315"/>
      <c r="HB8" s="315"/>
      <c r="HC8" s="315"/>
      <c r="HD8" s="315"/>
      <c r="HE8" s="315"/>
      <c r="HF8" s="315"/>
      <c r="HG8" s="315"/>
      <c r="HH8" s="315"/>
      <c r="HI8" s="315"/>
      <c r="HJ8" s="315"/>
      <c r="HK8" s="315"/>
      <c r="HL8" s="315"/>
      <c r="HM8" s="315"/>
      <c r="HN8" s="315"/>
      <c r="HO8" s="315"/>
      <c r="HP8" s="315"/>
      <c r="HQ8" s="315"/>
      <c r="HR8" s="315"/>
      <c r="HS8" s="315"/>
      <c r="HT8" s="315"/>
      <c r="HU8" s="315"/>
      <c r="HV8" s="315"/>
      <c r="HW8" s="315"/>
      <c r="HX8" s="315"/>
      <c r="HY8" s="315"/>
      <c r="HZ8" s="315"/>
      <c r="IA8" s="315"/>
      <c r="IB8" s="315"/>
      <c r="IC8" s="315"/>
      <c r="ID8" s="315"/>
      <c r="IE8" s="315"/>
      <c r="IF8" s="315"/>
      <c r="IG8" s="315"/>
      <c r="IH8" s="315"/>
      <c r="II8" s="315"/>
      <c r="IJ8" s="315"/>
      <c r="IK8" s="315"/>
      <c r="IL8" s="315"/>
      <c r="IM8" s="315"/>
      <c r="IN8" s="315"/>
      <c r="IO8" s="315"/>
      <c r="IP8" s="315"/>
      <c r="IQ8" s="315"/>
      <c r="IR8" s="315"/>
      <c r="IS8" s="315"/>
      <c r="IT8" s="315"/>
      <c r="IU8" s="315"/>
      <c r="IV8" s="315"/>
      <c r="IW8" s="315"/>
      <c r="IX8" s="315"/>
      <c r="IY8" s="315"/>
      <c r="IZ8" s="315"/>
      <c r="JA8" s="315"/>
      <c r="JB8" s="315"/>
      <c r="JC8" s="315"/>
      <c r="JD8" s="315"/>
      <c r="JE8" s="315"/>
      <c r="JF8" s="315"/>
      <c r="JG8" s="315"/>
      <c r="JH8" s="315"/>
      <c r="JI8" s="315"/>
      <c r="JJ8" s="315"/>
      <c r="JK8" s="315"/>
      <c r="JL8" s="315"/>
      <c r="JM8" s="315"/>
      <c r="JN8" s="315"/>
      <c r="JO8" s="315"/>
      <c r="JP8" s="315"/>
      <c r="JQ8" s="315"/>
      <c r="JR8" s="315"/>
      <c r="JS8" s="315"/>
      <c r="JT8" s="315"/>
      <c r="JU8" s="315"/>
      <c r="JV8" s="315"/>
      <c r="JW8" s="315"/>
      <c r="JX8" s="315"/>
      <c r="JY8" s="315"/>
      <c r="JZ8" s="315"/>
      <c r="KA8" s="315"/>
      <c r="KB8" s="315"/>
      <c r="KC8" s="315"/>
      <c r="KD8" s="315"/>
      <c r="KE8" s="315"/>
      <c r="KF8" s="315"/>
      <c r="KG8" s="315"/>
      <c r="KH8" s="315"/>
      <c r="KI8" s="315"/>
      <c r="KJ8" s="315"/>
      <c r="KK8" s="315"/>
      <c r="KL8" s="315"/>
      <c r="KM8" s="315"/>
      <c r="KN8" s="315"/>
      <c r="KO8" s="315"/>
      <c r="KP8" s="315"/>
      <c r="KQ8" s="315"/>
      <c r="KR8" s="315"/>
      <c r="KS8" s="315"/>
      <c r="KT8" s="315"/>
      <c r="KU8" s="315"/>
      <c r="KV8" s="315"/>
      <c r="KW8" s="315"/>
      <c r="KX8" s="315"/>
      <c r="KY8" s="315"/>
      <c r="KZ8" s="315"/>
      <c r="LA8" s="315"/>
      <c r="LB8" s="315"/>
      <c r="LC8" s="315"/>
      <c r="LD8" s="315"/>
      <c r="LE8" s="315"/>
      <c r="LF8" s="315"/>
      <c r="LG8" s="315"/>
      <c r="LH8" s="315"/>
      <c r="LI8" s="315"/>
      <c r="LJ8" s="315"/>
      <c r="LK8" s="315"/>
      <c r="LL8" s="315"/>
      <c r="LM8" s="315"/>
      <c r="LN8" s="315"/>
      <c r="LO8" s="315"/>
      <c r="LP8" s="315"/>
      <c r="LQ8" s="315"/>
      <c r="LR8" s="315"/>
      <c r="LS8" s="315"/>
      <c r="LT8" s="315"/>
      <c r="LU8" s="315"/>
      <c r="LV8" s="315"/>
      <c r="LW8" s="315"/>
      <c r="LX8" s="315"/>
      <c r="LY8" s="315"/>
      <c r="LZ8" s="315"/>
      <c r="MA8" s="315"/>
      <c r="MB8" s="315"/>
      <c r="MC8" s="315"/>
      <c r="MD8" s="315"/>
      <c r="ME8" s="315"/>
      <c r="MF8" s="315"/>
      <c r="MG8" s="315"/>
      <c r="MH8" s="315"/>
      <c r="MI8" s="315"/>
      <c r="MJ8" s="315"/>
      <c r="MK8" s="315"/>
      <c r="ML8" s="315"/>
      <c r="MM8" s="315"/>
      <c r="MN8" s="315"/>
      <c r="MO8" s="315"/>
      <c r="MP8" s="315"/>
      <c r="MQ8" s="315"/>
      <c r="MR8" s="315"/>
      <c r="MS8" s="315"/>
      <c r="MT8" s="315"/>
      <c r="MU8" s="315"/>
      <c r="MV8" s="315"/>
      <c r="MW8" s="315"/>
      <c r="MX8" s="315"/>
      <c r="MY8" s="315"/>
      <c r="MZ8" s="315"/>
      <c r="NA8" s="315"/>
      <c r="NB8" s="315"/>
      <c r="NC8" s="315"/>
      <c r="ND8" s="315"/>
      <c r="NE8" s="315"/>
      <c r="NF8" s="315"/>
      <c r="NG8" s="315"/>
      <c r="NH8" s="315"/>
      <c r="NI8" s="315"/>
      <c r="NJ8" s="315"/>
      <c r="NK8" s="315"/>
      <c r="NL8" s="315"/>
      <c r="NM8" s="315"/>
      <c r="NN8" s="315"/>
      <c r="NO8" s="315"/>
      <c r="NP8" s="315"/>
      <c r="NQ8" s="315"/>
      <c r="NR8" s="315"/>
      <c r="NS8" s="315"/>
      <c r="NT8" s="315"/>
      <c r="NU8" s="315"/>
      <c r="NV8" s="315"/>
      <c r="NW8" s="315"/>
      <c r="NX8" s="315"/>
      <c r="NY8" s="315"/>
      <c r="NZ8" s="315"/>
      <c r="OA8" s="315"/>
      <c r="OB8" s="315"/>
      <c r="OC8" s="315"/>
      <c r="OD8" s="315"/>
      <c r="OE8" s="315"/>
      <c r="OF8" s="315"/>
      <c r="OG8" s="315"/>
      <c r="OH8" s="315"/>
      <c r="OI8" s="315"/>
      <c r="OJ8" s="315"/>
      <c r="OK8" s="315"/>
      <c r="OL8" s="315"/>
      <c r="OM8" s="315"/>
      <c r="ON8" s="315"/>
      <c r="OO8" s="315"/>
      <c r="OP8" s="315"/>
      <c r="OQ8" s="315"/>
      <c r="OR8" s="315"/>
      <c r="OS8" s="315"/>
      <c r="OT8" s="315"/>
      <c r="OU8" s="315"/>
      <c r="OV8" s="315"/>
      <c r="OW8" s="315"/>
      <c r="OX8" s="315"/>
      <c r="OY8" s="315"/>
      <c r="OZ8" s="315"/>
      <c r="PA8" s="315"/>
      <c r="PB8" s="315"/>
      <c r="PC8" s="315"/>
      <c r="PD8" s="315"/>
      <c r="PE8" s="315"/>
      <c r="PF8" s="315"/>
      <c r="PG8" s="315"/>
      <c r="PH8" s="315"/>
      <c r="PI8" s="315"/>
      <c r="PJ8" s="315"/>
      <c r="PK8" s="315"/>
      <c r="PL8" s="315"/>
      <c r="PM8" s="315"/>
      <c r="PN8" s="315"/>
      <c r="PO8" s="315"/>
      <c r="PP8" s="315"/>
      <c r="PQ8" s="315"/>
      <c r="PR8" s="315"/>
      <c r="PS8" s="315"/>
      <c r="PT8" s="315"/>
      <c r="PU8" s="315"/>
      <c r="PV8" s="315"/>
      <c r="PW8" s="315"/>
      <c r="PX8" s="315"/>
      <c r="PY8" s="315"/>
      <c r="PZ8" s="315"/>
      <c r="QA8" s="315"/>
      <c r="QB8" s="315"/>
      <c r="QC8" s="315"/>
      <c r="QD8" s="315"/>
      <c r="QE8" s="315"/>
      <c r="QF8" s="315"/>
      <c r="QG8" s="315"/>
      <c r="QH8" s="315"/>
      <c r="QI8" s="315"/>
      <c r="QJ8" s="315"/>
      <c r="QK8" s="315"/>
      <c r="QL8" s="315"/>
      <c r="QM8" s="315"/>
      <c r="QN8" s="315"/>
      <c r="QO8" s="315"/>
      <c r="QP8" s="315"/>
      <c r="QQ8" s="315"/>
      <c r="QR8" s="315"/>
      <c r="QS8" s="315"/>
      <c r="QT8" s="315"/>
      <c r="QU8" s="315"/>
      <c r="QV8" s="315"/>
      <c r="QW8" s="315"/>
      <c r="QX8" s="315"/>
      <c r="QY8" s="315"/>
      <c r="QZ8" s="315"/>
      <c r="RA8" s="315"/>
      <c r="RB8" s="315"/>
      <c r="RC8" s="315"/>
      <c r="RD8" s="315"/>
      <c r="RE8" s="315"/>
      <c r="RF8" s="315"/>
      <c r="RG8" s="315"/>
      <c r="RH8" s="315"/>
      <c r="RI8" s="315"/>
      <c r="RJ8" s="315"/>
      <c r="RK8" s="315"/>
      <c r="RL8" s="315"/>
      <c r="RM8" s="315"/>
      <c r="RN8" s="315"/>
      <c r="RO8" s="315"/>
      <c r="RP8" s="315"/>
      <c r="RQ8" s="315"/>
      <c r="RR8" s="315"/>
      <c r="RS8" s="315"/>
      <c r="RT8" s="315"/>
      <c r="RU8" s="315"/>
      <c r="RV8" s="315"/>
      <c r="RW8" s="315"/>
      <c r="RX8" s="315"/>
      <c r="RY8" s="315"/>
      <c r="RZ8" s="315"/>
      <c r="SA8" s="315"/>
      <c r="SB8" s="315"/>
      <c r="SC8" s="315"/>
      <c r="SD8" s="315"/>
      <c r="SE8" s="315"/>
      <c r="SF8" s="315"/>
      <c r="SG8" s="315"/>
      <c r="SH8" s="315"/>
      <c r="SI8" s="315"/>
      <c r="SJ8" s="315"/>
      <c r="SK8" s="315"/>
      <c r="SL8" s="315"/>
      <c r="SM8" s="315"/>
      <c r="SN8" s="315"/>
      <c r="SO8" s="315"/>
      <c r="SP8" s="315"/>
      <c r="SQ8" s="315"/>
      <c r="SR8" s="315"/>
      <c r="SS8" s="315"/>
      <c r="ST8" s="315"/>
      <c r="SU8" s="315"/>
      <c r="SV8" s="315"/>
      <c r="SW8" s="315"/>
      <c r="SX8" s="315"/>
      <c r="SY8" s="315"/>
      <c r="SZ8" s="315"/>
      <c r="TA8" s="315"/>
      <c r="TB8" s="315"/>
      <c r="TC8" s="315"/>
      <c r="TD8" s="315"/>
      <c r="TE8" s="315"/>
      <c r="TF8" s="315"/>
      <c r="TG8" s="315"/>
      <c r="TH8" s="315"/>
      <c r="TI8" s="315"/>
      <c r="TJ8" s="315"/>
      <c r="TK8" s="315"/>
      <c r="TL8" s="315"/>
      <c r="TM8" s="315"/>
      <c r="TN8" s="315"/>
      <c r="TO8" s="315"/>
      <c r="TP8" s="315"/>
      <c r="TQ8" s="315"/>
      <c r="TR8" s="315"/>
      <c r="TS8" s="315"/>
      <c r="TT8" s="315"/>
      <c r="TU8" s="315"/>
      <c r="TV8" s="315"/>
      <c r="TW8" s="315"/>
      <c r="TX8" s="315"/>
      <c r="TY8" s="315"/>
      <c r="TZ8" s="315"/>
      <c r="UA8" s="315"/>
      <c r="UB8" s="315"/>
      <c r="UC8" s="315"/>
      <c r="UD8" s="315"/>
      <c r="UE8" s="315"/>
      <c r="UF8" s="315"/>
      <c r="UG8" s="315"/>
      <c r="UH8" s="315"/>
      <c r="UI8" s="315"/>
      <c r="UJ8" s="315"/>
      <c r="UK8" s="315"/>
      <c r="UL8" s="315"/>
      <c r="UM8" s="315"/>
      <c r="UN8" s="315"/>
      <c r="UO8" s="315"/>
      <c r="UP8" s="315"/>
      <c r="UQ8" s="315"/>
      <c r="UR8" s="315"/>
      <c r="US8" s="315"/>
      <c r="UT8" s="315"/>
      <c r="UU8" s="315"/>
      <c r="UV8" s="315"/>
      <c r="UW8" s="315"/>
      <c r="UX8" s="315"/>
      <c r="UY8" s="315"/>
      <c r="UZ8" s="315"/>
      <c r="VA8" s="315"/>
      <c r="VB8" s="315"/>
      <c r="VC8" s="315"/>
      <c r="VD8" s="315"/>
      <c r="VE8" s="315"/>
      <c r="VF8" s="315"/>
      <c r="VG8" s="315"/>
      <c r="VH8" s="315"/>
      <c r="VI8" s="315"/>
      <c r="VJ8" s="315"/>
      <c r="VK8" s="315"/>
      <c r="VL8" s="315"/>
      <c r="VM8" s="315"/>
      <c r="VN8" s="315"/>
      <c r="VO8" s="315"/>
      <c r="VP8" s="315"/>
      <c r="VQ8" s="315"/>
      <c r="VR8" s="315"/>
      <c r="VS8" s="315"/>
      <c r="VT8" s="315"/>
      <c r="VU8" s="315"/>
      <c r="VV8" s="315"/>
      <c r="VW8" s="315"/>
      <c r="VX8" s="315"/>
      <c r="VY8" s="315"/>
      <c r="VZ8" s="315"/>
      <c r="WA8" s="315"/>
      <c r="WB8" s="315"/>
      <c r="WC8" s="315"/>
      <c r="WD8" s="315"/>
      <c r="WE8" s="315"/>
      <c r="WF8" s="315"/>
      <c r="WG8" s="315"/>
      <c r="WH8" s="315"/>
      <c r="WI8" s="315"/>
      <c r="WJ8" s="315"/>
      <c r="WK8" s="315"/>
      <c r="WL8" s="315"/>
      <c r="WM8" s="315"/>
      <c r="WN8" s="315"/>
      <c r="WO8" s="315"/>
      <c r="WP8" s="315"/>
      <c r="WQ8" s="315"/>
      <c r="WR8" s="315"/>
      <c r="WS8" s="315"/>
      <c r="WT8" s="315"/>
      <c r="WU8" s="315"/>
      <c r="WV8" s="315"/>
      <c r="WW8" s="315"/>
      <c r="WX8" s="315"/>
      <c r="WY8" s="315"/>
      <c r="WZ8" s="315"/>
      <c r="XA8" s="315"/>
      <c r="XB8" s="315"/>
      <c r="XC8" s="315"/>
      <c r="XD8" s="315"/>
      <c r="XE8" s="315"/>
      <c r="XF8" s="315"/>
      <c r="XG8" s="315"/>
      <c r="XH8" s="315"/>
      <c r="XI8" s="315"/>
      <c r="XJ8" s="315"/>
      <c r="XK8" s="315"/>
      <c r="XL8" s="315"/>
      <c r="XM8" s="315"/>
      <c r="XN8" s="315"/>
      <c r="XO8" s="315"/>
      <c r="XP8" s="315"/>
      <c r="XQ8" s="315"/>
      <c r="XR8" s="315"/>
      <c r="XS8" s="315"/>
      <c r="XT8" s="315"/>
      <c r="XU8" s="315"/>
      <c r="XV8" s="315"/>
      <c r="XW8" s="315"/>
      <c r="XX8" s="315"/>
      <c r="XY8" s="315"/>
      <c r="XZ8" s="315"/>
      <c r="YA8" s="315"/>
      <c r="YB8" s="315"/>
      <c r="YC8" s="315"/>
      <c r="YD8" s="315"/>
      <c r="YE8" s="315"/>
      <c r="YF8" s="315"/>
      <c r="YG8" s="315"/>
      <c r="YH8" s="315"/>
      <c r="YI8" s="315"/>
      <c r="YJ8" s="315"/>
      <c r="YK8" s="315"/>
      <c r="YL8" s="315"/>
      <c r="YM8" s="315"/>
      <c r="YN8" s="315"/>
      <c r="YO8" s="315"/>
      <c r="YP8" s="315"/>
      <c r="YQ8" s="315"/>
      <c r="YR8" s="315"/>
      <c r="YS8" s="315"/>
      <c r="YT8" s="315"/>
      <c r="YU8" s="315"/>
      <c r="YV8" s="315"/>
      <c r="YW8" s="315"/>
      <c r="YX8" s="315"/>
      <c r="YY8" s="315"/>
      <c r="YZ8" s="315"/>
      <c r="ZA8" s="315"/>
      <c r="ZB8" s="315"/>
      <c r="ZC8" s="315"/>
      <c r="ZD8" s="315"/>
      <c r="ZE8" s="315"/>
      <c r="ZF8" s="315"/>
      <c r="ZG8" s="315"/>
      <c r="ZH8" s="315"/>
      <c r="ZI8" s="315"/>
      <c r="ZJ8" s="315"/>
      <c r="ZK8" s="315"/>
      <c r="ZL8" s="315"/>
      <c r="ZM8" s="315"/>
      <c r="ZN8" s="315"/>
      <c r="ZO8" s="315"/>
      <c r="ZP8" s="315"/>
      <c r="ZQ8" s="315"/>
      <c r="ZR8" s="315"/>
      <c r="ZS8" s="315"/>
      <c r="ZT8" s="315"/>
      <c r="ZU8" s="315"/>
      <c r="ZV8" s="315"/>
      <c r="ZW8" s="315"/>
      <c r="ZX8" s="315"/>
      <c r="ZY8" s="315"/>
      <c r="ZZ8" s="315"/>
      <c r="AAA8" s="315"/>
      <c r="AAB8" s="315"/>
      <c r="AAC8" s="315"/>
      <c r="AAD8" s="315"/>
      <c r="AAE8" s="315"/>
      <c r="AAF8" s="315"/>
      <c r="AAG8" s="315"/>
      <c r="AAH8" s="315"/>
      <c r="AAI8" s="315"/>
      <c r="AAJ8" s="315"/>
      <c r="AAK8" s="315"/>
      <c r="AAL8" s="315"/>
      <c r="AAM8" s="315"/>
      <c r="AAN8" s="315"/>
      <c r="AAO8" s="315"/>
      <c r="AAP8" s="315"/>
      <c r="AAQ8" s="315"/>
      <c r="AAR8" s="315"/>
      <c r="AAS8" s="315"/>
      <c r="AAT8" s="315"/>
      <c r="AAU8" s="315"/>
      <c r="AAV8" s="315"/>
      <c r="AAW8" s="315"/>
      <c r="AAX8" s="315"/>
      <c r="AAY8" s="315"/>
      <c r="AAZ8" s="315"/>
      <c r="ABA8" s="315"/>
      <c r="ABB8" s="315"/>
      <c r="ABC8" s="315"/>
      <c r="ABD8" s="315"/>
      <c r="ABE8" s="315"/>
      <c r="ABF8" s="315"/>
      <c r="ABG8" s="315"/>
      <c r="ABH8" s="315"/>
      <c r="ABI8" s="315"/>
      <c r="ABJ8" s="315"/>
      <c r="ABK8" s="315"/>
      <c r="ABL8" s="315"/>
      <c r="ABM8" s="315"/>
      <c r="ABN8" s="315"/>
      <c r="ABO8" s="315"/>
      <c r="ABP8" s="315"/>
      <c r="ABQ8" s="315"/>
      <c r="ABR8" s="315"/>
      <c r="ABS8" s="315"/>
      <c r="ABT8" s="315"/>
      <c r="ABU8" s="315"/>
      <c r="ABV8" s="315"/>
      <c r="ABW8" s="315"/>
      <c r="ABX8" s="315"/>
      <c r="ABY8" s="315"/>
      <c r="ABZ8" s="315"/>
      <c r="ACA8" s="315"/>
      <c r="ACB8" s="315"/>
      <c r="ACC8" s="315"/>
      <c r="ACD8" s="315"/>
      <c r="ACE8" s="315"/>
      <c r="ACF8" s="315"/>
      <c r="ACG8" s="315"/>
      <c r="ACH8" s="315"/>
      <c r="ACI8" s="315"/>
      <c r="ACJ8" s="315"/>
      <c r="ACK8" s="315"/>
      <c r="ACL8" s="315"/>
      <c r="ACM8" s="315"/>
      <c r="ACN8" s="315"/>
      <c r="ACO8" s="315"/>
      <c r="ACP8" s="315"/>
      <c r="ACQ8" s="315"/>
      <c r="ACR8" s="315"/>
      <c r="ACS8" s="315"/>
      <c r="ACT8" s="315"/>
      <c r="ACU8" s="315"/>
      <c r="ACV8" s="315"/>
      <c r="ACW8" s="315"/>
      <c r="ACX8" s="315"/>
      <c r="ACY8" s="315"/>
      <c r="ACZ8" s="315"/>
      <c r="ADA8" s="315"/>
      <c r="ADB8" s="315"/>
      <c r="ADC8" s="315"/>
      <c r="ADD8" s="315"/>
      <c r="ADE8" s="315"/>
      <c r="ADF8" s="315"/>
      <c r="ADG8" s="315"/>
      <c r="ADH8" s="315"/>
      <c r="ADI8" s="315"/>
      <c r="ADJ8" s="315"/>
      <c r="ADK8" s="315"/>
      <c r="ADL8" s="315"/>
      <c r="ADM8" s="315"/>
      <c r="ADN8" s="315"/>
      <c r="ADO8" s="315"/>
      <c r="ADP8" s="315"/>
      <c r="ADQ8" s="315"/>
      <c r="ADR8" s="315"/>
      <c r="ADS8" s="315"/>
      <c r="ADT8" s="315"/>
      <c r="ADU8" s="315"/>
      <c r="ADV8" s="315"/>
      <c r="ADW8" s="315"/>
      <c r="ADX8" s="315"/>
      <c r="ADY8" s="315"/>
      <c r="ADZ8" s="315"/>
      <c r="AEA8" s="315"/>
      <c r="AEB8" s="315"/>
      <c r="AEC8" s="315"/>
      <c r="AED8" s="315"/>
      <c r="AEE8" s="315"/>
      <c r="AEF8" s="315"/>
      <c r="AEG8" s="315"/>
      <c r="AEH8" s="315"/>
      <c r="AEI8" s="315"/>
      <c r="AEJ8" s="315"/>
      <c r="AEK8" s="315"/>
      <c r="AEL8" s="315"/>
      <c r="AEM8" s="315"/>
      <c r="AEN8" s="315"/>
      <c r="AEO8" s="315"/>
      <c r="AEP8" s="315"/>
      <c r="AEQ8" s="315"/>
      <c r="AER8" s="315"/>
      <c r="AES8" s="315"/>
      <c r="AET8" s="315"/>
      <c r="AEU8" s="315"/>
      <c r="AEV8" s="315"/>
      <c r="AEW8" s="315"/>
      <c r="AEX8" s="315"/>
      <c r="AEY8" s="315"/>
      <c r="AEZ8" s="315"/>
      <c r="AFA8" s="315"/>
      <c r="AFB8" s="315"/>
      <c r="AFC8" s="315"/>
      <c r="AFD8" s="315"/>
      <c r="AFE8" s="315"/>
      <c r="AFF8" s="315"/>
      <c r="AFG8" s="315"/>
      <c r="AFH8" s="315"/>
      <c r="AFI8" s="315"/>
      <c r="AFJ8" s="315"/>
      <c r="AFK8" s="315"/>
      <c r="AFL8" s="315"/>
      <c r="AFM8" s="315"/>
      <c r="AFN8" s="315"/>
      <c r="AFO8" s="315"/>
      <c r="AFP8" s="315"/>
      <c r="AFQ8" s="315"/>
      <c r="AFR8" s="315"/>
      <c r="AFS8" s="315"/>
      <c r="AFT8" s="315"/>
      <c r="AFU8" s="315"/>
      <c r="AFV8" s="315"/>
      <c r="AFW8" s="315"/>
      <c r="AFX8" s="315"/>
      <c r="AFY8" s="315"/>
      <c r="AFZ8" s="315"/>
      <c r="AGA8" s="315"/>
      <c r="AGB8" s="315"/>
      <c r="AGC8" s="315"/>
      <c r="AGD8" s="315"/>
      <c r="AGE8" s="315"/>
      <c r="AGF8" s="315"/>
      <c r="AGG8" s="315"/>
      <c r="AGH8" s="315"/>
      <c r="AGI8" s="315"/>
      <c r="AGJ8" s="315"/>
      <c r="AGK8" s="315"/>
      <c r="AGL8" s="315"/>
      <c r="AGM8" s="315"/>
      <c r="AGN8" s="315"/>
      <c r="AGO8" s="315"/>
      <c r="AGP8" s="315"/>
      <c r="AGQ8" s="315"/>
      <c r="AGR8" s="315"/>
      <c r="AGS8" s="315"/>
      <c r="AGT8" s="315"/>
      <c r="AGU8" s="315"/>
      <c r="AGV8" s="315"/>
      <c r="AGW8" s="315"/>
      <c r="AGX8" s="315"/>
      <c r="AGY8" s="315"/>
      <c r="AGZ8" s="315"/>
      <c r="AHA8" s="315"/>
      <c r="AHB8" s="315"/>
      <c r="AHC8" s="315"/>
      <c r="AHD8" s="315"/>
      <c r="AHE8" s="315"/>
      <c r="AHF8" s="315"/>
      <c r="AHG8" s="315"/>
      <c r="AHH8" s="315"/>
      <c r="AHI8" s="315"/>
      <c r="AHJ8" s="315"/>
      <c r="AHK8" s="315"/>
      <c r="AHL8" s="315"/>
      <c r="AHM8" s="315"/>
      <c r="AHN8" s="315"/>
      <c r="AHO8" s="315"/>
      <c r="AHP8" s="315"/>
      <c r="AHQ8" s="315"/>
      <c r="AHR8" s="315"/>
      <c r="AHS8" s="315"/>
      <c r="AHT8" s="315"/>
      <c r="AHU8" s="315"/>
      <c r="AHV8" s="315"/>
      <c r="AHW8" s="315"/>
      <c r="AHX8" s="315"/>
      <c r="AHY8" s="315"/>
      <c r="AHZ8" s="315"/>
      <c r="AIA8" s="315"/>
      <c r="AIB8" s="315"/>
      <c r="AIC8" s="315"/>
      <c r="AID8" s="315"/>
      <c r="AIE8" s="315"/>
      <c r="AIF8" s="315"/>
      <c r="AIG8" s="315"/>
      <c r="AIH8" s="315"/>
      <c r="AII8" s="315"/>
      <c r="AIJ8" s="315"/>
    </row>
    <row r="9" spans="1:920" s="380" customFormat="1" ht="12.95" customHeight="1" x14ac:dyDescent="0.25">
      <c r="A9" s="389"/>
      <c r="B9" s="389"/>
      <c r="C9" s="389"/>
      <c r="D9" s="389"/>
      <c r="E9" s="941" t="s">
        <v>14</v>
      </c>
      <c r="F9" s="70"/>
      <c r="G9" s="70"/>
      <c r="H9" s="315"/>
      <c r="I9" s="376"/>
      <c r="J9" s="70"/>
      <c r="K9" s="942" t="s">
        <v>12</v>
      </c>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5"/>
      <c r="AX9" s="315"/>
      <c r="AY9" s="315"/>
      <c r="AZ9" s="315"/>
      <c r="BA9" s="315"/>
      <c r="BB9" s="315"/>
      <c r="BC9" s="315"/>
      <c r="BD9" s="315"/>
      <c r="BE9" s="315"/>
      <c r="BF9" s="315"/>
      <c r="BG9" s="315"/>
      <c r="BH9" s="315"/>
      <c r="BI9" s="315"/>
      <c r="BJ9" s="315"/>
      <c r="BK9" s="315"/>
      <c r="BL9" s="315"/>
      <c r="BM9" s="315"/>
      <c r="BN9" s="315"/>
      <c r="BO9" s="315"/>
      <c r="BP9" s="315"/>
      <c r="BQ9" s="315"/>
      <c r="BR9" s="315"/>
      <c r="BS9" s="315"/>
      <c r="BT9" s="315"/>
      <c r="BU9" s="315"/>
      <c r="BV9" s="315"/>
      <c r="BW9" s="315"/>
      <c r="BX9" s="315"/>
      <c r="BY9" s="315"/>
      <c r="BZ9" s="315"/>
      <c r="CA9" s="315"/>
      <c r="CB9" s="315"/>
      <c r="CC9" s="315"/>
      <c r="CD9" s="315"/>
      <c r="CE9" s="315"/>
      <c r="CF9" s="315"/>
      <c r="CG9" s="315"/>
      <c r="CH9" s="315"/>
      <c r="CI9" s="315"/>
      <c r="CJ9" s="315"/>
      <c r="CK9" s="315"/>
      <c r="CL9" s="315"/>
      <c r="CM9" s="315"/>
      <c r="CN9" s="315"/>
      <c r="CO9" s="315"/>
      <c r="CP9" s="315"/>
      <c r="CQ9" s="315"/>
      <c r="CR9" s="315"/>
      <c r="CS9" s="315"/>
      <c r="CT9" s="315"/>
      <c r="CU9" s="315"/>
      <c r="CV9" s="315"/>
      <c r="CW9" s="315"/>
      <c r="CX9" s="315"/>
      <c r="CY9" s="315"/>
      <c r="CZ9" s="315"/>
      <c r="DA9" s="315"/>
      <c r="DB9" s="315"/>
      <c r="DC9" s="315"/>
      <c r="DD9" s="315"/>
      <c r="DE9" s="315"/>
      <c r="DF9" s="315"/>
      <c r="DG9" s="315"/>
      <c r="DH9" s="315"/>
      <c r="DI9" s="315"/>
      <c r="DJ9" s="315"/>
      <c r="DK9" s="315"/>
      <c r="DL9" s="315"/>
      <c r="DM9" s="315"/>
      <c r="DN9" s="315"/>
      <c r="DO9" s="315"/>
      <c r="DP9" s="315"/>
      <c r="DQ9" s="315"/>
      <c r="DR9" s="315"/>
      <c r="DS9" s="315"/>
      <c r="DT9" s="315"/>
      <c r="DU9" s="315"/>
      <c r="DV9" s="315"/>
      <c r="DW9" s="315"/>
      <c r="DX9" s="315"/>
      <c r="DY9" s="315"/>
      <c r="DZ9" s="315"/>
      <c r="EA9" s="315"/>
      <c r="EB9" s="315"/>
      <c r="EC9" s="315"/>
      <c r="ED9" s="315"/>
      <c r="EE9" s="315"/>
      <c r="EF9" s="315"/>
      <c r="EG9" s="315"/>
      <c r="EH9" s="315"/>
      <c r="EI9" s="315"/>
      <c r="EJ9" s="315"/>
      <c r="EK9" s="315"/>
      <c r="EL9" s="315"/>
      <c r="EM9" s="315"/>
      <c r="EN9" s="315"/>
      <c r="EO9" s="315"/>
      <c r="EP9" s="315"/>
      <c r="EQ9" s="315"/>
      <c r="ER9" s="315"/>
      <c r="ES9" s="315"/>
      <c r="ET9" s="315"/>
      <c r="EU9" s="315"/>
      <c r="EV9" s="315"/>
      <c r="EW9" s="315"/>
      <c r="EX9" s="315"/>
      <c r="EY9" s="315"/>
      <c r="EZ9" s="315"/>
      <c r="FA9" s="315"/>
      <c r="FB9" s="315"/>
      <c r="FC9" s="315"/>
      <c r="FD9" s="315"/>
      <c r="FE9" s="315"/>
      <c r="FF9" s="315"/>
      <c r="FG9" s="315"/>
      <c r="FH9" s="315"/>
      <c r="FI9" s="315"/>
      <c r="FJ9" s="315"/>
      <c r="FK9" s="315"/>
      <c r="FL9" s="315"/>
      <c r="FM9" s="315"/>
      <c r="FN9" s="315"/>
      <c r="FO9" s="315"/>
      <c r="FP9" s="315"/>
      <c r="FQ9" s="315"/>
      <c r="FR9" s="315"/>
      <c r="FS9" s="315"/>
      <c r="FT9" s="315"/>
      <c r="FU9" s="315"/>
      <c r="FV9" s="315"/>
      <c r="FW9" s="315"/>
      <c r="FX9" s="315"/>
      <c r="FY9" s="315"/>
      <c r="FZ9" s="315"/>
      <c r="GA9" s="315"/>
      <c r="GB9" s="315"/>
      <c r="GC9" s="315"/>
      <c r="GD9" s="315"/>
      <c r="GE9" s="315"/>
      <c r="GF9" s="315"/>
      <c r="GG9" s="315"/>
      <c r="GH9" s="315"/>
      <c r="GI9" s="315"/>
      <c r="GJ9" s="315"/>
      <c r="GK9" s="315"/>
      <c r="GL9" s="315"/>
      <c r="GM9" s="315"/>
      <c r="GN9" s="315"/>
      <c r="GO9" s="315"/>
      <c r="GP9" s="315"/>
      <c r="GQ9" s="315"/>
      <c r="GR9" s="315"/>
      <c r="GS9" s="315"/>
      <c r="GT9" s="315"/>
      <c r="GU9" s="315"/>
      <c r="GV9" s="315"/>
      <c r="GW9" s="315"/>
      <c r="GX9" s="315"/>
      <c r="GY9" s="315"/>
      <c r="GZ9" s="315"/>
      <c r="HA9" s="315"/>
      <c r="HB9" s="315"/>
      <c r="HC9" s="315"/>
      <c r="HD9" s="315"/>
      <c r="HE9" s="315"/>
      <c r="HF9" s="315"/>
      <c r="HG9" s="315"/>
      <c r="HH9" s="315"/>
      <c r="HI9" s="315"/>
      <c r="HJ9" s="315"/>
      <c r="HK9" s="315"/>
      <c r="HL9" s="315"/>
      <c r="HM9" s="315"/>
      <c r="HN9" s="315"/>
      <c r="HO9" s="315"/>
      <c r="HP9" s="315"/>
      <c r="HQ9" s="315"/>
      <c r="HR9" s="315"/>
      <c r="HS9" s="315"/>
      <c r="HT9" s="315"/>
      <c r="HU9" s="315"/>
      <c r="HV9" s="315"/>
      <c r="HW9" s="315"/>
      <c r="HX9" s="315"/>
      <c r="HY9" s="315"/>
      <c r="HZ9" s="315"/>
      <c r="IA9" s="315"/>
      <c r="IB9" s="315"/>
      <c r="IC9" s="315"/>
      <c r="ID9" s="315"/>
      <c r="IE9" s="315"/>
      <c r="IF9" s="315"/>
      <c r="IG9" s="315"/>
      <c r="IH9" s="315"/>
      <c r="II9" s="315"/>
      <c r="IJ9" s="315"/>
      <c r="IK9" s="315"/>
      <c r="IL9" s="315"/>
      <c r="IM9" s="315"/>
      <c r="IN9" s="315"/>
      <c r="IO9" s="315"/>
      <c r="IP9" s="315"/>
      <c r="IQ9" s="315"/>
      <c r="IR9" s="315"/>
      <c r="IS9" s="315"/>
      <c r="IT9" s="315"/>
      <c r="IU9" s="315"/>
      <c r="IV9" s="315"/>
      <c r="IW9" s="315"/>
      <c r="IX9" s="315"/>
      <c r="IY9" s="315"/>
      <c r="IZ9" s="315"/>
      <c r="JA9" s="315"/>
      <c r="JB9" s="315"/>
      <c r="JC9" s="315"/>
      <c r="JD9" s="315"/>
      <c r="JE9" s="315"/>
      <c r="JF9" s="315"/>
      <c r="JG9" s="315"/>
      <c r="JH9" s="315"/>
      <c r="JI9" s="315"/>
      <c r="JJ9" s="315"/>
      <c r="JK9" s="315"/>
      <c r="JL9" s="315"/>
      <c r="JM9" s="315"/>
      <c r="JN9" s="315"/>
      <c r="JO9" s="315"/>
      <c r="JP9" s="315"/>
      <c r="JQ9" s="315"/>
      <c r="JR9" s="315"/>
      <c r="JS9" s="315"/>
      <c r="JT9" s="315"/>
      <c r="JU9" s="315"/>
      <c r="JV9" s="315"/>
      <c r="JW9" s="315"/>
      <c r="JX9" s="315"/>
      <c r="JY9" s="315"/>
      <c r="JZ9" s="315"/>
      <c r="KA9" s="315"/>
      <c r="KB9" s="315"/>
      <c r="KC9" s="315"/>
      <c r="KD9" s="315"/>
      <c r="KE9" s="315"/>
      <c r="KF9" s="315"/>
      <c r="KG9" s="315"/>
      <c r="KH9" s="315"/>
      <c r="KI9" s="315"/>
      <c r="KJ9" s="315"/>
      <c r="KK9" s="315"/>
      <c r="KL9" s="315"/>
      <c r="KM9" s="315"/>
      <c r="KN9" s="315"/>
      <c r="KO9" s="315"/>
      <c r="KP9" s="315"/>
      <c r="KQ9" s="315"/>
      <c r="KR9" s="315"/>
      <c r="KS9" s="315"/>
      <c r="KT9" s="315"/>
      <c r="KU9" s="315"/>
      <c r="KV9" s="315"/>
      <c r="KW9" s="315"/>
      <c r="KX9" s="315"/>
      <c r="KY9" s="315"/>
      <c r="KZ9" s="315"/>
      <c r="LA9" s="315"/>
      <c r="LB9" s="315"/>
      <c r="LC9" s="315"/>
      <c r="LD9" s="315"/>
      <c r="LE9" s="315"/>
      <c r="LF9" s="315"/>
      <c r="LG9" s="315"/>
      <c r="LH9" s="315"/>
      <c r="LI9" s="315"/>
      <c r="LJ9" s="315"/>
      <c r="LK9" s="315"/>
      <c r="LL9" s="315"/>
      <c r="LM9" s="315"/>
      <c r="LN9" s="315"/>
      <c r="LO9" s="315"/>
      <c r="LP9" s="315"/>
      <c r="LQ9" s="315"/>
      <c r="LR9" s="315"/>
      <c r="LS9" s="315"/>
      <c r="LT9" s="315"/>
      <c r="LU9" s="315"/>
      <c r="LV9" s="315"/>
      <c r="LW9" s="315"/>
      <c r="LX9" s="315"/>
      <c r="LY9" s="315"/>
      <c r="LZ9" s="315"/>
      <c r="MA9" s="315"/>
      <c r="MB9" s="315"/>
      <c r="MC9" s="315"/>
      <c r="MD9" s="315"/>
      <c r="ME9" s="315"/>
      <c r="MF9" s="315"/>
      <c r="MG9" s="315"/>
      <c r="MH9" s="315"/>
      <c r="MI9" s="315"/>
      <c r="MJ9" s="315"/>
      <c r="MK9" s="315"/>
      <c r="ML9" s="315"/>
      <c r="MM9" s="315"/>
      <c r="MN9" s="315"/>
      <c r="MO9" s="315"/>
      <c r="MP9" s="315"/>
      <c r="MQ9" s="315"/>
      <c r="MR9" s="315"/>
      <c r="MS9" s="315"/>
      <c r="MT9" s="315"/>
      <c r="MU9" s="315"/>
      <c r="MV9" s="315"/>
      <c r="MW9" s="315"/>
      <c r="MX9" s="315"/>
      <c r="MY9" s="315"/>
      <c r="MZ9" s="315"/>
      <c r="NA9" s="315"/>
      <c r="NB9" s="315"/>
      <c r="NC9" s="315"/>
      <c r="ND9" s="315"/>
      <c r="NE9" s="315"/>
      <c r="NF9" s="315"/>
      <c r="NG9" s="315"/>
      <c r="NH9" s="315"/>
      <c r="NI9" s="315"/>
      <c r="NJ9" s="315"/>
      <c r="NK9" s="315"/>
      <c r="NL9" s="315"/>
      <c r="NM9" s="315"/>
      <c r="NN9" s="315"/>
      <c r="NO9" s="315"/>
      <c r="NP9" s="315"/>
      <c r="NQ9" s="315"/>
      <c r="NR9" s="315"/>
      <c r="NS9" s="315"/>
      <c r="NT9" s="315"/>
      <c r="NU9" s="315"/>
      <c r="NV9" s="315"/>
      <c r="NW9" s="315"/>
      <c r="NX9" s="315"/>
      <c r="NY9" s="315"/>
      <c r="NZ9" s="315"/>
      <c r="OA9" s="315"/>
      <c r="OB9" s="315"/>
      <c r="OC9" s="315"/>
      <c r="OD9" s="315"/>
      <c r="OE9" s="315"/>
      <c r="OF9" s="315"/>
      <c r="OG9" s="315"/>
      <c r="OH9" s="315"/>
      <c r="OI9" s="315"/>
      <c r="OJ9" s="315"/>
      <c r="OK9" s="315"/>
      <c r="OL9" s="315"/>
      <c r="OM9" s="315"/>
      <c r="ON9" s="315"/>
      <c r="OO9" s="315"/>
      <c r="OP9" s="315"/>
      <c r="OQ9" s="315"/>
      <c r="OR9" s="315"/>
      <c r="OS9" s="315"/>
      <c r="OT9" s="315"/>
      <c r="OU9" s="315"/>
      <c r="OV9" s="315"/>
      <c r="OW9" s="315"/>
      <c r="OX9" s="315"/>
      <c r="OY9" s="315"/>
      <c r="OZ9" s="315"/>
      <c r="PA9" s="315"/>
      <c r="PB9" s="315"/>
      <c r="PC9" s="315"/>
      <c r="PD9" s="315"/>
      <c r="PE9" s="315"/>
      <c r="PF9" s="315"/>
      <c r="PG9" s="315"/>
      <c r="PH9" s="315"/>
      <c r="PI9" s="315"/>
      <c r="PJ9" s="315"/>
      <c r="PK9" s="315"/>
      <c r="PL9" s="315"/>
      <c r="PM9" s="315"/>
      <c r="PN9" s="315"/>
      <c r="PO9" s="315"/>
      <c r="PP9" s="315"/>
      <c r="PQ9" s="315"/>
      <c r="PR9" s="315"/>
      <c r="PS9" s="315"/>
      <c r="PT9" s="315"/>
      <c r="PU9" s="315"/>
      <c r="PV9" s="315"/>
      <c r="PW9" s="315"/>
      <c r="PX9" s="315"/>
      <c r="PY9" s="315"/>
      <c r="PZ9" s="315"/>
      <c r="QA9" s="315"/>
      <c r="QB9" s="315"/>
      <c r="QC9" s="315"/>
      <c r="QD9" s="315"/>
      <c r="QE9" s="315"/>
      <c r="QF9" s="315"/>
      <c r="QG9" s="315"/>
      <c r="QH9" s="315"/>
      <c r="QI9" s="315"/>
      <c r="QJ9" s="315"/>
      <c r="QK9" s="315"/>
      <c r="QL9" s="315"/>
      <c r="QM9" s="315"/>
      <c r="QN9" s="315"/>
      <c r="QO9" s="315"/>
      <c r="QP9" s="315"/>
      <c r="QQ9" s="315"/>
      <c r="QR9" s="315"/>
      <c r="QS9" s="315"/>
      <c r="QT9" s="315"/>
      <c r="QU9" s="315"/>
      <c r="QV9" s="315"/>
      <c r="QW9" s="315"/>
      <c r="QX9" s="315"/>
      <c r="QY9" s="315"/>
      <c r="QZ9" s="315"/>
      <c r="RA9" s="315"/>
      <c r="RB9" s="315"/>
      <c r="RC9" s="315"/>
      <c r="RD9" s="315"/>
      <c r="RE9" s="315"/>
      <c r="RF9" s="315"/>
      <c r="RG9" s="315"/>
      <c r="RH9" s="315"/>
      <c r="RI9" s="315"/>
      <c r="RJ9" s="315"/>
      <c r="RK9" s="315"/>
      <c r="RL9" s="315"/>
      <c r="RM9" s="315"/>
      <c r="RN9" s="315"/>
      <c r="RO9" s="315"/>
      <c r="RP9" s="315"/>
      <c r="RQ9" s="315"/>
      <c r="RR9" s="315"/>
      <c r="RS9" s="315"/>
      <c r="RT9" s="315"/>
      <c r="RU9" s="315"/>
      <c r="RV9" s="315"/>
      <c r="RW9" s="315"/>
      <c r="RX9" s="315"/>
      <c r="RY9" s="315"/>
      <c r="RZ9" s="315"/>
      <c r="SA9" s="315"/>
      <c r="SB9" s="315"/>
      <c r="SC9" s="315"/>
      <c r="SD9" s="315"/>
      <c r="SE9" s="315"/>
      <c r="SF9" s="315"/>
      <c r="SG9" s="315"/>
      <c r="SH9" s="315"/>
      <c r="SI9" s="315"/>
      <c r="SJ9" s="315"/>
      <c r="SK9" s="315"/>
      <c r="SL9" s="315"/>
      <c r="SM9" s="315"/>
      <c r="SN9" s="315"/>
      <c r="SO9" s="315"/>
      <c r="SP9" s="315"/>
      <c r="SQ9" s="315"/>
      <c r="SR9" s="315"/>
      <c r="SS9" s="315"/>
      <c r="ST9" s="315"/>
      <c r="SU9" s="315"/>
      <c r="SV9" s="315"/>
      <c r="SW9" s="315"/>
      <c r="SX9" s="315"/>
      <c r="SY9" s="315"/>
      <c r="SZ9" s="315"/>
      <c r="TA9" s="315"/>
      <c r="TB9" s="315"/>
      <c r="TC9" s="315"/>
      <c r="TD9" s="315"/>
      <c r="TE9" s="315"/>
      <c r="TF9" s="315"/>
      <c r="TG9" s="315"/>
      <c r="TH9" s="315"/>
      <c r="TI9" s="315"/>
      <c r="TJ9" s="315"/>
      <c r="TK9" s="315"/>
      <c r="TL9" s="315"/>
      <c r="TM9" s="315"/>
      <c r="TN9" s="315"/>
      <c r="TO9" s="315"/>
      <c r="TP9" s="315"/>
      <c r="TQ9" s="315"/>
      <c r="TR9" s="315"/>
      <c r="TS9" s="315"/>
      <c r="TT9" s="315"/>
      <c r="TU9" s="315"/>
      <c r="TV9" s="315"/>
      <c r="TW9" s="315"/>
      <c r="TX9" s="315"/>
      <c r="TY9" s="315"/>
      <c r="TZ9" s="315"/>
      <c r="UA9" s="315"/>
      <c r="UB9" s="315"/>
      <c r="UC9" s="315"/>
      <c r="UD9" s="315"/>
      <c r="UE9" s="315"/>
      <c r="UF9" s="315"/>
      <c r="UG9" s="315"/>
      <c r="UH9" s="315"/>
      <c r="UI9" s="315"/>
      <c r="UJ9" s="315"/>
      <c r="UK9" s="315"/>
      <c r="UL9" s="315"/>
      <c r="UM9" s="315"/>
      <c r="UN9" s="315"/>
      <c r="UO9" s="315"/>
      <c r="UP9" s="315"/>
      <c r="UQ9" s="315"/>
      <c r="UR9" s="315"/>
      <c r="US9" s="315"/>
      <c r="UT9" s="315"/>
      <c r="UU9" s="315"/>
      <c r="UV9" s="315"/>
      <c r="UW9" s="315"/>
      <c r="UX9" s="315"/>
      <c r="UY9" s="315"/>
      <c r="UZ9" s="315"/>
      <c r="VA9" s="315"/>
      <c r="VB9" s="315"/>
      <c r="VC9" s="315"/>
      <c r="VD9" s="315"/>
      <c r="VE9" s="315"/>
      <c r="VF9" s="315"/>
      <c r="VG9" s="315"/>
      <c r="VH9" s="315"/>
      <c r="VI9" s="315"/>
      <c r="VJ9" s="315"/>
      <c r="VK9" s="315"/>
      <c r="VL9" s="315"/>
      <c r="VM9" s="315"/>
      <c r="VN9" s="315"/>
      <c r="VO9" s="315"/>
      <c r="VP9" s="315"/>
      <c r="VQ9" s="315"/>
      <c r="VR9" s="315"/>
      <c r="VS9" s="315"/>
      <c r="VT9" s="315"/>
      <c r="VU9" s="315"/>
      <c r="VV9" s="315"/>
      <c r="VW9" s="315"/>
      <c r="VX9" s="315"/>
      <c r="VY9" s="315"/>
      <c r="VZ9" s="315"/>
      <c r="WA9" s="315"/>
      <c r="WB9" s="315"/>
      <c r="WC9" s="315"/>
      <c r="WD9" s="315"/>
      <c r="WE9" s="315"/>
      <c r="WF9" s="315"/>
      <c r="WG9" s="315"/>
      <c r="WH9" s="315"/>
      <c r="WI9" s="315"/>
      <c r="WJ9" s="315"/>
      <c r="WK9" s="315"/>
      <c r="WL9" s="315"/>
      <c r="WM9" s="315"/>
      <c r="WN9" s="315"/>
      <c r="WO9" s="315"/>
      <c r="WP9" s="315"/>
      <c r="WQ9" s="315"/>
      <c r="WR9" s="315"/>
      <c r="WS9" s="315"/>
      <c r="WT9" s="315"/>
      <c r="WU9" s="315"/>
      <c r="WV9" s="315"/>
      <c r="WW9" s="315"/>
      <c r="WX9" s="315"/>
      <c r="WY9" s="315"/>
      <c r="WZ9" s="315"/>
      <c r="XA9" s="315"/>
      <c r="XB9" s="315"/>
      <c r="XC9" s="315"/>
      <c r="XD9" s="315"/>
      <c r="XE9" s="315"/>
      <c r="XF9" s="315"/>
      <c r="XG9" s="315"/>
      <c r="XH9" s="315"/>
      <c r="XI9" s="315"/>
      <c r="XJ9" s="315"/>
      <c r="XK9" s="315"/>
      <c r="XL9" s="315"/>
      <c r="XM9" s="315"/>
      <c r="XN9" s="315"/>
      <c r="XO9" s="315"/>
      <c r="XP9" s="315"/>
      <c r="XQ9" s="315"/>
      <c r="XR9" s="315"/>
      <c r="XS9" s="315"/>
      <c r="XT9" s="315"/>
      <c r="XU9" s="315"/>
      <c r="XV9" s="315"/>
      <c r="XW9" s="315"/>
      <c r="XX9" s="315"/>
      <c r="XY9" s="315"/>
      <c r="XZ9" s="315"/>
      <c r="YA9" s="315"/>
      <c r="YB9" s="315"/>
      <c r="YC9" s="315"/>
      <c r="YD9" s="315"/>
      <c r="YE9" s="315"/>
      <c r="YF9" s="315"/>
      <c r="YG9" s="315"/>
      <c r="YH9" s="315"/>
      <c r="YI9" s="315"/>
      <c r="YJ9" s="315"/>
      <c r="YK9" s="315"/>
      <c r="YL9" s="315"/>
      <c r="YM9" s="315"/>
      <c r="YN9" s="315"/>
      <c r="YO9" s="315"/>
      <c r="YP9" s="315"/>
      <c r="YQ9" s="315"/>
      <c r="YR9" s="315"/>
      <c r="YS9" s="315"/>
      <c r="YT9" s="315"/>
      <c r="YU9" s="315"/>
      <c r="YV9" s="315"/>
      <c r="YW9" s="315"/>
      <c r="YX9" s="315"/>
      <c r="YY9" s="315"/>
      <c r="YZ9" s="315"/>
      <c r="ZA9" s="315"/>
      <c r="ZB9" s="315"/>
      <c r="ZC9" s="315"/>
      <c r="ZD9" s="315"/>
      <c r="ZE9" s="315"/>
      <c r="ZF9" s="315"/>
      <c r="ZG9" s="315"/>
      <c r="ZH9" s="315"/>
      <c r="ZI9" s="315"/>
      <c r="ZJ9" s="315"/>
      <c r="ZK9" s="315"/>
      <c r="ZL9" s="315"/>
      <c r="ZM9" s="315"/>
      <c r="ZN9" s="315"/>
      <c r="ZO9" s="315"/>
      <c r="ZP9" s="315"/>
      <c r="ZQ9" s="315"/>
      <c r="ZR9" s="315"/>
      <c r="ZS9" s="315"/>
      <c r="ZT9" s="315"/>
      <c r="ZU9" s="315"/>
      <c r="ZV9" s="315"/>
      <c r="ZW9" s="315"/>
      <c r="ZX9" s="315"/>
      <c r="ZY9" s="315"/>
      <c r="ZZ9" s="315"/>
      <c r="AAA9" s="315"/>
      <c r="AAB9" s="315"/>
      <c r="AAC9" s="315"/>
      <c r="AAD9" s="315"/>
      <c r="AAE9" s="315"/>
      <c r="AAF9" s="315"/>
      <c r="AAG9" s="315"/>
      <c r="AAH9" s="315"/>
      <c r="AAI9" s="315"/>
      <c r="AAJ9" s="315"/>
      <c r="AAK9" s="315"/>
      <c r="AAL9" s="315"/>
      <c r="AAM9" s="315"/>
      <c r="AAN9" s="315"/>
      <c r="AAO9" s="315"/>
      <c r="AAP9" s="315"/>
      <c r="AAQ9" s="315"/>
      <c r="AAR9" s="315"/>
      <c r="AAS9" s="315"/>
      <c r="AAT9" s="315"/>
      <c r="AAU9" s="315"/>
      <c r="AAV9" s="315"/>
      <c r="AAW9" s="315"/>
      <c r="AAX9" s="315"/>
      <c r="AAY9" s="315"/>
      <c r="AAZ9" s="315"/>
      <c r="ABA9" s="315"/>
      <c r="ABB9" s="315"/>
      <c r="ABC9" s="315"/>
      <c r="ABD9" s="315"/>
      <c r="ABE9" s="315"/>
      <c r="ABF9" s="315"/>
      <c r="ABG9" s="315"/>
      <c r="ABH9" s="315"/>
      <c r="ABI9" s="315"/>
      <c r="ABJ9" s="315"/>
      <c r="ABK9" s="315"/>
      <c r="ABL9" s="315"/>
      <c r="ABM9" s="315"/>
      <c r="ABN9" s="315"/>
      <c r="ABO9" s="315"/>
      <c r="ABP9" s="315"/>
      <c r="ABQ9" s="315"/>
      <c r="ABR9" s="315"/>
      <c r="ABS9" s="315"/>
      <c r="ABT9" s="315"/>
      <c r="ABU9" s="315"/>
      <c r="ABV9" s="315"/>
      <c r="ABW9" s="315"/>
      <c r="ABX9" s="315"/>
      <c r="ABY9" s="315"/>
      <c r="ABZ9" s="315"/>
      <c r="ACA9" s="315"/>
      <c r="ACB9" s="315"/>
      <c r="ACC9" s="315"/>
      <c r="ACD9" s="315"/>
      <c r="ACE9" s="315"/>
      <c r="ACF9" s="315"/>
      <c r="ACG9" s="315"/>
      <c r="ACH9" s="315"/>
      <c r="ACI9" s="315"/>
      <c r="ACJ9" s="315"/>
      <c r="ACK9" s="315"/>
      <c r="ACL9" s="315"/>
      <c r="ACM9" s="315"/>
      <c r="ACN9" s="315"/>
      <c r="ACO9" s="315"/>
      <c r="ACP9" s="315"/>
      <c r="ACQ9" s="315"/>
      <c r="ACR9" s="315"/>
      <c r="ACS9" s="315"/>
      <c r="ACT9" s="315"/>
      <c r="ACU9" s="315"/>
      <c r="ACV9" s="315"/>
      <c r="ACW9" s="315"/>
      <c r="ACX9" s="315"/>
      <c r="ACY9" s="315"/>
      <c r="ACZ9" s="315"/>
      <c r="ADA9" s="315"/>
      <c r="ADB9" s="315"/>
      <c r="ADC9" s="315"/>
      <c r="ADD9" s="315"/>
      <c r="ADE9" s="315"/>
      <c r="ADF9" s="315"/>
      <c r="ADG9" s="315"/>
      <c r="ADH9" s="315"/>
      <c r="ADI9" s="315"/>
      <c r="ADJ9" s="315"/>
      <c r="ADK9" s="315"/>
      <c r="ADL9" s="315"/>
      <c r="ADM9" s="315"/>
      <c r="ADN9" s="315"/>
      <c r="ADO9" s="315"/>
      <c r="ADP9" s="315"/>
      <c r="ADQ9" s="315"/>
      <c r="ADR9" s="315"/>
      <c r="ADS9" s="315"/>
      <c r="ADT9" s="315"/>
      <c r="ADU9" s="315"/>
      <c r="ADV9" s="315"/>
      <c r="ADW9" s="315"/>
      <c r="ADX9" s="315"/>
      <c r="ADY9" s="315"/>
      <c r="ADZ9" s="315"/>
      <c r="AEA9" s="315"/>
      <c r="AEB9" s="315"/>
      <c r="AEC9" s="315"/>
      <c r="AED9" s="315"/>
      <c r="AEE9" s="315"/>
      <c r="AEF9" s="315"/>
      <c r="AEG9" s="315"/>
      <c r="AEH9" s="315"/>
      <c r="AEI9" s="315"/>
      <c r="AEJ9" s="315"/>
      <c r="AEK9" s="315"/>
      <c r="AEL9" s="315"/>
      <c r="AEM9" s="315"/>
      <c r="AEN9" s="315"/>
      <c r="AEO9" s="315"/>
      <c r="AEP9" s="315"/>
      <c r="AEQ9" s="315"/>
      <c r="AER9" s="315"/>
      <c r="AES9" s="315"/>
      <c r="AET9" s="315"/>
      <c r="AEU9" s="315"/>
      <c r="AEV9" s="315"/>
      <c r="AEW9" s="315"/>
      <c r="AEX9" s="315"/>
      <c r="AEY9" s="315"/>
      <c r="AEZ9" s="315"/>
      <c r="AFA9" s="315"/>
      <c r="AFB9" s="315"/>
      <c r="AFC9" s="315"/>
      <c r="AFD9" s="315"/>
      <c r="AFE9" s="315"/>
      <c r="AFF9" s="315"/>
      <c r="AFG9" s="315"/>
      <c r="AFH9" s="315"/>
      <c r="AFI9" s="315"/>
      <c r="AFJ9" s="315"/>
      <c r="AFK9" s="315"/>
      <c r="AFL9" s="315"/>
      <c r="AFM9" s="315"/>
      <c r="AFN9" s="315"/>
      <c r="AFO9" s="315"/>
      <c r="AFP9" s="315"/>
      <c r="AFQ9" s="315"/>
      <c r="AFR9" s="315"/>
      <c r="AFS9" s="315"/>
      <c r="AFT9" s="315"/>
      <c r="AFU9" s="315"/>
      <c r="AFV9" s="315"/>
      <c r="AFW9" s="315"/>
      <c r="AFX9" s="315"/>
      <c r="AFY9" s="315"/>
      <c r="AFZ9" s="315"/>
      <c r="AGA9" s="315"/>
      <c r="AGB9" s="315"/>
      <c r="AGC9" s="315"/>
      <c r="AGD9" s="315"/>
      <c r="AGE9" s="315"/>
      <c r="AGF9" s="315"/>
      <c r="AGG9" s="315"/>
      <c r="AGH9" s="315"/>
      <c r="AGI9" s="315"/>
      <c r="AGJ9" s="315"/>
      <c r="AGK9" s="315"/>
      <c r="AGL9" s="315"/>
      <c r="AGM9" s="315"/>
      <c r="AGN9" s="315"/>
      <c r="AGO9" s="315"/>
      <c r="AGP9" s="315"/>
      <c r="AGQ9" s="315"/>
      <c r="AGR9" s="315"/>
      <c r="AGS9" s="315"/>
      <c r="AGT9" s="315"/>
      <c r="AGU9" s="315"/>
      <c r="AGV9" s="315"/>
      <c r="AGW9" s="315"/>
      <c r="AGX9" s="315"/>
      <c r="AGY9" s="315"/>
      <c r="AGZ9" s="315"/>
      <c r="AHA9" s="315"/>
      <c r="AHB9" s="315"/>
      <c r="AHC9" s="315"/>
      <c r="AHD9" s="315"/>
      <c r="AHE9" s="315"/>
      <c r="AHF9" s="315"/>
      <c r="AHG9" s="315"/>
      <c r="AHH9" s="315"/>
      <c r="AHI9" s="315"/>
      <c r="AHJ9" s="315"/>
      <c r="AHK9" s="315"/>
      <c r="AHL9" s="315"/>
      <c r="AHM9" s="315"/>
      <c r="AHN9" s="315"/>
      <c r="AHO9" s="315"/>
      <c r="AHP9" s="315"/>
      <c r="AHQ9" s="315"/>
      <c r="AHR9" s="315"/>
      <c r="AHS9" s="315"/>
      <c r="AHT9" s="315"/>
      <c r="AHU9" s="315"/>
      <c r="AHV9" s="315"/>
      <c r="AHW9" s="315"/>
      <c r="AHX9" s="315"/>
      <c r="AHY9" s="315"/>
      <c r="AHZ9" s="315"/>
      <c r="AIA9" s="315"/>
      <c r="AIB9" s="315"/>
      <c r="AIC9" s="315"/>
      <c r="AID9" s="315"/>
      <c r="AIE9" s="315"/>
      <c r="AIF9" s="315"/>
      <c r="AIG9" s="315"/>
      <c r="AIH9" s="315"/>
      <c r="AII9" s="315"/>
      <c r="AIJ9" s="315"/>
    </row>
    <row r="10" spans="1:920" s="380" customFormat="1" ht="12.95" customHeight="1" x14ac:dyDescent="0.2">
      <c r="A10" s="389"/>
      <c r="B10" s="389"/>
      <c r="C10" s="389"/>
      <c r="D10" s="389"/>
      <c r="E10" s="939" t="str">
        <f>IF(OsnPodaci!A23="","",OsnPodaci!A23)</f>
        <v>1321000309675806</v>
      </c>
      <c r="F10" s="381"/>
      <c r="G10" s="315"/>
      <c r="H10" s="315"/>
      <c r="I10" s="376"/>
      <c r="J10" s="70"/>
      <c r="K10" s="377"/>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315"/>
      <c r="BA10" s="315"/>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315"/>
      <c r="BY10" s="315"/>
      <c r="BZ10" s="315"/>
      <c r="CA10" s="315"/>
      <c r="CB10" s="315"/>
      <c r="CC10" s="315"/>
      <c r="CD10" s="315"/>
      <c r="CE10" s="315"/>
      <c r="CF10" s="315"/>
      <c r="CG10" s="315"/>
      <c r="CH10" s="315"/>
      <c r="CI10" s="315"/>
      <c r="CJ10" s="315"/>
      <c r="CK10" s="315"/>
      <c r="CL10" s="315"/>
      <c r="CM10" s="315"/>
      <c r="CN10" s="315"/>
      <c r="CO10" s="315"/>
      <c r="CP10" s="315"/>
      <c r="CQ10" s="315"/>
      <c r="CR10" s="315"/>
      <c r="CS10" s="315"/>
      <c r="CT10" s="315"/>
      <c r="CU10" s="315"/>
      <c r="CV10" s="315"/>
      <c r="CW10" s="315"/>
      <c r="CX10" s="315"/>
      <c r="CY10" s="315"/>
      <c r="CZ10" s="315"/>
      <c r="DA10" s="315"/>
      <c r="DB10" s="315"/>
      <c r="DC10" s="315"/>
      <c r="DD10" s="315"/>
      <c r="DE10" s="315"/>
      <c r="DF10" s="315"/>
      <c r="DG10" s="315"/>
      <c r="DH10" s="315"/>
      <c r="DI10" s="315"/>
      <c r="DJ10" s="315"/>
      <c r="DK10" s="315"/>
      <c r="DL10" s="315"/>
      <c r="DM10" s="315"/>
      <c r="DN10" s="315"/>
      <c r="DO10" s="315"/>
      <c r="DP10" s="315"/>
      <c r="DQ10" s="315"/>
      <c r="DR10" s="315"/>
      <c r="DS10" s="315"/>
      <c r="DT10" s="315"/>
      <c r="DU10" s="315"/>
      <c r="DV10" s="315"/>
      <c r="DW10" s="315"/>
      <c r="DX10" s="315"/>
      <c r="DY10" s="315"/>
      <c r="DZ10" s="315"/>
      <c r="EA10" s="315"/>
      <c r="EB10" s="315"/>
      <c r="EC10" s="315"/>
      <c r="ED10" s="315"/>
      <c r="EE10" s="315"/>
      <c r="EF10" s="315"/>
      <c r="EG10" s="315"/>
      <c r="EH10" s="315"/>
      <c r="EI10" s="315"/>
      <c r="EJ10" s="315"/>
      <c r="EK10" s="315"/>
      <c r="EL10" s="315"/>
      <c r="EM10" s="315"/>
      <c r="EN10" s="315"/>
      <c r="EO10" s="315"/>
      <c r="EP10" s="315"/>
      <c r="EQ10" s="315"/>
      <c r="ER10" s="315"/>
      <c r="ES10" s="315"/>
      <c r="ET10" s="315"/>
      <c r="EU10" s="315"/>
      <c r="EV10" s="315"/>
      <c r="EW10" s="315"/>
      <c r="EX10" s="315"/>
      <c r="EY10" s="315"/>
      <c r="EZ10" s="315"/>
      <c r="FA10" s="315"/>
      <c r="FB10" s="315"/>
      <c r="FC10" s="315"/>
      <c r="FD10" s="315"/>
      <c r="FE10" s="315"/>
      <c r="FF10" s="315"/>
      <c r="FG10" s="315"/>
      <c r="FH10" s="315"/>
      <c r="FI10" s="315"/>
      <c r="FJ10" s="315"/>
      <c r="FK10" s="315"/>
      <c r="FL10" s="315"/>
      <c r="FM10" s="315"/>
      <c r="FN10" s="315"/>
      <c r="FO10" s="315"/>
      <c r="FP10" s="315"/>
      <c r="FQ10" s="315"/>
      <c r="FR10" s="315"/>
      <c r="FS10" s="315"/>
      <c r="FT10" s="315"/>
      <c r="FU10" s="315"/>
      <c r="FV10" s="315"/>
      <c r="FW10" s="315"/>
      <c r="FX10" s="315"/>
      <c r="FY10" s="315"/>
      <c r="FZ10" s="315"/>
      <c r="GA10" s="315"/>
      <c r="GB10" s="315"/>
      <c r="GC10" s="315"/>
      <c r="GD10" s="315"/>
      <c r="GE10" s="315"/>
      <c r="GF10" s="315"/>
      <c r="GG10" s="315"/>
      <c r="GH10" s="315"/>
      <c r="GI10" s="315"/>
      <c r="GJ10" s="315"/>
      <c r="GK10" s="315"/>
      <c r="GL10" s="315"/>
      <c r="GM10" s="315"/>
      <c r="GN10" s="315"/>
      <c r="GO10" s="315"/>
      <c r="GP10" s="315"/>
      <c r="GQ10" s="315"/>
      <c r="GR10" s="315"/>
      <c r="GS10" s="315"/>
      <c r="GT10" s="315"/>
      <c r="GU10" s="315"/>
      <c r="GV10" s="315"/>
      <c r="GW10" s="315"/>
      <c r="GX10" s="315"/>
      <c r="GY10" s="315"/>
      <c r="GZ10" s="315"/>
      <c r="HA10" s="315"/>
      <c r="HB10" s="315"/>
      <c r="HC10" s="315"/>
      <c r="HD10" s="315"/>
      <c r="HE10" s="315"/>
      <c r="HF10" s="315"/>
      <c r="HG10" s="315"/>
      <c r="HH10" s="315"/>
      <c r="HI10" s="315"/>
      <c r="HJ10" s="315"/>
      <c r="HK10" s="315"/>
      <c r="HL10" s="315"/>
      <c r="HM10" s="315"/>
      <c r="HN10" s="315"/>
      <c r="HO10" s="315"/>
      <c r="HP10" s="315"/>
      <c r="HQ10" s="315"/>
      <c r="HR10" s="315"/>
      <c r="HS10" s="315"/>
      <c r="HT10" s="315"/>
      <c r="HU10" s="315"/>
      <c r="HV10" s="315"/>
      <c r="HW10" s="315"/>
      <c r="HX10" s="315"/>
      <c r="HY10" s="315"/>
      <c r="HZ10" s="315"/>
      <c r="IA10" s="315"/>
      <c r="IB10" s="315"/>
      <c r="IC10" s="315"/>
      <c r="ID10" s="315"/>
      <c r="IE10" s="315"/>
      <c r="IF10" s="315"/>
      <c r="IG10" s="315"/>
      <c r="IH10" s="315"/>
      <c r="II10" s="315"/>
      <c r="IJ10" s="315"/>
      <c r="IK10" s="315"/>
      <c r="IL10" s="315"/>
      <c r="IM10" s="315"/>
      <c r="IN10" s="315"/>
      <c r="IO10" s="315"/>
      <c r="IP10" s="315"/>
      <c r="IQ10" s="315"/>
      <c r="IR10" s="315"/>
      <c r="IS10" s="315"/>
      <c r="IT10" s="315"/>
      <c r="IU10" s="315"/>
      <c r="IV10" s="315"/>
      <c r="IW10" s="315"/>
      <c r="IX10" s="315"/>
      <c r="IY10" s="315"/>
      <c r="IZ10" s="315"/>
      <c r="JA10" s="315"/>
      <c r="JB10" s="315"/>
      <c r="JC10" s="315"/>
      <c r="JD10" s="315"/>
      <c r="JE10" s="315"/>
      <c r="JF10" s="315"/>
      <c r="JG10" s="315"/>
      <c r="JH10" s="315"/>
      <c r="JI10" s="315"/>
      <c r="JJ10" s="315"/>
      <c r="JK10" s="315"/>
      <c r="JL10" s="315"/>
      <c r="JM10" s="315"/>
      <c r="JN10" s="315"/>
      <c r="JO10" s="315"/>
      <c r="JP10" s="315"/>
      <c r="JQ10" s="315"/>
      <c r="JR10" s="315"/>
      <c r="JS10" s="315"/>
      <c r="JT10" s="315"/>
      <c r="JU10" s="315"/>
      <c r="JV10" s="315"/>
      <c r="JW10" s="315"/>
      <c r="JX10" s="315"/>
      <c r="JY10" s="315"/>
      <c r="JZ10" s="315"/>
      <c r="KA10" s="315"/>
      <c r="KB10" s="315"/>
      <c r="KC10" s="315"/>
      <c r="KD10" s="315"/>
      <c r="KE10" s="315"/>
      <c r="KF10" s="315"/>
      <c r="KG10" s="315"/>
      <c r="KH10" s="315"/>
      <c r="KI10" s="315"/>
      <c r="KJ10" s="315"/>
      <c r="KK10" s="315"/>
      <c r="KL10" s="315"/>
      <c r="KM10" s="315"/>
      <c r="KN10" s="315"/>
      <c r="KO10" s="315"/>
      <c r="KP10" s="315"/>
      <c r="KQ10" s="315"/>
      <c r="KR10" s="315"/>
      <c r="KS10" s="315"/>
      <c r="KT10" s="315"/>
      <c r="KU10" s="315"/>
      <c r="KV10" s="315"/>
      <c r="KW10" s="315"/>
      <c r="KX10" s="315"/>
      <c r="KY10" s="315"/>
      <c r="KZ10" s="315"/>
      <c r="LA10" s="315"/>
      <c r="LB10" s="315"/>
      <c r="LC10" s="315"/>
      <c r="LD10" s="315"/>
      <c r="LE10" s="315"/>
      <c r="LF10" s="315"/>
      <c r="LG10" s="315"/>
      <c r="LH10" s="315"/>
      <c r="LI10" s="315"/>
      <c r="LJ10" s="315"/>
      <c r="LK10" s="315"/>
      <c r="LL10" s="315"/>
      <c r="LM10" s="315"/>
      <c r="LN10" s="315"/>
      <c r="LO10" s="315"/>
      <c r="LP10" s="315"/>
      <c r="LQ10" s="315"/>
      <c r="LR10" s="315"/>
      <c r="LS10" s="315"/>
      <c r="LT10" s="315"/>
      <c r="LU10" s="315"/>
      <c r="LV10" s="315"/>
      <c r="LW10" s="315"/>
      <c r="LX10" s="315"/>
      <c r="LY10" s="315"/>
      <c r="LZ10" s="315"/>
      <c r="MA10" s="315"/>
      <c r="MB10" s="315"/>
      <c r="MC10" s="315"/>
      <c r="MD10" s="315"/>
      <c r="ME10" s="315"/>
      <c r="MF10" s="315"/>
      <c r="MG10" s="315"/>
      <c r="MH10" s="315"/>
      <c r="MI10" s="315"/>
      <c r="MJ10" s="315"/>
      <c r="MK10" s="315"/>
      <c r="ML10" s="315"/>
      <c r="MM10" s="315"/>
      <c r="MN10" s="315"/>
      <c r="MO10" s="315"/>
      <c r="MP10" s="315"/>
      <c r="MQ10" s="315"/>
      <c r="MR10" s="315"/>
      <c r="MS10" s="315"/>
      <c r="MT10" s="315"/>
      <c r="MU10" s="315"/>
      <c r="MV10" s="315"/>
      <c r="MW10" s="315"/>
      <c r="MX10" s="315"/>
      <c r="MY10" s="315"/>
      <c r="MZ10" s="315"/>
      <c r="NA10" s="315"/>
      <c r="NB10" s="315"/>
      <c r="NC10" s="315"/>
      <c r="ND10" s="315"/>
      <c r="NE10" s="315"/>
      <c r="NF10" s="315"/>
      <c r="NG10" s="315"/>
      <c r="NH10" s="315"/>
      <c r="NI10" s="315"/>
      <c r="NJ10" s="315"/>
      <c r="NK10" s="315"/>
      <c r="NL10" s="315"/>
      <c r="NM10" s="315"/>
      <c r="NN10" s="315"/>
      <c r="NO10" s="315"/>
      <c r="NP10" s="315"/>
      <c r="NQ10" s="315"/>
      <c r="NR10" s="315"/>
      <c r="NS10" s="315"/>
      <c r="NT10" s="315"/>
      <c r="NU10" s="315"/>
      <c r="NV10" s="315"/>
      <c r="NW10" s="315"/>
      <c r="NX10" s="315"/>
      <c r="NY10" s="315"/>
      <c r="NZ10" s="315"/>
      <c r="OA10" s="315"/>
      <c r="OB10" s="315"/>
      <c r="OC10" s="315"/>
      <c r="OD10" s="315"/>
      <c r="OE10" s="315"/>
      <c r="OF10" s="315"/>
      <c r="OG10" s="315"/>
      <c r="OH10" s="315"/>
      <c r="OI10" s="315"/>
      <c r="OJ10" s="315"/>
      <c r="OK10" s="315"/>
      <c r="OL10" s="315"/>
      <c r="OM10" s="315"/>
      <c r="ON10" s="315"/>
      <c r="OO10" s="315"/>
      <c r="OP10" s="315"/>
      <c r="OQ10" s="315"/>
      <c r="OR10" s="315"/>
      <c r="OS10" s="315"/>
      <c r="OT10" s="315"/>
      <c r="OU10" s="315"/>
      <c r="OV10" s="315"/>
      <c r="OW10" s="315"/>
      <c r="OX10" s="315"/>
      <c r="OY10" s="315"/>
      <c r="OZ10" s="315"/>
      <c r="PA10" s="315"/>
      <c r="PB10" s="315"/>
      <c r="PC10" s="315"/>
      <c r="PD10" s="315"/>
      <c r="PE10" s="315"/>
      <c r="PF10" s="315"/>
      <c r="PG10" s="315"/>
      <c r="PH10" s="315"/>
      <c r="PI10" s="315"/>
      <c r="PJ10" s="315"/>
      <c r="PK10" s="315"/>
      <c r="PL10" s="315"/>
      <c r="PM10" s="315"/>
      <c r="PN10" s="315"/>
      <c r="PO10" s="315"/>
      <c r="PP10" s="315"/>
      <c r="PQ10" s="315"/>
      <c r="PR10" s="315"/>
      <c r="PS10" s="315"/>
      <c r="PT10" s="315"/>
      <c r="PU10" s="315"/>
      <c r="PV10" s="315"/>
      <c r="PW10" s="315"/>
      <c r="PX10" s="315"/>
      <c r="PY10" s="315"/>
      <c r="PZ10" s="315"/>
      <c r="QA10" s="315"/>
      <c r="QB10" s="315"/>
      <c r="QC10" s="315"/>
      <c r="QD10" s="315"/>
      <c r="QE10" s="315"/>
      <c r="QF10" s="315"/>
      <c r="QG10" s="315"/>
      <c r="QH10" s="315"/>
      <c r="QI10" s="315"/>
      <c r="QJ10" s="315"/>
      <c r="QK10" s="315"/>
      <c r="QL10" s="315"/>
      <c r="QM10" s="315"/>
      <c r="QN10" s="315"/>
      <c r="QO10" s="315"/>
      <c r="QP10" s="315"/>
      <c r="QQ10" s="315"/>
      <c r="QR10" s="315"/>
      <c r="QS10" s="315"/>
      <c r="QT10" s="315"/>
      <c r="QU10" s="315"/>
      <c r="QV10" s="315"/>
      <c r="QW10" s="315"/>
      <c r="QX10" s="315"/>
      <c r="QY10" s="315"/>
      <c r="QZ10" s="315"/>
      <c r="RA10" s="315"/>
      <c r="RB10" s="315"/>
      <c r="RC10" s="315"/>
      <c r="RD10" s="315"/>
      <c r="RE10" s="315"/>
      <c r="RF10" s="315"/>
      <c r="RG10" s="315"/>
      <c r="RH10" s="315"/>
      <c r="RI10" s="315"/>
      <c r="RJ10" s="315"/>
      <c r="RK10" s="315"/>
      <c r="RL10" s="315"/>
      <c r="RM10" s="315"/>
      <c r="RN10" s="315"/>
      <c r="RO10" s="315"/>
      <c r="RP10" s="315"/>
      <c r="RQ10" s="315"/>
      <c r="RR10" s="315"/>
      <c r="RS10" s="315"/>
      <c r="RT10" s="315"/>
      <c r="RU10" s="315"/>
      <c r="RV10" s="315"/>
      <c r="RW10" s="315"/>
      <c r="RX10" s="315"/>
      <c r="RY10" s="315"/>
      <c r="RZ10" s="315"/>
      <c r="SA10" s="315"/>
      <c r="SB10" s="315"/>
      <c r="SC10" s="315"/>
      <c r="SD10" s="315"/>
      <c r="SE10" s="315"/>
      <c r="SF10" s="315"/>
      <c r="SG10" s="315"/>
      <c r="SH10" s="315"/>
      <c r="SI10" s="315"/>
      <c r="SJ10" s="315"/>
      <c r="SK10" s="315"/>
      <c r="SL10" s="315"/>
      <c r="SM10" s="315"/>
      <c r="SN10" s="315"/>
      <c r="SO10" s="315"/>
      <c r="SP10" s="315"/>
      <c r="SQ10" s="315"/>
      <c r="SR10" s="315"/>
      <c r="SS10" s="315"/>
      <c r="ST10" s="315"/>
      <c r="SU10" s="315"/>
      <c r="SV10" s="315"/>
      <c r="SW10" s="315"/>
      <c r="SX10" s="315"/>
      <c r="SY10" s="315"/>
      <c r="SZ10" s="315"/>
      <c r="TA10" s="315"/>
      <c r="TB10" s="315"/>
      <c r="TC10" s="315"/>
      <c r="TD10" s="315"/>
      <c r="TE10" s="315"/>
      <c r="TF10" s="315"/>
      <c r="TG10" s="315"/>
      <c r="TH10" s="315"/>
      <c r="TI10" s="315"/>
      <c r="TJ10" s="315"/>
      <c r="TK10" s="315"/>
      <c r="TL10" s="315"/>
      <c r="TM10" s="315"/>
      <c r="TN10" s="315"/>
      <c r="TO10" s="315"/>
      <c r="TP10" s="315"/>
      <c r="TQ10" s="315"/>
      <c r="TR10" s="315"/>
      <c r="TS10" s="315"/>
      <c r="TT10" s="315"/>
      <c r="TU10" s="315"/>
      <c r="TV10" s="315"/>
      <c r="TW10" s="315"/>
      <c r="TX10" s="315"/>
      <c r="TY10" s="315"/>
      <c r="TZ10" s="315"/>
      <c r="UA10" s="315"/>
      <c r="UB10" s="315"/>
      <c r="UC10" s="315"/>
      <c r="UD10" s="315"/>
      <c r="UE10" s="315"/>
      <c r="UF10" s="315"/>
      <c r="UG10" s="315"/>
      <c r="UH10" s="315"/>
      <c r="UI10" s="315"/>
      <c r="UJ10" s="315"/>
      <c r="UK10" s="315"/>
      <c r="UL10" s="315"/>
      <c r="UM10" s="315"/>
      <c r="UN10" s="315"/>
      <c r="UO10" s="315"/>
      <c r="UP10" s="315"/>
      <c r="UQ10" s="315"/>
      <c r="UR10" s="315"/>
      <c r="US10" s="315"/>
      <c r="UT10" s="315"/>
      <c r="UU10" s="315"/>
      <c r="UV10" s="315"/>
      <c r="UW10" s="315"/>
      <c r="UX10" s="315"/>
      <c r="UY10" s="315"/>
      <c r="UZ10" s="315"/>
      <c r="VA10" s="315"/>
      <c r="VB10" s="315"/>
      <c r="VC10" s="315"/>
      <c r="VD10" s="315"/>
      <c r="VE10" s="315"/>
      <c r="VF10" s="315"/>
      <c r="VG10" s="315"/>
      <c r="VH10" s="315"/>
      <c r="VI10" s="315"/>
      <c r="VJ10" s="315"/>
      <c r="VK10" s="315"/>
      <c r="VL10" s="315"/>
      <c r="VM10" s="315"/>
      <c r="VN10" s="315"/>
      <c r="VO10" s="315"/>
      <c r="VP10" s="315"/>
      <c r="VQ10" s="315"/>
      <c r="VR10" s="315"/>
      <c r="VS10" s="315"/>
      <c r="VT10" s="315"/>
      <c r="VU10" s="315"/>
      <c r="VV10" s="315"/>
      <c r="VW10" s="315"/>
      <c r="VX10" s="315"/>
      <c r="VY10" s="315"/>
      <c r="VZ10" s="315"/>
      <c r="WA10" s="315"/>
      <c r="WB10" s="315"/>
      <c r="WC10" s="315"/>
      <c r="WD10" s="315"/>
      <c r="WE10" s="315"/>
      <c r="WF10" s="315"/>
      <c r="WG10" s="315"/>
      <c r="WH10" s="315"/>
      <c r="WI10" s="315"/>
      <c r="WJ10" s="315"/>
      <c r="WK10" s="315"/>
      <c r="WL10" s="315"/>
      <c r="WM10" s="315"/>
      <c r="WN10" s="315"/>
      <c r="WO10" s="315"/>
      <c r="WP10" s="315"/>
      <c r="WQ10" s="315"/>
      <c r="WR10" s="315"/>
      <c r="WS10" s="315"/>
      <c r="WT10" s="315"/>
      <c r="WU10" s="315"/>
      <c r="WV10" s="315"/>
      <c r="WW10" s="315"/>
      <c r="WX10" s="315"/>
      <c r="WY10" s="315"/>
      <c r="WZ10" s="315"/>
      <c r="XA10" s="315"/>
      <c r="XB10" s="315"/>
      <c r="XC10" s="315"/>
      <c r="XD10" s="315"/>
      <c r="XE10" s="315"/>
      <c r="XF10" s="315"/>
      <c r="XG10" s="315"/>
      <c r="XH10" s="315"/>
      <c r="XI10" s="315"/>
      <c r="XJ10" s="315"/>
      <c r="XK10" s="315"/>
      <c r="XL10" s="315"/>
      <c r="XM10" s="315"/>
      <c r="XN10" s="315"/>
      <c r="XO10" s="315"/>
      <c r="XP10" s="315"/>
      <c r="XQ10" s="315"/>
      <c r="XR10" s="315"/>
      <c r="XS10" s="315"/>
      <c r="XT10" s="315"/>
      <c r="XU10" s="315"/>
      <c r="XV10" s="315"/>
      <c r="XW10" s="315"/>
      <c r="XX10" s="315"/>
      <c r="XY10" s="315"/>
      <c r="XZ10" s="315"/>
      <c r="YA10" s="315"/>
      <c r="YB10" s="315"/>
      <c r="YC10" s="315"/>
      <c r="YD10" s="315"/>
      <c r="YE10" s="315"/>
      <c r="YF10" s="315"/>
      <c r="YG10" s="315"/>
      <c r="YH10" s="315"/>
      <c r="YI10" s="315"/>
      <c r="YJ10" s="315"/>
      <c r="YK10" s="315"/>
      <c r="YL10" s="315"/>
      <c r="YM10" s="315"/>
      <c r="YN10" s="315"/>
      <c r="YO10" s="315"/>
      <c r="YP10" s="315"/>
      <c r="YQ10" s="315"/>
      <c r="YR10" s="315"/>
      <c r="YS10" s="315"/>
      <c r="YT10" s="315"/>
      <c r="YU10" s="315"/>
      <c r="YV10" s="315"/>
      <c r="YW10" s="315"/>
      <c r="YX10" s="315"/>
      <c r="YY10" s="315"/>
      <c r="YZ10" s="315"/>
      <c r="ZA10" s="315"/>
      <c r="ZB10" s="315"/>
      <c r="ZC10" s="315"/>
      <c r="ZD10" s="315"/>
      <c r="ZE10" s="315"/>
      <c r="ZF10" s="315"/>
      <c r="ZG10" s="315"/>
      <c r="ZH10" s="315"/>
      <c r="ZI10" s="315"/>
      <c r="ZJ10" s="315"/>
      <c r="ZK10" s="315"/>
      <c r="ZL10" s="315"/>
      <c r="ZM10" s="315"/>
      <c r="ZN10" s="315"/>
      <c r="ZO10" s="315"/>
      <c r="ZP10" s="315"/>
      <c r="ZQ10" s="315"/>
      <c r="ZR10" s="315"/>
      <c r="ZS10" s="315"/>
      <c r="ZT10" s="315"/>
      <c r="ZU10" s="315"/>
      <c r="ZV10" s="315"/>
      <c r="ZW10" s="315"/>
      <c r="ZX10" s="315"/>
      <c r="ZY10" s="315"/>
      <c r="ZZ10" s="315"/>
      <c r="AAA10" s="315"/>
      <c r="AAB10" s="315"/>
      <c r="AAC10" s="315"/>
      <c r="AAD10" s="315"/>
      <c r="AAE10" s="315"/>
      <c r="AAF10" s="315"/>
      <c r="AAG10" s="315"/>
      <c r="AAH10" s="315"/>
      <c r="AAI10" s="315"/>
      <c r="AAJ10" s="315"/>
      <c r="AAK10" s="315"/>
      <c r="AAL10" s="315"/>
      <c r="AAM10" s="315"/>
      <c r="AAN10" s="315"/>
      <c r="AAO10" s="315"/>
      <c r="AAP10" s="315"/>
      <c r="AAQ10" s="315"/>
      <c r="AAR10" s="315"/>
      <c r="AAS10" s="315"/>
      <c r="AAT10" s="315"/>
      <c r="AAU10" s="315"/>
      <c r="AAV10" s="315"/>
      <c r="AAW10" s="315"/>
      <c r="AAX10" s="315"/>
      <c r="AAY10" s="315"/>
      <c r="AAZ10" s="315"/>
      <c r="ABA10" s="315"/>
      <c r="ABB10" s="315"/>
      <c r="ABC10" s="315"/>
      <c r="ABD10" s="315"/>
      <c r="ABE10" s="315"/>
      <c r="ABF10" s="315"/>
      <c r="ABG10" s="315"/>
      <c r="ABH10" s="315"/>
      <c r="ABI10" s="315"/>
      <c r="ABJ10" s="315"/>
      <c r="ABK10" s="315"/>
      <c r="ABL10" s="315"/>
      <c r="ABM10" s="315"/>
      <c r="ABN10" s="315"/>
      <c r="ABO10" s="315"/>
      <c r="ABP10" s="315"/>
      <c r="ABQ10" s="315"/>
      <c r="ABR10" s="315"/>
      <c r="ABS10" s="315"/>
      <c r="ABT10" s="315"/>
      <c r="ABU10" s="315"/>
      <c r="ABV10" s="315"/>
      <c r="ABW10" s="315"/>
      <c r="ABX10" s="315"/>
      <c r="ABY10" s="315"/>
      <c r="ABZ10" s="315"/>
      <c r="ACA10" s="315"/>
      <c r="ACB10" s="315"/>
      <c r="ACC10" s="315"/>
      <c r="ACD10" s="315"/>
      <c r="ACE10" s="315"/>
      <c r="ACF10" s="315"/>
      <c r="ACG10" s="315"/>
      <c r="ACH10" s="315"/>
      <c r="ACI10" s="315"/>
      <c r="ACJ10" s="315"/>
      <c r="ACK10" s="315"/>
      <c r="ACL10" s="315"/>
      <c r="ACM10" s="315"/>
      <c r="ACN10" s="315"/>
      <c r="ACO10" s="315"/>
      <c r="ACP10" s="315"/>
      <c r="ACQ10" s="315"/>
      <c r="ACR10" s="315"/>
      <c r="ACS10" s="315"/>
      <c r="ACT10" s="315"/>
      <c r="ACU10" s="315"/>
      <c r="ACV10" s="315"/>
      <c r="ACW10" s="315"/>
      <c r="ACX10" s="315"/>
      <c r="ACY10" s="315"/>
      <c r="ACZ10" s="315"/>
      <c r="ADA10" s="315"/>
      <c r="ADB10" s="315"/>
      <c r="ADC10" s="315"/>
      <c r="ADD10" s="315"/>
      <c r="ADE10" s="315"/>
      <c r="ADF10" s="315"/>
      <c r="ADG10" s="315"/>
      <c r="ADH10" s="315"/>
      <c r="ADI10" s="315"/>
      <c r="ADJ10" s="315"/>
      <c r="ADK10" s="315"/>
      <c r="ADL10" s="315"/>
      <c r="ADM10" s="315"/>
      <c r="ADN10" s="315"/>
      <c r="ADO10" s="315"/>
      <c r="ADP10" s="315"/>
      <c r="ADQ10" s="315"/>
      <c r="ADR10" s="315"/>
      <c r="ADS10" s="315"/>
      <c r="ADT10" s="315"/>
      <c r="ADU10" s="315"/>
      <c r="ADV10" s="315"/>
      <c r="ADW10" s="315"/>
      <c r="ADX10" s="315"/>
      <c r="ADY10" s="315"/>
      <c r="ADZ10" s="315"/>
      <c r="AEA10" s="315"/>
      <c r="AEB10" s="315"/>
      <c r="AEC10" s="315"/>
      <c r="AED10" s="315"/>
      <c r="AEE10" s="315"/>
      <c r="AEF10" s="315"/>
      <c r="AEG10" s="315"/>
      <c r="AEH10" s="315"/>
      <c r="AEI10" s="315"/>
      <c r="AEJ10" s="315"/>
      <c r="AEK10" s="315"/>
      <c r="AEL10" s="315"/>
      <c r="AEM10" s="315"/>
      <c r="AEN10" s="315"/>
      <c r="AEO10" s="315"/>
      <c r="AEP10" s="315"/>
      <c r="AEQ10" s="315"/>
      <c r="AER10" s="315"/>
      <c r="AES10" s="315"/>
      <c r="AET10" s="315"/>
      <c r="AEU10" s="315"/>
      <c r="AEV10" s="315"/>
      <c r="AEW10" s="315"/>
      <c r="AEX10" s="315"/>
      <c r="AEY10" s="315"/>
      <c r="AEZ10" s="315"/>
      <c r="AFA10" s="315"/>
      <c r="AFB10" s="315"/>
      <c r="AFC10" s="315"/>
      <c r="AFD10" s="315"/>
      <c r="AFE10" s="315"/>
      <c r="AFF10" s="315"/>
      <c r="AFG10" s="315"/>
      <c r="AFH10" s="315"/>
      <c r="AFI10" s="315"/>
      <c r="AFJ10" s="315"/>
      <c r="AFK10" s="315"/>
      <c r="AFL10" s="315"/>
      <c r="AFM10" s="315"/>
      <c r="AFN10" s="315"/>
      <c r="AFO10" s="315"/>
      <c r="AFP10" s="315"/>
      <c r="AFQ10" s="315"/>
      <c r="AFR10" s="315"/>
      <c r="AFS10" s="315"/>
      <c r="AFT10" s="315"/>
      <c r="AFU10" s="315"/>
      <c r="AFV10" s="315"/>
      <c r="AFW10" s="315"/>
      <c r="AFX10" s="315"/>
      <c r="AFY10" s="315"/>
      <c r="AFZ10" s="315"/>
      <c r="AGA10" s="315"/>
      <c r="AGB10" s="315"/>
      <c r="AGC10" s="315"/>
      <c r="AGD10" s="315"/>
      <c r="AGE10" s="315"/>
      <c r="AGF10" s="315"/>
      <c r="AGG10" s="315"/>
      <c r="AGH10" s="315"/>
      <c r="AGI10" s="315"/>
      <c r="AGJ10" s="315"/>
      <c r="AGK10" s="315"/>
      <c r="AGL10" s="315"/>
      <c r="AGM10" s="315"/>
      <c r="AGN10" s="315"/>
      <c r="AGO10" s="315"/>
      <c r="AGP10" s="315"/>
      <c r="AGQ10" s="315"/>
      <c r="AGR10" s="315"/>
      <c r="AGS10" s="315"/>
      <c r="AGT10" s="315"/>
      <c r="AGU10" s="315"/>
      <c r="AGV10" s="315"/>
      <c r="AGW10" s="315"/>
      <c r="AGX10" s="315"/>
      <c r="AGY10" s="315"/>
      <c r="AGZ10" s="315"/>
      <c r="AHA10" s="315"/>
      <c r="AHB10" s="315"/>
      <c r="AHC10" s="315"/>
      <c r="AHD10" s="315"/>
      <c r="AHE10" s="315"/>
      <c r="AHF10" s="315"/>
      <c r="AHG10" s="315"/>
      <c r="AHH10" s="315"/>
      <c r="AHI10" s="315"/>
      <c r="AHJ10" s="315"/>
      <c r="AHK10" s="315"/>
      <c r="AHL10" s="315"/>
      <c r="AHM10" s="315"/>
      <c r="AHN10" s="315"/>
      <c r="AHO10" s="315"/>
      <c r="AHP10" s="315"/>
      <c r="AHQ10" s="315"/>
      <c r="AHR10" s="315"/>
      <c r="AHS10" s="315"/>
      <c r="AHT10" s="315"/>
      <c r="AHU10" s="315"/>
      <c r="AHV10" s="315"/>
      <c r="AHW10" s="315"/>
      <c r="AHX10" s="315"/>
      <c r="AHY10" s="315"/>
      <c r="AHZ10" s="315"/>
      <c r="AIA10" s="315"/>
      <c r="AIB10" s="315"/>
      <c r="AIC10" s="315"/>
      <c r="AID10" s="315"/>
      <c r="AIE10" s="315"/>
      <c r="AIF10" s="315"/>
      <c r="AIG10" s="315"/>
      <c r="AIH10" s="315"/>
      <c r="AII10" s="315"/>
      <c r="AIJ10" s="315"/>
    </row>
    <row r="11" spans="1:920" s="380" customFormat="1" ht="12.95" customHeight="1" x14ac:dyDescent="0.25">
      <c r="A11" s="389"/>
      <c r="B11" s="389"/>
      <c r="C11" s="389"/>
      <c r="D11" s="389"/>
      <c r="E11" s="941" t="s">
        <v>1950</v>
      </c>
      <c r="F11" s="381"/>
      <c r="G11" s="315"/>
      <c r="H11" s="315"/>
      <c r="I11" s="376"/>
      <c r="J11" s="377"/>
      <c r="K11" s="377"/>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315"/>
      <c r="BA11" s="315"/>
      <c r="BB11" s="315"/>
      <c r="BC11" s="315"/>
      <c r="BD11" s="315"/>
      <c r="BE11" s="315"/>
      <c r="BF11" s="315"/>
      <c r="BG11" s="315"/>
      <c r="BH11" s="315"/>
      <c r="BI11" s="315"/>
      <c r="BJ11" s="315"/>
      <c r="BK11" s="315"/>
      <c r="BL11" s="315"/>
      <c r="BM11" s="315"/>
      <c r="BN11" s="315"/>
      <c r="BO11" s="315"/>
      <c r="BP11" s="315"/>
      <c r="BQ11" s="315"/>
      <c r="BR11" s="315"/>
      <c r="BS11" s="315"/>
      <c r="BT11" s="315"/>
      <c r="BU11" s="315"/>
      <c r="BV11" s="315"/>
      <c r="BW11" s="315"/>
      <c r="BX11" s="315"/>
      <c r="BY11" s="315"/>
      <c r="BZ11" s="315"/>
      <c r="CA11" s="315"/>
      <c r="CB11" s="315"/>
      <c r="CC11" s="315"/>
      <c r="CD11" s="315"/>
      <c r="CE11" s="315"/>
      <c r="CF11" s="315"/>
      <c r="CG11" s="315"/>
      <c r="CH11" s="315"/>
      <c r="CI11" s="315"/>
      <c r="CJ11" s="315"/>
      <c r="CK11" s="315"/>
      <c r="CL11" s="315"/>
      <c r="CM11" s="315"/>
      <c r="CN11" s="315"/>
      <c r="CO11" s="315"/>
      <c r="CP11" s="315"/>
      <c r="CQ11" s="315"/>
      <c r="CR11" s="315"/>
      <c r="CS11" s="315"/>
      <c r="CT11" s="315"/>
      <c r="CU11" s="315"/>
      <c r="CV11" s="315"/>
      <c r="CW11" s="315"/>
      <c r="CX11" s="315"/>
      <c r="CY11" s="315"/>
      <c r="CZ11" s="315"/>
      <c r="DA11" s="315"/>
      <c r="DB11" s="315"/>
      <c r="DC11" s="315"/>
      <c r="DD11" s="315"/>
      <c r="DE11" s="315"/>
      <c r="DF11" s="315"/>
      <c r="DG11" s="315"/>
      <c r="DH11" s="315"/>
      <c r="DI11" s="315"/>
      <c r="DJ11" s="315"/>
      <c r="DK11" s="315"/>
      <c r="DL11" s="315"/>
      <c r="DM11" s="315"/>
      <c r="DN11" s="315"/>
      <c r="DO11" s="315"/>
      <c r="DP11" s="315"/>
      <c r="DQ11" s="315"/>
      <c r="DR11" s="315"/>
      <c r="DS11" s="315"/>
      <c r="DT11" s="315"/>
      <c r="DU11" s="315"/>
      <c r="DV11" s="315"/>
      <c r="DW11" s="315"/>
      <c r="DX11" s="315"/>
      <c r="DY11" s="315"/>
      <c r="DZ11" s="315"/>
      <c r="EA11" s="315"/>
      <c r="EB11" s="315"/>
      <c r="EC11" s="315"/>
      <c r="ED11" s="315"/>
      <c r="EE11" s="315"/>
      <c r="EF11" s="315"/>
      <c r="EG11" s="315"/>
      <c r="EH11" s="315"/>
      <c r="EI11" s="315"/>
      <c r="EJ11" s="315"/>
      <c r="EK11" s="315"/>
      <c r="EL11" s="315"/>
      <c r="EM11" s="315"/>
      <c r="EN11" s="315"/>
      <c r="EO11" s="315"/>
      <c r="EP11" s="315"/>
      <c r="EQ11" s="315"/>
      <c r="ER11" s="315"/>
      <c r="ES11" s="315"/>
      <c r="ET11" s="315"/>
      <c r="EU11" s="315"/>
      <c r="EV11" s="315"/>
      <c r="EW11" s="315"/>
      <c r="EX11" s="315"/>
      <c r="EY11" s="315"/>
      <c r="EZ11" s="315"/>
      <c r="FA11" s="315"/>
      <c r="FB11" s="315"/>
      <c r="FC11" s="315"/>
      <c r="FD11" s="315"/>
      <c r="FE11" s="315"/>
      <c r="FF11" s="315"/>
      <c r="FG11" s="315"/>
      <c r="FH11" s="315"/>
      <c r="FI11" s="315"/>
      <c r="FJ11" s="315"/>
      <c r="FK11" s="315"/>
      <c r="FL11" s="315"/>
      <c r="FM11" s="315"/>
      <c r="FN11" s="315"/>
      <c r="FO11" s="315"/>
      <c r="FP11" s="315"/>
      <c r="FQ11" s="315"/>
      <c r="FR11" s="315"/>
      <c r="FS11" s="315"/>
      <c r="FT11" s="315"/>
      <c r="FU11" s="315"/>
      <c r="FV11" s="315"/>
      <c r="FW11" s="315"/>
      <c r="FX11" s="315"/>
      <c r="FY11" s="315"/>
      <c r="FZ11" s="315"/>
      <c r="GA11" s="315"/>
      <c r="GB11" s="315"/>
      <c r="GC11" s="315"/>
      <c r="GD11" s="315"/>
      <c r="GE11" s="315"/>
      <c r="GF11" s="315"/>
      <c r="GG11" s="315"/>
      <c r="GH11" s="315"/>
      <c r="GI11" s="315"/>
      <c r="GJ11" s="315"/>
      <c r="GK11" s="315"/>
      <c r="GL11" s="315"/>
      <c r="GM11" s="315"/>
      <c r="GN11" s="315"/>
      <c r="GO11" s="315"/>
      <c r="GP11" s="315"/>
      <c r="GQ11" s="315"/>
      <c r="GR11" s="315"/>
      <c r="GS11" s="315"/>
      <c r="GT11" s="315"/>
      <c r="GU11" s="315"/>
      <c r="GV11" s="315"/>
      <c r="GW11" s="315"/>
      <c r="GX11" s="315"/>
      <c r="GY11" s="315"/>
      <c r="GZ11" s="315"/>
      <c r="HA11" s="315"/>
      <c r="HB11" s="315"/>
      <c r="HC11" s="315"/>
      <c r="HD11" s="315"/>
      <c r="HE11" s="315"/>
      <c r="HF11" s="315"/>
      <c r="HG11" s="315"/>
      <c r="HH11" s="315"/>
      <c r="HI11" s="315"/>
      <c r="HJ11" s="315"/>
      <c r="HK11" s="315"/>
      <c r="HL11" s="315"/>
      <c r="HM11" s="315"/>
      <c r="HN11" s="315"/>
      <c r="HO11" s="315"/>
      <c r="HP11" s="315"/>
      <c r="HQ11" s="315"/>
      <c r="HR11" s="315"/>
      <c r="HS11" s="315"/>
      <c r="HT11" s="315"/>
      <c r="HU11" s="315"/>
      <c r="HV11" s="315"/>
      <c r="HW11" s="315"/>
      <c r="HX11" s="315"/>
      <c r="HY11" s="315"/>
      <c r="HZ11" s="315"/>
      <c r="IA11" s="315"/>
      <c r="IB11" s="315"/>
      <c r="IC11" s="315"/>
      <c r="ID11" s="315"/>
      <c r="IE11" s="315"/>
      <c r="IF11" s="315"/>
      <c r="IG11" s="315"/>
      <c r="IH11" s="315"/>
      <c r="II11" s="315"/>
      <c r="IJ11" s="315"/>
      <c r="IK11" s="315"/>
      <c r="IL11" s="315"/>
      <c r="IM11" s="315"/>
      <c r="IN11" s="315"/>
      <c r="IO11" s="315"/>
      <c r="IP11" s="315"/>
      <c r="IQ11" s="315"/>
      <c r="IR11" s="315"/>
      <c r="IS11" s="315"/>
      <c r="IT11" s="315"/>
      <c r="IU11" s="315"/>
      <c r="IV11" s="315"/>
      <c r="IW11" s="315"/>
      <c r="IX11" s="315"/>
      <c r="IY11" s="315"/>
      <c r="IZ11" s="315"/>
      <c r="JA11" s="315"/>
      <c r="JB11" s="315"/>
      <c r="JC11" s="315"/>
      <c r="JD11" s="315"/>
      <c r="JE11" s="315"/>
      <c r="JF11" s="315"/>
      <c r="JG11" s="315"/>
      <c r="JH11" s="315"/>
      <c r="JI11" s="315"/>
      <c r="JJ11" s="315"/>
      <c r="JK11" s="315"/>
      <c r="JL11" s="315"/>
      <c r="JM11" s="315"/>
      <c r="JN11" s="315"/>
      <c r="JO11" s="315"/>
      <c r="JP11" s="315"/>
      <c r="JQ11" s="315"/>
      <c r="JR11" s="315"/>
      <c r="JS11" s="315"/>
      <c r="JT11" s="315"/>
      <c r="JU11" s="315"/>
      <c r="JV11" s="315"/>
      <c r="JW11" s="315"/>
      <c r="JX11" s="315"/>
      <c r="JY11" s="315"/>
      <c r="JZ11" s="315"/>
      <c r="KA11" s="315"/>
      <c r="KB11" s="315"/>
      <c r="KC11" s="315"/>
      <c r="KD11" s="315"/>
      <c r="KE11" s="315"/>
      <c r="KF11" s="315"/>
      <c r="KG11" s="315"/>
      <c r="KH11" s="315"/>
      <c r="KI11" s="315"/>
      <c r="KJ11" s="315"/>
      <c r="KK11" s="315"/>
      <c r="KL11" s="315"/>
      <c r="KM11" s="315"/>
      <c r="KN11" s="315"/>
      <c r="KO11" s="315"/>
      <c r="KP11" s="315"/>
      <c r="KQ11" s="315"/>
      <c r="KR11" s="315"/>
      <c r="KS11" s="315"/>
      <c r="KT11" s="315"/>
      <c r="KU11" s="315"/>
      <c r="KV11" s="315"/>
      <c r="KW11" s="315"/>
      <c r="KX11" s="315"/>
      <c r="KY11" s="315"/>
      <c r="KZ11" s="315"/>
      <c r="LA11" s="315"/>
      <c r="LB11" s="315"/>
      <c r="LC11" s="315"/>
      <c r="LD11" s="315"/>
      <c r="LE11" s="315"/>
      <c r="LF11" s="315"/>
      <c r="LG11" s="315"/>
      <c r="LH11" s="315"/>
      <c r="LI11" s="315"/>
      <c r="LJ11" s="315"/>
      <c r="LK11" s="315"/>
      <c r="LL11" s="315"/>
      <c r="LM11" s="315"/>
      <c r="LN11" s="315"/>
      <c r="LO11" s="315"/>
      <c r="LP11" s="315"/>
      <c r="LQ11" s="315"/>
      <c r="LR11" s="315"/>
      <c r="LS11" s="315"/>
      <c r="LT11" s="315"/>
      <c r="LU11" s="315"/>
      <c r="LV11" s="315"/>
      <c r="LW11" s="315"/>
      <c r="LX11" s="315"/>
      <c r="LY11" s="315"/>
      <c r="LZ11" s="315"/>
      <c r="MA11" s="315"/>
      <c r="MB11" s="315"/>
      <c r="MC11" s="315"/>
      <c r="MD11" s="315"/>
      <c r="ME11" s="315"/>
      <c r="MF11" s="315"/>
      <c r="MG11" s="315"/>
      <c r="MH11" s="315"/>
      <c r="MI11" s="315"/>
      <c r="MJ11" s="315"/>
      <c r="MK11" s="315"/>
      <c r="ML11" s="315"/>
      <c r="MM11" s="315"/>
      <c r="MN11" s="315"/>
      <c r="MO11" s="315"/>
      <c r="MP11" s="315"/>
      <c r="MQ11" s="315"/>
      <c r="MR11" s="315"/>
      <c r="MS11" s="315"/>
      <c r="MT11" s="315"/>
      <c r="MU11" s="315"/>
      <c r="MV11" s="315"/>
      <c r="MW11" s="315"/>
      <c r="MX11" s="315"/>
      <c r="MY11" s="315"/>
      <c r="MZ11" s="315"/>
      <c r="NA11" s="315"/>
      <c r="NB11" s="315"/>
      <c r="NC11" s="315"/>
      <c r="ND11" s="315"/>
      <c r="NE11" s="315"/>
      <c r="NF11" s="315"/>
      <c r="NG11" s="315"/>
      <c r="NH11" s="315"/>
      <c r="NI11" s="315"/>
      <c r="NJ11" s="315"/>
      <c r="NK11" s="315"/>
      <c r="NL11" s="315"/>
      <c r="NM11" s="315"/>
      <c r="NN11" s="315"/>
      <c r="NO11" s="315"/>
      <c r="NP11" s="315"/>
      <c r="NQ11" s="315"/>
      <c r="NR11" s="315"/>
      <c r="NS11" s="315"/>
      <c r="NT11" s="315"/>
      <c r="NU11" s="315"/>
      <c r="NV11" s="315"/>
      <c r="NW11" s="315"/>
      <c r="NX11" s="315"/>
      <c r="NY11" s="315"/>
      <c r="NZ11" s="315"/>
      <c r="OA11" s="315"/>
      <c r="OB11" s="315"/>
      <c r="OC11" s="315"/>
      <c r="OD11" s="315"/>
      <c r="OE11" s="315"/>
      <c r="OF11" s="315"/>
      <c r="OG11" s="315"/>
      <c r="OH11" s="315"/>
      <c r="OI11" s="315"/>
      <c r="OJ11" s="315"/>
      <c r="OK11" s="315"/>
      <c r="OL11" s="315"/>
      <c r="OM11" s="315"/>
      <c r="ON11" s="315"/>
      <c r="OO11" s="315"/>
      <c r="OP11" s="315"/>
      <c r="OQ11" s="315"/>
      <c r="OR11" s="315"/>
      <c r="OS11" s="315"/>
      <c r="OT11" s="315"/>
      <c r="OU11" s="315"/>
      <c r="OV11" s="315"/>
      <c r="OW11" s="315"/>
      <c r="OX11" s="315"/>
      <c r="OY11" s="315"/>
      <c r="OZ11" s="315"/>
      <c r="PA11" s="315"/>
      <c r="PB11" s="315"/>
      <c r="PC11" s="315"/>
      <c r="PD11" s="315"/>
      <c r="PE11" s="315"/>
      <c r="PF11" s="315"/>
      <c r="PG11" s="315"/>
      <c r="PH11" s="315"/>
      <c r="PI11" s="315"/>
      <c r="PJ11" s="315"/>
      <c r="PK11" s="315"/>
      <c r="PL11" s="315"/>
      <c r="PM11" s="315"/>
      <c r="PN11" s="315"/>
      <c r="PO11" s="315"/>
      <c r="PP11" s="315"/>
      <c r="PQ11" s="315"/>
      <c r="PR11" s="315"/>
      <c r="PS11" s="315"/>
      <c r="PT11" s="315"/>
      <c r="PU11" s="315"/>
      <c r="PV11" s="315"/>
      <c r="PW11" s="315"/>
      <c r="PX11" s="315"/>
      <c r="PY11" s="315"/>
      <c r="PZ11" s="315"/>
      <c r="QA11" s="315"/>
      <c r="QB11" s="315"/>
      <c r="QC11" s="315"/>
      <c r="QD11" s="315"/>
      <c r="QE11" s="315"/>
      <c r="QF11" s="315"/>
      <c r="QG11" s="315"/>
      <c r="QH11" s="315"/>
      <c r="QI11" s="315"/>
      <c r="QJ11" s="315"/>
      <c r="QK11" s="315"/>
      <c r="QL11" s="315"/>
      <c r="QM11" s="315"/>
      <c r="QN11" s="315"/>
      <c r="QO11" s="315"/>
      <c r="QP11" s="315"/>
      <c r="QQ11" s="315"/>
      <c r="QR11" s="315"/>
      <c r="QS11" s="315"/>
      <c r="QT11" s="315"/>
      <c r="QU11" s="315"/>
      <c r="QV11" s="315"/>
      <c r="QW11" s="315"/>
      <c r="QX11" s="315"/>
      <c r="QY11" s="315"/>
      <c r="QZ11" s="315"/>
      <c r="RA11" s="315"/>
      <c r="RB11" s="315"/>
      <c r="RC11" s="315"/>
      <c r="RD11" s="315"/>
      <c r="RE11" s="315"/>
      <c r="RF11" s="315"/>
      <c r="RG11" s="315"/>
      <c r="RH11" s="315"/>
      <c r="RI11" s="315"/>
      <c r="RJ11" s="315"/>
      <c r="RK11" s="315"/>
      <c r="RL11" s="315"/>
      <c r="RM11" s="315"/>
      <c r="RN11" s="315"/>
      <c r="RO11" s="315"/>
      <c r="RP11" s="315"/>
      <c r="RQ11" s="315"/>
      <c r="RR11" s="315"/>
      <c r="RS11" s="315"/>
      <c r="RT11" s="315"/>
      <c r="RU11" s="315"/>
      <c r="RV11" s="315"/>
      <c r="RW11" s="315"/>
      <c r="RX11" s="315"/>
      <c r="RY11" s="315"/>
      <c r="RZ11" s="315"/>
      <c r="SA11" s="315"/>
      <c r="SB11" s="315"/>
      <c r="SC11" s="315"/>
      <c r="SD11" s="315"/>
      <c r="SE11" s="315"/>
      <c r="SF11" s="315"/>
      <c r="SG11" s="315"/>
      <c r="SH11" s="315"/>
      <c r="SI11" s="315"/>
      <c r="SJ11" s="315"/>
      <c r="SK11" s="315"/>
      <c r="SL11" s="315"/>
      <c r="SM11" s="315"/>
      <c r="SN11" s="315"/>
      <c r="SO11" s="315"/>
      <c r="SP11" s="315"/>
      <c r="SQ11" s="315"/>
      <c r="SR11" s="315"/>
      <c r="SS11" s="315"/>
      <c r="ST11" s="315"/>
      <c r="SU11" s="315"/>
      <c r="SV11" s="315"/>
      <c r="SW11" s="315"/>
      <c r="SX11" s="315"/>
      <c r="SY11" s="315"/>
      <c r="SZ11" s="315"/>
      <c r="TA11" s="315"/>
      <c r="TB11" s="315"/>
      <c r="TC11" s="315"/>
      <c r="TD11" s="315"/>
      <c r="TE11" s="315"/>
      <c r="TF11" s="315"/>
      <c r="TG11" s="315"/>
      <c r="TH11" s="315"/>
      <c r="TI11" s="315"/>
      <c r="TJ11" s="315"/>
      <c r="TK11" s="315"/>
      <c r="TL11" s="315"/>
      <c r="TM11" s="315"/>
      <c r="TN11" s="315"/>
      <c r="TO11" s="315"/>
      <c r="TP11" s="315"/>
      <c r="TQ11" s="315"/>
      <c r="TR11" s="315"/>
      <c r="TS11" s="315"/>
      <c r="TT11" s="315"/>
      <c r="TU11" s="315"/>
      <c r="TV11" s="315"/>
      <c r="TW11" s="315"/>
      <c r="TX11" s="315"/>
      <c r="TY11" s="315"/>
      <c r="TZ11" s="315"/>
      <c r="UA11" s="315"/>
      <c r="UB11" s="315"/>
      <c r="UC11" s="315"/>
      <c r="UD11" s="315"/>
      <c r="UE11" s="315"/>
      <c r="UF11" s="315"/>
      <c r="UG11" s="315"/>
      <c r="UH11" s="315"/>
      <c r="UI11" s="315"/>
      <c r="UJ11" s="315"/>
      <c r="UK11" s="315"/>
      <c r="UL11" s="315"/>
      <c r="UM11" s="315"/>
      <c r="UN11" s="315"/>
      <c r="UO11" s="315"/>
      <c r="UP11" s="315"/>
      <c r="UQ11" s="315"/>
      <c r="UR11" s="315"/>
      <c r="US11" s="315"/>
      <c r="UT11" s="315"/>
      <c r="UU11" s="315"/>
      <c r="UV11" s="315"/>
      <c r="UW11" s="315"/>
      <c r="UX11" s="315"/>
      <c r="UY11" s="315"/>
      <c r="UZ11" s="315"/>
      <c r="VA11" s="315"/>
      <c r="VB11" s="315"/>
      <c r="VC11" s="315"/>
      <c r="VD11" s="315"/>
      <c r="VE11" s="315"/>
      <c r="VF11" s="315"/>
      <c r="VG11" s="315"/>
      <c r="VH11" s="315"/>
      <c r="VI11" s="315"/>
      <c r="VJ11" s="315"/>
      <c r="VK11" s="315"/>
      <c r="VL11" s="315"/>
      <c r="VM11" s="315"/>
      <c r="VN11" s="315"/>
      <c r="VO11" s="315"/>
      <c r="VP11" s="315"/>
      <c r="VQ11" s="315"/>
      <c r="VR11" s="315"/>
      <c r="VS11" s="315"/>
      <c r="VT11" s="315"/>
      <c r="VU11" s="315"/>
      <c r="VV11" s="315"/>
      <c r="VW11" s="315"/>
      <c r="VX11" s="315"/>
      <c r="VY11" s="315"/>
      <c r="VZ11" s="315"/>
      <c r="WA11" s="315"/>
      <c r="WB11" s="315"/>
      <c r="WC11" s="315"/>
      <c r="WD11" s="315"/>
      <c r="WE11" s="315"/>
      <c r="WF11" s="315"/>
      <c r="WG11" s="315"/>
      <c r="WH11" s="315"/>
      <c r="WI11" s="315"/>
      <c r="WJ11" s="315"/>
      <c r="WK11" s="315"/>
      <c r="WL11" s="315"/>
      <c r="WM11" s="315"/>
      <c r="WN11" s="315"/>
      <c r="WO11" s="315"/>
      <c r="WP11" s="315"/>
      <c r="WQ11" s="315"/>
      <c r="WR11" s="315"/>
      <c r="WS11" s="315"/>
      <c r="WT11" s="315"/>
      <c r="WU11" s="315"/>
      <c r="WV11" s="315"/>
      <c r="WW11" s="315"/>
      <c r="WX11" s="315"/>
      <c r="WY11" s="315"/>
      <c r="WZ11" s="315"/>
      <c r="XA11" s="315"/>
      <c r="XB11" s="315"/>
      <c r="XC11" s="315"/>
      <c r="XD11" s="315"/>
      <c r="XE11" s="315"/>
      <c r="XF11" s="315"/>
      <c r="XG11" s="315"/>
      <c r="XH11" s="315"/>
      <c r="XI11" s="315"/>
      <c r="XJ11" s="315"/>
      <c r="XK11" s="315"/>
      <c r="XL11" s="315"/>
      <c r="XM11" s="315"/>
      <c r="XN11" s="315"/>
      <c r="XO11" s="315"/>
      <c r="XP11" s="315"/>
      <c r="XQ11" s="315"/>
      <c r="XR11" s="315"/>
      <c r="XS11" s="315"/>
      <c r="XT11" s="315"/>
      <c r="XU11" s="315"/>
      <c r="XV11" s="315"/>
      <c r="XW11" s="315"/>
      <c r="XX11" s="315"/>
      <c r="XY11" s="315"/>
      <c r="XZ11" s="315"/>
      <c r="YA11" s="315"/>
      <c r="YB11" s="315"/>
      <c r="YC11" s="315"/>
      <c r="YD11" s="315"/>
      <c r="YE11" s="315"/>
      <c r="YF11" s="315"/>
      <c r="YG11" s="315"/>
      <c r="YH11" s="315"/>
      <c r="YI11" s="315"/>
      <c r="YJ11" s="315"/>
      <c r="YK11" s="315"/>
      <c r="YL11" s="315"/>
      <c r="YM11" s="315"/>
      <c r="YN11" s="315"/>
      <c r="YO11" s="315"/>
      <c r="YP11" s="315"/>
      <c r="YQ11" s="315"/>
      <c r="YR11" s="315"/>
      <c r="YS11" s="315"/>
      <c r="YT11" s="315"/>
      <c r="YU11" s="315"/>
      <c r="YV11" s="315"/>
      <c r="YW11" s="315"/>
      <c r="YX11" s="315"/>
      <c r="YY11" s="315"/>
      <c r="YZ11" s="315"/>
      <c r="ZA11" s="315"/>
      <c r="ZB11" s="315"/>
      <c r="ZC11" s="315"/>
      <c r="ZD11" s="315"/>
      <c r="ZE11" s="315"/>
      <c r="ZF11" s="315"/>
      <c r="ZG11" s="315"/>
      <c r="ZH11" s="315"/>
      <c r="ZI11" s="315"/>
      <c r="ZJ11" s="315"/>
      <c r="ZK11" s="315"/>
      <c r="ZL11" s="315"/>
      <c r="ZM11" s="315"/>
      <c r="ZN11" s="315"/>
      <c r="ZO11" s="315"/>
      <c r="ZP11" s="315"/>
      <c r="ZQ11" s="315"/>
      <c r="ZR11" s="315"/>
      <c r="ZS11" s="315"/>
      <c r="ZT11" s="315"/>
      <c r="ZU11" s="315"/>
      <c r="ZV11" s="315"/>
      <c r="ZW11" s="315"/>
      <c r="ZX11" s="315"/>
      <c r="ZY11" s="315"/>
      <c r="ZZ11" s="315"/>
      <c r="AAA11" s="315"/>
      <c r="AAB11" s="315"/>
      <c r="AAC11" s="315"/>
      <c r="AAD11" s="315"/>
      <c r="AAE11" s="315"/>
      <c r="AAF11" s="315"/>
      <c r="AAG11" s="315"/>
      <c r="AAH11" s="315"/>
      <c r="AAI11" s="315"/>
      <c r="AAJ11" s="315"/>
      <c r="AAK11" s="315"/>
      <c r="AAL11" s="315"/>
      <c r="AAM11" s="315"/>
      <c r="AAN11" s="315"/>
      <c r="AAO11" s="315"/>
      <c r="AAP11" s="315"/>
      <c r="AAQ11" s="315"/>
      <c r="AAR11" s="315"/>
      <c r="AAS11" s="315"/>
      <c r="AAT11" s="315"/>
      <c r="AAU11" s="315"/>
      <c r="AAV11" s="315"/>
      <c r="AAW11" s="315"/>
      <c r="AAX11" s="315"/>
      <c r="AAY11" s="315"/>
      <c r="AAZ11" s="315"/>
      <c r="ABA11" s="315"/>
      <c r="ABB11" s="315"/>
      <c r="ABC11" s="315"/>
      <c r="ABD11" s="315"/>
      <c r="ABE11" s="315"/>
      <c r="ABF11" s="315"/>
      <c r="ABG11" s="315"/>
      <c r="ABH11" s="315"/>
      <c r="ABI11" s="315"/>
      <c r="ABJ11" s="315"/>
      <c r="ABK11" s="315"/>
      <c r="ABL11" s="315"/>
      <c r="ABM11" s="315"/>
      <c r="ABN11" s="315"/>
      <c r="ABO11" s="315"/>
      <c r="ABP11" s="315"/>
      <c r="ABQ11" s="315"/>
      <c r="ABR11" s="315"/>
      <c r="ABS11" s="315"/>
      <c r="ABT11" s="315"/>
      <c r="ABU11" s="315"/>
      <c r="ABV11" s="315"/>
      <c r="ABW11" s="315"/>
      <c r="ABX11" s="315"/>
      <c r="ABY11" s="315"/>
      <c r="ABZ11" s="315"/>
      <c r="ACA11" s="315"/>
      <c r="ACB11" s="315"/>
      <c r="ACC11" s="315"/>
      <c r="ACD11" s="315"/>
      <c r="ACE11" s="315"/>
      <c r="ACF11" s="315"/>
      <c r="ACG11" s="315"/>
      <c r="ACH11" s="315"/>
      <c r="ACI11" s="315"/>
      <c r="ACJ11" s="315"/>
      <c r="ACK11" s="315"/>
      <c r="ACL11" s="315"/>
      <c r="ACM11" s="315"/>
      <c r="ACN11" s="315"/>
      <c r="ACO11" s="315"/>
      <c r="ACP11" s="315"/>
      <c r="ACQ11" s="315"/>
      <c r="ACR11" s="315"/>
      <c r="ACS11" s="315"/>
      <c r="ACT11" s="315"/>
      <c r="ACU11" s="315"/>
      <c r="ACV11" s="315"/>
      <c r="ACW11" s="315"/>
      <c r="ACX11" s="315"/>
      <c r="ACY11" s="315"/>
      <c r="ACZ11" s="315"/>
      <c r="ADA11" s="315"/>
      <c r="ADB11" s="315"/>
      <c r="ADC11" s="315"/>
      <c r="ADD11" s="315"/>
      <c r="ADE11" s="315"/>
      <c r="ADF11" s="315"/>
      <c r="ADG11" s="315"/>
      <c r="ADH11" s="315"/>
      <c r="ADI11" s="315"/>
      <c r="ADJ11" s="315"/>
      <c r="ADK11" s="315"/>
      <c r="ADL11" s="315"/>
      <c r="ADM11" s="315"/>
      <c r="ADN11" s="315"/>
      <c r="ADO11" s="315"/>
      <c r="ADP11" s="315"/>
      <c r="ADQ11" s="315"/>
      <c r="ADR11" s="315"/>
      <c r="ADS11" s="315"/>
      <c r="ADT11" s="315"/>
      <c r="ADU11" s="315"/>
      <c r="ADV11" s="315"/>
      <c r="ADW11" s="315"/>
      <c r="ADX11" s="315"/>
      <c r="ADY11" s="315"/>
      <c r="ADZ11" s="315"/>
      <c r="AEA11" s="315"/>
      <c r="AEB11" s="315"/>
      <c r="AEC11" s="315"/>
      <c r="AED11" s="315"/>
      <c r="AEE11" s="315"/>
      <c r="AEF11" s="315"/>
      <c r="AEG11" s="315"/>
      <c r="AEH11" s="315"/>
      <c r="AEI11" s="315"/>
      <c r="AEJ11" s="315"/>
      <c r="AEK11" s="315"/>
      <c r="AEL11" s="315"/>
      <c r="AEM11" s="315"/>
      <c r="AEN11" s="315"/>
      <c r="AEO11" s="315"/>
      <c r="AEP11" s="315"/>
      <c r="AEQ11" s="315"/>
      <c r="AER11" s="315"/>
      <c r="AES11" s="315"/>
      <c r="AET11" s="315"/>
      <c r="AEU11" s="315"/>
      <c r="AEV11" s="315"/>
      <c r="AEW11" s="315"/>
      <c r="AEX11" s="315"/>
      <c r="AEY11" s="315"/>
      <c r="AEZ11" s="315"/>
      <c r="AFA11" s="315"/>
      <c r="AFB11" s="315"/>
      <c r="AFC11" s="315"/>
      <c r="AFD11" s="315"/>
      <c r="AFE11" s="315"/>
      <c r="AFF11" s="315"/>
      <c r="AFG11" s="315"/>
      <c r="AFH11" s="315"/>
      <c r="AFI11" s="315"/>
      <c r="AFJ11" s="315"/>
      <c r="AFK11" s="315"/>
      <c r="AFL11" s="315"/>
      <c r="AFM11" s="315"/>
      <c r="AFN11" s="315"/>
      <c r="AFO11" s="315"/>
      <c r="AFP11" s="315"/>
      <c r="AFQ11" s="315"/>
      <c r="AFR11" s="315"/>
      <c r="AFS11" s="315"/>
      <c r="AFT11" s="315"/>
      <c r="AFU11" s="315"/>
      <c r="AFV11" s="315"/>
      <c r="AFW11" s="315"/>
      <c r="AFX11" s="315"/>
      <c r="AFY11" s="315"/>
      <c r="AFZ11" s="315"/>
      <c r="AGA11" s="315"/>
      <c r="AGB11" s="315"/>
      <c r="AGC11" s="315"/>
      <c r="AGD11" s="315"/>
      <c r="AGE11" s="315"/>
      <c r="AGF11" s="315"/>
      <c r="AGG11" s="315"/>
      <c r="AGH11" s="315"/>
      <c r="AGI11" s="315"/>
      <c r="AGJ11" s="315"/>
      <c r="AGK11" s="315"/>
      <c r="AGL11" s="315"/>
      <c r="AGM11" s="315"/>
      <c r="AGN11" s="315"/>
      <c r="AGO11" s="315"/>
      <c r="AGP11" s="315"/>
      <c r="AGQ11" s="315"/>
      <c r="AGR11" s="315"/>
      <c r="AGS11" s="315"/>
      <c r="AGT11" s="315"/>
      <c r="AGU11" s="315"/>
      <c r="AGV11" s="315"/>
      <c r="AGW11" s="315"/>
      <c r="AGX11" s="315"/>
      <c r="AGY11" s="315"/>
      <c r="AGZ11" s="315"/>
      <c r="AHA11" s="315"/>
      <c r="AHB11" s="315"/>
      <c r="AHC11" s="315"/>
      <c r="AHD11" s="315"/>
      <c r="AHE11" s="315"/>
      <c r="AHF11" s="315"/>
      <c r="AHG11" s="315"/>
      <c r="AHH11" s="315"/>
      <c r="AHI11" s="315"/>
      <c r="AHJ11" s="315"/>
      <c r="AHK11" s="315"/>
      <c r="AHL11" s="315"/>
      <c r="AHM11" s="315"/>
      <c r="AHN11" s="315"/>
      <c r="AHO11" s="315"/>
      <c r="AHP11" s="315"/>
      <c r="AHQ11" s="315"/>
      <c r="AHR11" s="315"/>
      <c r="AHS11" s="315"/>
      <c r="AHT11" s="315"/>
      <c r="AHU11" s="315"/>
      <c r="AHV11" s="315"/>
      <c r="AHW11" s="315"/>
      <c r="AHX11" s="315"/>
      <c r="AHY11" s="315"/>
      <c r="AHZ11" s="315"/>
      <c r="AIA11" s="315"/>
      <c r="AIB11" s="315"/>
      <c r="AIC11" s="315"/>
      <c r="AID11" s="315"/>
      <c r="AIE11" s="315"/>
      <c r="AIF11" s="315"/>
      <c r="AIG11" s="315"/>
      <c r="AIH11" s="315"/>
      <c r="AII11" s="315"/>
      <c r="AIJ11" s="315"/>
    </row>
    <row r="12" spans="1:920" ht="14.25" customHeight="1" x14ac:dyDescent="0.25">
      <c r="E12" s="1007" t="s">
        <v>2585</v>
      </c>
      <c r="F12" s="1007"/>
      <c r="G12" s="1007"/>
      <c r="H12" s="1007"/>
      <c r="I12" s="1007"/>
      <c r="J12" s="1007"/>
      <c r="K12" s="1007"/>
    </row>
    <row r="13" spans="1:920" ht="14.25" customHeight="1" x14ac:dyDescent="0.25">
      <c r="E13" s="1007" t="s">
        <v>2586</v>
      </c>
      <c r="F13" s="1007"/>
      <c r="G13" s="1007"/>
      <c r="H13" s="1007"/>
      <c r="I13" s="1007"/>
      <c r="J13" s="1007"/>
      <c r="K13" s="1007"/>
    </row>
    <row r="14" spans="1:920" ht="14.25" customHeight="1" x14ac:dyDescent="0.25">
      <c r="E14" s="1008" t="s">
        <v>2685</v>
      </c>
      <c r="F14" s="1008"/>
      <c r="G14" s="1008"/>
      <c r="H14" s="1008"/>
      <c r="I14" s="1008"/>
      <c r="J14" s="1008"/>
      <c r="K14" s="1008"/>
    </row>
    <row r="15" spans="1:920" ht="15" customHeight="1" x14ac:dyDescent="0.25">
      <c r="E15" s="1008" t="str">
        <f>IF(OR(OsnPodaci!A58="",OsnPodaci!B58=""),"Unijeti interval izvještavanja.","za period od "&amp;TEXT(OsnPodaci!A58,"dd.mm.yyyy.")&amp;" do "&amp;TEXT(OsnPodaci!B58,"dd.mm.yyyy.")&amp;" godine")</f>
        <v>za period od 01.01.2023. do 31.12.2023. godine</v>
      </c>
      <c r="F15" s="1008"/>
      <c r="G15" s="1008"/>
      <c r="H15" s="1008"/>
      <c r="I15" s="1008"/>
      <c r="J15" s="1008"/>
      <c r="K15" s="1008"/>
    </row>
    <row r="16" spans="1:920" ht="13.5" customHeight="1" x14ac:dyDescent="0.25">
      <c r="E16" s="73"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F16" s="74"/>
      <c r="G16" s="74"/>
      <c r="H16" s="74"/>
      <c r="I16" s="74"/>
      <c r="K16" s="549" t="s">
        <v>2074</v>
      </c>
    </row>
    <row r="17" spans="1:920" ht="30.75" customHeight="1" x14ac:dyDescent="0.25">
      <c r="E17" s="742" t="s">
        <v>2075</v>
      </c>
      <c r="F17" s="743" t="s">
        <v>2045</v>
      </c>
      <c r="G17" s="743" t="s">
        <v>2076</v>
      </c>
      <c r="H17" s="744" t="s">
        <v>2588</v>
      </c>
      <c r="I17" s="744" t="s">
        <v>2077</v>
      </c>
      <c r="J17" s="744" t="str">
        <f>"Od "&amp;TEXT(OsnPodaci!A58,"dd.mm.")&amp;" do "&amp;TEXT(OsnPodaci!B58,"dd.mm.")&amp;" tekuće godine"</f>
        <v>Od 01.01. do 31.12. tekuće godine</v>
      </c>
      <c r="K17" s="744" t="str">
        <f>"Od "&amp;TEXT(OsnPodaci!A58,"dd.mm.")&amp;" do "&amp;TEXT(OsnPodaci!B58,"dd.mm.")&amp;" prethodne godine"</f>
        <v>Od 01.01. do 31.12. prethodne godine</v>
      </c>
    </row>
    <row r="18" spans="1:920" s="77" customFormat="1" ht="12.75" customHeight="1" x14ac:dyDescent="0.25">
      <c r="A18" s="75"/>
      <c r="B18" s="75"/>
      <c r="C18" s="75"/>
      <c r="D18" s="75"/>
      <c r="E18" s="745">
        <v>1</v>
      </c>
      <c r="F18" s="746">
        <v>2</v>
      </c>
      <c r="G18" s="746">
        <v>3</v>
      </c>
      <c r="H18" s="746">
        <v>4</v>
      </c>
      <c r="I18" s="747">
        <v>5</v>
      </c>
      <c r="J18" s="747">
        <v>6</v>
      </c>
      <c r="K18" s="747">
        <v>7</v>
      </c>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6"/>
      <c r="GP18" s="76"/>
      <c r="GQ18" s="76"/>
      <c r="GR18" s="76"/>
      <c r="GS18" s="76"/>
      <c r="GT18" s="76"/>
      <c r="GU18" s="76"/>
      <c r="GV18" s="76"/>
      <c r="GW18" s="76"/>
      <c r="GX18" s="76"/>
      <c r="GY18" s="76"/>
      <c r="GZ18" s="76"/>
      <c r="HA18" s="76"/>
      <c r="HB18" s="76"/>
      <c r="HC18" s="76"/>
      <c r="HD18" s="76"/>
      <c r="HE18" s="76"/>
      <c r="HF18" s="76"/>
      <c r="HG18" s="76"/>
      <c r="HH18" s="76"/>
      <c r="HI18" s="76"/>
      <c r="HJ18" s="76"/>
      <c r="HK18" s="76"/>
      <c r="HL18" s="76"/>
      <c r="HM18" s="76"/>
      <c r="HN18" s="76"/>
      <c r="HO18" s="76"/>
      <c r="HP18" s="76"/>
      <c r="HQ18" s="76"/>
      <c r="HR18" s="76"/>
      <c r="HS18" s="76"/>
      <c r="HT18" s="76"/>
      <c r="HU18" s="76"/>
      <c r="HV18" s="76"/>
      <c r="HW18" s="76"/>
      <c r="HX18" s="76"/>
      <c r="HY18" s="76"/>
      <c r="HZ18" s="76"/>
      <c r="IA18" s="76"/>
      <c r="IB18" s="76"/>
      <c r="IC18" s="76"/>
      <c r="ID18" s="76"/>
      <c r="IE18" s="76"/>
      <c r="IF18" s="76"/>
      <c r="IG18" s="76"/>
      <c r="IH18" s="76"/>
      <c r="II18" s="76"/>
      <c r="IJ18" s="76"/>
      <c r="IK18" s="76"/>
      <c r="IL18" s="76"/>
      <c r="IM18" s="76"/>
      <c r="IN18" s="76"/>
      <c r="IO18" s="76"/>
      <c r="IP18" s="76"/>
      <c r="IQ18" s="76"/>
      <c r="IR18" s="76"/>
      <c r="IS18" s="76"/>
      <c r="IT18" s="76"/>
      <c r="IU18" s="76"/>
      <c r="IV18" s="76"/>
      <c r="IW18" s="76"/>
      <c r="IX18" s="76"/>
      <c r="IY18" s="76"/>
      <c r="IZ18" s="76"/>
      <c r="JA18" s="76"/>
      <c r="JB18" s="76"/>
      <c r="JC18" s="76"/>
      <c r="JD18" s="76"/>
      <c r="JE18" s="76"/>
      <c r="JF18" s="76"/>
      <c r="JG18" s="76"/>
      <c r="JH18" s="76"/>
      <c r="JI18" s="76"/>
      <c r="JJ18" s="76"/>
      <c r="JK18" s="76"/>
      <c r="JL18" s="76"/>
      <c r="JM18" s="76"/>
      <c r="JN18" s="76"/>
      <c r="JO18" s="76"/>
      <c r="JP18" s="76"/>
      <c r="JQ18" s="76"/>
      <c r="JR18" s="76"/>
      <c r="JS18" s="76"/>
      <c r="JT18" s="76"/>
      <c r="JU18" s="76"/>
      <c r="JV18" s="76"/>
      <c r="JW18" s="76"/>
      <c r="JX18" s="76"/>
      <c r="JY18" s="76"/>
      <c r="JZ18" s="76"/>
      <c r="KA18" s="76"/>
      <c r="KB18" s="76"/>
      <c r="KC18" s="76"/>
      <c r="KD18" s="76"/>
      <c r="KE18" s="76"/>
      <c r="KF18" s="76"/>
      <c r="KG18" s="76"/>
      <c r="KH18" s="76"/>
      <c r="KI18" s="76"/>
      <c r="KJ18" s="76"/>
      <c r="KK18" s="76"/>
      <c r="KL18" s="76"/>
      <c r="KM18" s="76"/>
      <c r="KN18" s="76"/>
      <c r="KO18" s="76"/>
      <c r="KP18" s="76"/>
      <c r="KQ18" s="76"/>
      <c r="KR18" s="76"/>
      <c r="KS18" s="76"/>
      <c r="KT18" s="76"/>
      <c r="KU18" s="76"/>
      <c r="KV18" s="76"/>
      <c r="KW18" s="76"/>
      <c r="KX18" s="76"/>
      <c r="KY18" s="76"/>
      <c r="KZ18" s="76"/>
      <c r="LA18" s="76"/>
      <c r="LB18" s="76"/>
      <c r="LC18" s="76"/>
      <c r="LD18" s="76"/>
      <c r="LE18" s="76"/>
      <c r="LF18" s="76"/>
      <c r="LG18" s="76"/>
      <c r="LH18" s="76"/>
      <c r="LI18" s="76"/>
      <c r="LJ18" s="76"/>
      <c r="LK18" s="76"/>
      <c r="LL18" s="76"/>
      <c r="LM18" s="76"/>
      <c r="LN18" s="76"/>
      <c r="LO18" s="76"/>
      <c r="LP18" s="76"/>
      <c r="LQ18" s="76"/>
      <c r="LR18" s="76"/>
      <c r="LS18" s="76"/>
      <c r="LT18" s="76"/>
      <c r="LU18" s="76"/>
      <c r="LV18" s="76"/>
      <c r="LW18" s="76"/>
      <c r="LX18" s="76"/>
      <c r="LY18" s="76"/>
      <c r="LZ18" s="76"/>
      <c r="MA18" s="76"/>
      <c r="MB18" s="76"/>
      <c r="MC18" s="76"/>
      <c r="MD18" s="76"/>
      <c r="ME18" s="76"/>
      <c r="MF18" s="76"/>
      <c r="MG18" s="76"/>
      <c r="MH18" s="76"/>
      <c r="MI18" s="76"/>
      <c r="MJ18" s="76"/>
      <c r="MK18" s="76"/>
      <c r="ML18" s="76"/>
      <c r="MM18" s="76"/>
      <c r="MN18" s="76"/>
      <c r="MO18" s="76"/>
      <c r="MP18" s="76"/>
      <c r="MQ18" s="76"/>
      <c r="MR18" s="76"/>
      <c r="MS18" s="76"/>
      <c r="MT18" s="76"/>
      <c r="MU18" s="76"/>
      <c r="MV18" s="76"/>
      <c r="MW18" s="76"/>
      <c r="MX18" s="76"/>
      <c r="MY18" s="76"/>
      <c r="MZ18" s="76"/>
      <c r="NA18" s="76"/>
      <c r="NB18" s="76"/>
      <c r="NC18" s="76"/>
      <c r="ND18" s="76"/>
      <c r="NE18" s="76"/>
      <c r="NF18" s="76"/>
      <c r="NG18" s="76"/>
      <c r="NH18" s="76"/>
      <c r="NI18" s="76"/>
      <c r="NJ18" s="76"/>
      <c r="NK18" s="76"/>
      <c r="NL18" s="76"/>
      <c r="NM18" s="76"/>
      <c r="NN18" s="76"/>
      <c r="NO18" s="76"/>
      <c r="NP18" s="76"/>
      <c r="NQ18" s="76"/>
      <c r="NR18" s="76"/>
      <c r="NS18" s="76"/>
      <c r="NT18" s="76"/>
      <c r="NU18" s="76"/>
      <c r="NV18" s="76"/>
      <c r="NW18" s="76"/>
      <c r="NX18" s="76"/>
      <c r="NY18" s="76"/>
      <c r="NZ18" s="76"/>
      <c r="OA18" s="76"/>
      <c r="OB18" s="76"/>
      <c r="OC18" s="76"/>
      <c r="OD18" s="76"/>
      <c r="OE18" s="76"/>
      <c r="OF18" s="76"/>
      <c r="OG18" s="76"/>
      <c r="OH18" s="76"/>
      <c r="OI18" s="76"/>
      <c r="OJ18" s="76"/>
      <c r="OK18" s="76"/>
      <c r="OL18" s="76"/>
      <c r="OM18" s="76"/>
      <c r="ON18" s="76"/>
      <c r="OO18" s="76"/>
      <c r="OP18" s="76"/>
      <c r="OQ18" s="76"/>
      <c r="OR18" s="76"/>
      <c r="OS18" s="76"/>
      <c r="OT18" s="76"/>
      <c r="OU18" s="76"/>
      <c r="OV18" s="76"/>
      <c r="OW18" s="76"/>
      <c r="OX18" s="76"/>
      <c r="OY18" s="76"/>
      <c r="OZ18" s="76"/>
      <c r="PA18" s="76"/>
      <c r="PB18" s="76"/>
      <c r="PC18" s="76"/>
      <c r="PD18" s="76"/>
      <c r="PE18" s="76"/>
      <c r="PF18" s="76"/>
      <c r="PG18" s="76"/>
      <c r="PH18" s="76"/>
      <c r="PI18" s="76"/>
      <c r="PJ18" s="76"/>
      <c r="PK18" s="76"/>
      <c r="PL18" s="76"/>
      <c r="PM18" s="76"/>
      <c r="PN18" s="76"/>
      <c r="PO18" s="76"/>
      <c r="PP18" s="76"/>
      <c r="PQ18" s="76"/>
      <c r="PR18" s="76"/>
      <c r="PS18" s="76"/>
      <c r="PT18" s="76"/>
      <c r="PU18" s="76"/>
      <c r="PV18" s="76"/>
      <c r="PW18" s="76"/>
      <c r="PX18" s="76"/>
      <c r="PY18" s="76"/>
      <c r="PZ18" s="76"/>
      <c r="QA18" s="76"/>
      <c r="QB18" s="76"/>
      <c r="QC18" s="76"/>
      <c r="QD18" s="76"/>
      <c r="QE18" s="76"/>
      <c r="QF18" s="76"/>
      <c r="QG18" s="76"/>
      <c r="QH18" s="76"/>
      <c r="QI18" s="76"/>
      <c r="QJ18" s="76"/>
      <c r="QK18" s="76"/>
      <c r="QL18" s="76"/>
      <c r="QM18" s="76"/>
      <c r="QN18" s="76"/>
      <c r="QO18" s="76"/>
      <c r="QP18" s="76"/>
      <c r="QQ18" s="76"/>
      <c r="QR18" s="76"/>
      <c r="QS18" s="76"/>
      <c r="QT18" s="76"/>
      <c r="QU18" s="76"/>
      <c r="QV18" s="76"/>
      <c r="QW18" s="76"/>
      <c r="QX18" s="76"/>
      <c r="QY18" s="76"/>
      <c r="QZ18" s="76"/>
      <c r="RA18" s="76"/>
      <c r="RB18" s="76"/>
      <c r="RC18" s="76"/>
      <c r="RD18" s="76"/>
      <c r="RE18" s="76"/>
      <c r="RF18" s="76"/>
      <c r="RG18" s="76"/>
      <c r="RH18" s="76"/>
      <c r="RI18" s="76"/>
      <c r="RJ18" s="76"/>
      <c r="RK18" s="76"/>
      <c r="RL18" s="76"/>
      <c r="RM18" s="76"/>
      <c r="RN18" s="76"/>
      <c r="RO18" s="76"/>
      <c r="RP18" s="76"/>
      <c r="RQ18" s="76"/>
      <c r="RR18" s="76"/>
      <c r="RS18" s="76"/>
      <c r="RT18" s="76"/>
      <c r="RU18" s="76"/>
      <c r="RV18" s="76"/>
      <c r="RW18" s="76"/>
      <c r="RX18" s="76"/>
      <c r="RY18" s="76"/>
      <c r="RZ18" s="76"/>
      <c r="SA18" s="76"/>
      <c r="SB18" s="76"/>
      <c r="SC18" s="76"/>
      <c r="SD18" s="76"/>
      <c r="SE18" s="76"/>
      <c r="SF18" s="76"/>
      <c r="SG18" s="76"/>
      <c r="SH18" s="76"/>
      <c r="SI18" s="76"/>
      <c r="SJ18" s="76"/>
      <c r="SK18" s="76"/>
      <c r="SL18" s="76"/>
      <c r="SM18" s="76"/>
      <c r="SN18" s="76"/>
      <c r="SO18" s="76"/>
      <c r="SP18" s="76"/>
      <c r="SQ18" s="76"/>
      <c r="SR18" s="76"/>
      <c r="SS18" s="76"/>
      <c r="ST18" s="76"/>
      <c r="SU18" s="76"/>
      <c r="SV18" s="76"/>
      <c r="SW18" s="76"/>
      <c r="SX18" s="76"/>
      <c r="SY18" s="76"/>
      <c r="SZ18" s="76"/>
      <c r="TA18" s="76"/>
      <c r="TB18" s="76"/>
      <c r="TC18" s="76"/>
      <c r="TD18" s="76"/>
      <c r="TE18" s="76"/>
      <c r="TF18" s="76"/>
      <c r="TG18" s="76"/>
      <c r="TH18" s="76"/>
      <c r="TI18" s="76"/>
      <c r="TJ18" s="76"/>
      <c r="TK18" s="76"/>
      <c r="TL18" s="76"/>
      <c r="TM18" s="76"/>
      <c r="TN18" s="76"/>
      <c r="TO18" s="76"/>
      <c r="TP18" s="76"/>
      <c r="TQ18" s="76"/>
      <c r="TR18" s="76"/>
      <c r="TS18" s="76"/>
      <c r="TT18" s="76"/>
      <c r="TU18" s="76"/>
      <c r="TV18" s="76"/>
      <c r="TW18" s="76"/>
      <c r="TX18" s="76"/>
      <c r="TY18" s="76"/>
      <c r="TZ18" s="76"/>
      <c r="UA18" s="76"/>
      <c r="UB18" s="76"/>
      <c r="UC18" s="76"/>
      <c r="UD18" s="76"/>
      <c r="UE18" s="76"/>
      <c r="UF18" s="76"/>
      <c r="UG18" s="76"/>
      <c r="UH18" s="76"/>
      <c r="UI18" s="76"/>
      <c r="UJ18" s="76"/>
      <c r="UK18" s="76"/>
      <c r="UL18" s="76"/>
      <c r="UM18" s="76"/>
      <c r="UN18" s="76"/>
      <c r="UO18" s="76"/>
      <c r="UP18" s="76"/>
      <c r="UQ18" s="76"/>
      <c r="UR18" s="76"/>
      <c r="US18" s="76"/>
      <c r="UT18" s="76"/>
      <c r="UU18" s="76"/>
      <c r="UV18" s="76"/>
      <c r="UW18" s="76"/>
      <c r="UX18" s="76"/>
      <c r="UY18" s="76"/>
      <c r="UZ18" s="76"/>
      <c r="VA18" s="76"/>
      <c r="VB18" s="76"/>
      <c r="VC18" s="76"/>
      <c r="VD18" s="76"/>
      <c r="VE18" s="76"/>
      <c r="VF18" s="76"/>
      <c r="VG18" s="76"/>
      <c r="VH18" s="76"/>
      <c r="VI18" s="76"/>
      <c r="VJ18" s="76"/>
      <c r="VK18" s="76"/>
      <c r="VL18" s="76"/>
      <c r="VM18" s="76"/>
      <c r="VN18" s="76"/>
      <c r="VO18" s="76"/>
      <c r="VP18" s="76"/>
      <c r="VQ18" s="76"/>
      <c r="VR18" s="76"/>
      <c r="VS18" s="76"/>
      <c r="VT18" s="76"/>
      <c r="VU18" s="76"/>
      <c r="VV18" s="76"/>
      <c r="VW18" s="76"/>
      <c r="VX18" s="76"/>
      <c r="VY18" s="76"/>
      <c r="VZ18" s="76"/>
      <c r="WA18" s="76"/>
      <c r="WB18" s="76"/>
      <c r="WC18" s="76"/>
      <c r="WD18" s="76"/>
      <c r="WE18" s="76"/>
      <c r="WF18" s="76"/>
      <c r="WG18" s="76"/>
      <c r="WH18" s="76"/>
      <c r="WI18" s="76"/>
      <c r="WJ18" s="76"/>
      <c r="WK18" s="76"/>
      <c r="WL18" s="76"/>
      <c r="WM18" s="76"/>
      <c r="WN18" s="76"/>
      <c r="WO18" s="76"/>
      <c r="WP18" s="76"/>
      <c r="WQ18" s="76"/>
      <c r="WR18" s="76"/>
      <c r="WS18" s="76"/>
      <c r="WT18" s="76"/>
      <c r="WU18" s="76"/>
      <c r="WV18" s="76"/>
      <c r="WW18" s="76"/>
      <c r="WX18" s="76"/>
      <c r="WY18" s="76"/>
      <c r="WZ18" s="76"/>
      <c r="XA18" s="76"/>
      <c r="XB18" s="76"/>
      <c r="XC18" s="76"/>
      <c r="XD18" s="76"/>
      <c r="XE18" s="76"/>
      <c r="XF18" s="76"/>
      <c r="XG18" s="76"/>
      <c r="XH18" s="76"/>
      <c r="XI18" s="76"/>
      <c r="XJ18" s="76"/>
      <c r="XK18" s="76"/>
      <c r="XL18" s="76"/>
      <c r="XM18" s="76"/>
      <c r="XN18" s="76"/>
      <c r="XO18" s="76"/>
      <c r="XP18" s="76"/>
      <c r="XQ18" s="76"/>
      <c r="XR18" s="76"/>
      <c r="XS18" s="76"/>
      <c r="XT18" s="76"/>
      <c r="XU18" s="76"/>
      <c r="XV18" s="76"/>
      <c r="XW18" s="76"/>
      <c r="XX18" s="76"/>
      <c r="XY18" s="76"/>
      <c r="XZ18" s="76"/>
      <c r="YA18" s="76"/>
      <c r="YB18" s="76"/>
      <c r="YC18" s="76"/>
      <c r="YD18" s="76"/>
      <c r="YE18" s="76"/>
      <c r="YF18" s="76"/>
      <c r="YG18" s="76"/>
      <c r="YH18" s="76"/>
      <c r="YI18" s="76"/>
      <c r="YJ18" s="76"/>
      <c r="YK18" s="76"/>
      <c r="YL18" s="76"/>
      <c r="YM18" s="76"/>
      <c r="YN18" s="76"/>
      <c r="YO18" s="76"/>
      <c r="YP18" s="76"/>
      <c r="YQ18" s="76"/>
      <c r="YR18" s="76"/>
      <c r="YS18" s="76"/>
      <c r="YT18" s="76"/>
      <c r="YU18" s="76"/>
      <c r="YV18" s="76"/>
      <c r="YW18" s="76"/>
      <c r="YX18" s="76"/>
      <c r="YY18" s="76"/>
      <c r="YZ18" s="76"/>
      <c r="ZA18" s="76"/>
      <c r="ZB18" s="76"/>
      <c r="ZC18" s="76"/>
      <c r="ZD18" s="76"/>
      <c r="ZE18" s="76"/>
      <c r="ZF18" s="76"/>
      <c r="ZG18" s="76"/>
      <c r="ZH18" s="76"/>
      <c r="ZI18" s="76"/>
      <c r="ZJ18" s="76"/>
      <c r="ZK18" s="76"/>
      <c r="ZL18" s="76"/>
      <c r="ZM18" s="76"/>
      <c r="ZN18" s="76"/>
      <c r="ZO18" s="76"/>
      <c r="ZP18" s="76"/>
      <c r="ZQ18" s="76"/>
      <c r="ZR18" s="76"/>
      <c r="ZS18" s="76"/>
      <c r="ZT18" s="76"/>
      <c r="ZU18" s="76"/>
      <c r="ZV18" s="76"/>
      <c r="ZW18" s="76"/>
      <c r="ZX18" s="76"/>
      <c r="ZY18" s="76"/>
      <c r="ZZ18" s="76"/>
      <c r="AAA18" s="76"/>
      <c r="AAB18" s="76"/>
      <c r="AAC18" s="76"/>
      <c r="AAD18" s="76"/>
      <c r="AAE18" s="76"/>
      <c r="AAF18" s="76"/>
      <c r="AAG18" s="76"/>
      <c r="AAH18" s="76"/>
      <c r="AAI18" s="76"/>
      <c r="AAJ18" s="76"/>
      <c r="AAK18" s="76"/>
      <c r="AAL18" s="76"/>
      <c r="AAM18" s="76"/>
      <c r="AAN18" s="76"/>
      <c r="AAO18" s="76"/>
      <c r="AAP18" s="76"/>
      <c r="AAQ18" s="76"/>
      <c r="AAR18" s="76"/>
      <c r="AAS18" s="76"/>
      <c r="AAT18" s="76"/>
      <c r="AAU18" s="76"/>
      <c r="AAV18" s="76"/>
      <c r="AAW18" s="76"/>
      <c r="AAX18" s="76"/>
      <c r="AAY18" s="76"/>
      <c r="AAZ18" s="76"/>
      <c r="ABA18" s="76"/>
      <c r="ABB18" s="76"/>
      <c r="ABC18" s="76"/>
      <c r="ABD18" s="76"/>
      <c r="ABE18" s="76"/>
      <c r="ABF18" s="76"/>
      <c r="ABG18" s="76"/>
      <c r="ABH18" s="76"/>
      <c r="ABI18" s="76"/>
      <c r="ABJ18" s="76"/>
      <c r="ABK18" s="76"/>
      <c r="ABL18" s="76"/>
      <c r="ABM18" s="76"/>
      <c r="ABN18" s="76"/>
      <c r="ABO18" s="76"/>
      <c r="ABP18" s="76"/>
      <c r="ABQ18" s="76"/>
      <c r="ABR18" s="76"/>
      <c r="ABS18" s="76"/>
      <c r="ABT18" s="76"/>
      <c r="ABU18" s="76"/>
      <c r="ABV18" s="76"/>
      <c r="ABW18" s="76"/>
      <c r="ABX18" s="76"/>
      <c r="ABY18" s="76"/>
      <c r="ABZ18" s="76"/>
      <c r="ACA18" s="76"/>
      <c r="ACB18" s="76"/>
      <c r="ACC18" s="76"/>
      <c r="ACD18" s="76"/>
      <c r="ACE18" s="76"/>
      <c r="ACF18" s="76"/>
      <c r="ACG18" s="76"/>
      <c r="ACH18" s="76"/>
      <c r="ACI18" s="76"/>
      <c r="ACJ18" s="76"/>
      <c r="ACK18" s="76"/>
      <c r="ACL18" s="76"/>
      <c r="ACM18" s="76"/>
      <c r="ACN18" s="76"/>
      <c r="ACO18" s="76"/>
      <c r="ACP18" s="76"/>
      <c r="ACQ18" s="76"/>
      <c r="ACR18" s="76"/>
      <c r="ACS18" s="76"/>
      <c r="ACT18" s="76"/>
      <c r="ACU18" s="76"/>
      <c r="ACV18" s="76"/>
      <c r="ACW18" s="76"/>
      <c r="ACX18" s="76"/>
      <c r="ACY18" s="76"/>
      <c r="ACZ18" s="76"/>
      <c r="ADA18" s="76"/>
      <c r="ADB18" s="76"/>
      <c r="ADC18" s="76"/>
      <c r="ADD18" s="76"/>
      <c r="ADE18" s="76"/>
      <c r="ADF18" s="76"/>
      <c r="ADG18" s="76"/>
      <c r="ADH18" s="76"/>
      <c r="ADI18" s="76"/>
      <c r="ADJ18" s="76"/>
      <c r="ADK18" s="76"/>
      <c r="ADL18" s="76"/>
      <c r="ADM18" s="76"/>
      <c r="ADN18" s="76"/>
      <c r="ADO18" s="76"/>
      <c r="ADP18" s="76"/>
      <c r="ADQ18" s="76"/>
      <c r="ADR18" s="76"/>
      <c r="ADS18" s="76"/>
      <c r="ADT18" s="76"/>
      <c r="ADU18" s="76"/>
      <c r="ADV18" s="76"/>
      <c r="ADW18" s="76"/>
      <c r="ADX18" s="76"/>
      <c r="ADY18" s="76"/>
      <c r="ADZ18" s="76"/>
      <c r="AEA18" s="76"/>
      <c r="AEB18" s="76"/>
      <c r="AEC18" s="76"/>
      <c r="AED18" s="76"/>
      <c r="AEE18" s="76"/>
      <c r="AEF18" s="76"/>
      <c r="AEG18" s="76"/>
      <c r="AEH18" s="76"/>
      <c r="AEI18" s="76"/>
      <c r="AEJ18" s="76"/>
      <c r="AEK18" s="76"/>
      <c r="AEL18" s="76"/>
      <c r="AEM18" s="76"/>
      <c r="AEN18" s="76"/>
      <c r="AEO18" s="76"/>
      <c r="AEP18" s="76"/>
      <c r="AEQ18" s="76"/>
      <c r="AER18" s="76"/>
      <c r="AES18" s="76"/>
      <c r="AET18" s="76"/>
      <c r="AEU18" s="76"/>
      <c r="AEV18" s="76"/>
      <c r="AEW18" s="76"/>
      <c r="AEX18" s="76"/>
      <c r="AEY18" s="76"/>
      <c r="AEZ18" s="76"/>
      <c r="AFA18" s="76"/>
      <c r="AFB18" s="76"/>
      <c r="AFC18" s="76"/>
      <c r="AFD18" s="76"/>
      <c r="AFE18" s="76"/>
      <c r="AFF18" s="76"/>
      <c r="AFG18" s="76"/>
      <c r="AFH18" s="76"/>
      <c r="AFI18" s="76"/>
      <c r="AFJ18" s="76"/>
      <c r="AFK18" s="76"/>
      <c r="AFL18" s="76"/>
      <c r="AFM18" s="76"/>
      <c r="AFN18" s="76"/>
      <c r="AFO18" s="76"/>
      <c r="AFP18" s="76"/>
      <c r="AFQ18" s="76"/>
      <c r="AFR18" s="76"/>
      <c r="AFS18" s="76"/>
      <c r="AFT18" s="76"/>
      <c r="AFU18" s="76"/>
      <c r="AFV18" s="76"/>
      <c r="AFW18" s="76"/>
      <c r="AFX18" s="76"/>
      <c r="AFY18" s="76"/>
      <c r="AFZ18" s="76"/>
      <c r="AGA18" s="76"/>
      <c r="AGB18" s="76"/>
      <c r="AGC18" s="76"/>
      <c r="AGD18" s="76"/>
      <c r="AGE18" s="76"/>
      <c r="AGF18" s="76"/>
      <c r="AGG18" s="76"/>
      <c r="AGH18" s="76"/>
      <c r="AGI18" s="76"/>
      <c r="AGJ18" s="76"/>
      <c r="AGK18" s="76"/>
      <c r="AGL18" s="76"/>
      <c r="AGM18" s="76"/>
      <c r="AGN18" s="76"/>
      <c r="AGO18" s="76"/>
      <c r="AGP18" s="76"/>
      <c r="AGQ18" s="76"/>
      <c r="AGR18" s="76"/>
      <c r="AGS18" s="76"/>
      <c r="AGT18" s="76"/>
      <c r="AGU18" s="76"/>
      <c r="AGV18" s="76"/>
      <c r="AGW18" s="76"/>
      <c r="AGX18" s="76"/>
      <c r="AGY18" s="76"/>
      <c r="AGZ18" s="76"/>
      <c r="AHA18" s="76"/>
      <c r="AHB18" s="76"/>
      <c r="AHC18" s="76"/>
      <c r="AHD18" s="76"/>
      <c r="AHE18" s="76"/>
      <c r="AHF18" s="76"/>
      <c r="AHG18" s="76"/>
      <c r="AHH18" s="76"/>
      <c r="AHI18" s="76"/>
      <c r="AHJ18" s="76"/>
      <c r="AHK18" s="76"/>
      <c r="AHL18" s="76"/>
      <c r="AHM18" s="76"/>
      <c r="AHN18" s="76"/>
      <c r="AHO18" s="76"/>
      <c r="AHP18" s="76"/>
      <c r="AHQ18" s="76"/>
      <c r="AHR18" s="76"/>
      <c r="AHS18" s="76"/>
      <c r="AHT18" s="76"/>
      <c r="AHU18" s="76"/>
      <c r="AHV18" s="76"/>
      <c r="AHW18" s="76"/>
      <c r="AHX18" s="76"/>
      <c r="AHY18" s="76"/>
      <c r="AHZ18" s="76"/>
      <c r="AIA18" s="76"/>
      <c r="AIB18" s="76"/>
      <c r="AIC18" s="76"/>
      <c r="AID18" s="76"/>
      <c r="AIE18" s="76"/>
      <c r="AIF18" s="76"/>
      <c r="AIG18" s="76"/>
      <c r="AIH18" s="76"/>
      <c r="AII18" s="76"/>
      <c r="AIJ18" s="76"/>
    </row>
    <row r="19" spans="1:920" s="59" customFormat="1" x14ac:dyDescent="0.25">
      <c r="A19" s="71"/>
      <c r="B19" s="71"/>
      <c r="C19" s="71"/>
      <c r="D19" s="71"/>
      <c r="E19" s="783"/>
      <c r="F19" s="773"/>
      <c r="G19" s="769"/>
      <c r="H19" s="781"/>
      <c r="I19" s="770"/>
      <c r="J19" s="782"/>
      <c r="K19" s="782"/>
    </row>
    <row r="20" spans="1:920" s="59" customFormat="1" x14ac:dyDescent="0.25">
      <c r="A20" s="71"/>
      <c r="B20" s="71"/>
      <c r="C20" s="71"/>
      <c r="D20" s="71"/>
      <c r="E20" s="780" t="s">
        <v>2081</v>
      </c>
      <c r="F20" s="773" t="s">
        <v>2589</v>
      </c>
      <c r="G20" s="769"/>
      <c r="H20" s="798"/>
      <c r="I20" s="770"/>
      <c r="J20" s="782"/>
      <c r="K20" s="782"/>
    </row>
    <row r="21" spans="1:920" s="59" customFormat="1" x14ac:dyDescent="0.25">
      <c r="A21" s="71">
        <v>0.01</v>
      </c>
      <c r="B21" s="71">
        <v>0.83</v>
      </c>
      <c r="C21" s="71">
        <f>IF(LEN(J21)=0,"",1+ABS((J21*A21)/LEN(J21))+A21)</f>
        <v>826.32833333333326</v>
      </c>
      <c r="D21" s="71">
        <f>IF(LEN(K21)=0,"",1+ABS((K21*B21)/LEN(K21))+B21)</f>
        <v>98931.189999999988</v>
      </c>
      <c r="E21" s="783" t="s">
        <v>2084</v>
      </c>
      <c r="F21" s="768" t="s">
        <v>2686</v>
      </c>
      <c r="G21" s="769"/>
      <c r="H21" s="798" t="s">
        <v>2687</v>
      </c>
      <c r="I21" s="770">
        <v>501</v>
      </c>
      <c r="J21" s="558">
        <v>495191</v>
      </c>
      <c r="K21" s="558">
        <v>715152</v>
      </c>
    </row>
    <row r="22" spans="1:920" s="59" customFormat="1" x14ac:dyDescent="0.25">
      <c r="A22" s="71"/>
      <c r="B22" s="71"/>
      <c r="C22" s="71" t="str">
        <f t="shared" ref="C22:D34" si="0">IF(LEN(J22)=0,"",1+ABS((J22*A22)/LEN(J22))+A22)</f>
        <v/>
      </c>
      <c r="D22" s="71" t="str">
        <f t="shared" si="0"/>
        <v/>
      </c>
      <c r="E22" s="783" t="s">
        <v>2086</v>
      </c>
      <c r="F22" s="768" t="s">
        <v>2688</v>
      </c>
      <c r="G22" s="769"/>
      <c r="H22" s="798"/>
      <c r="I22" s="770"/>
      <c r="J22" s="782"/>
      <c r="K22" s="782"/>
    </row>
    <row r="23" spans="1:920" s="59" customFormat="1" x14ac:dyDescent="0.25">
      <c r="A23" s="71">
        <v>0.02</v>
      </c>
      <c r="B23" s="71">
        <v>0.84</v>
      </c>
      <c r="C23" s="71">
        <f t="shared" si="0"/>
        <v>3462.6114285714284</v>
      </c>
      <c r="D23" s="71">
        <f t="shared" si="0"/>
        <v>126982.36</v>
      </c>
      <c r="E23" s="783" t="s">
        <v>2689</v>
      </c>
      <c r="F23" s="799" t="s">
        <v>2690</v>
      </c>
      <c r="G23" s="769"/>
      <c r="H23" s="798" t="s">
        <v>2591</v>
      </c>
      <c r="I23" s="770">
        <v>502</v>
      </c>
      <c r="J23" s="558">
        <v>1211557</v>
      </c>
      <c r="K23" s="558">
        <v>1058171</v>
      </c>
    </row>
    <row r="24" spans="1:920" s="59" customFormat="1" x14ac:dyDescent="0.25">
      <c r="A24" s="71">
        <v>0.03</v>
      </c>
      <c r="B24" s="71">
        <v>0.85</v>
      </c>
      <c r="C24" s="71">
        <f t="shared" si="0"/>
        <v>258.27999999999997</v>
      </c>
      <c r="D24" s="71">
        <f t="shared" si="0"/>
        <v>4455.4250000000002</v>
      </c>
      <c r="E24" s="783" t="s">
        <v>2691</v>
      </c>
      <c r="F24" s="799" t="s">
        <v>2692</v>
      </c>
      <c r="G24" s="769"/>
      <c r="H24" s="798" t="s">
        <v>2687</v>
      </c>
      <c r="I24" s="770">
        <v>503</v>
      </c>
      <c r="J24" s="558">
        <v>-51450</v>
      </c>
      <c r="K24" s="558">
        <v>-31437</v>
      </c>
    </row>
    <row r="25" spans="1:920" s="59" customFormat="1" x14ac:dyDescent="0.25">
      <c r="A25" s="71">
        <v>0.04</v>
      </c>
      <c r="B25" s="71">
        <v>0.86</v>
      </c>
      <c r="C25" s="71">
        <f t="shared" si="0"/>
        <v>1.04</v>
      </c>
      <c r="D25" s="71">
        <f t="shared" si="0"/>
        <v>1.8599999999999999</v>
      </c>
      <c r="E25" s="783" t="s">
        <v>2693</v>
      </c>
      <c r="F25" s="799" t="s">
        <v>2694</v>
      </c>
      <c r="G25" s="769"/>
      <c r="H25" s="798" t="s">
        <v>2687</v>
      </c>
      <c r="I25" s="770">
        <v>504</v>
      </c>
      <c r="J25" s="558">
        <v>0</v>
      </c>
      <c r="K25" s="558">
        <v>0</v>
      </c>
    </row>
    <row r="26" spans="1:920" s="59" customFormat="1" x14ac:dyDescent="0.25">
      <c r="A26" s="71">
        <v>0.05</v>
      </c>
      <c r="B26" s="71">
        <v>0.87</v>
      </c>
      <c r="C26" s="71">
        <f t="shared" si="0"/>
        <v>1.05</v>
      </c>
      <c r="D26" s="71">
        <f t="shared" si="0"/>
        <v>1.87</v>
      </c>
      <c r="E26" s="783" t="s">
        <v>2695</v>
      </c>
      <c r="F26" s="799" t="s">
        <v>2696</v>
      </c>
      <c r="G26" s="769"/>
      <c r="H26" s="798" t="s">
        <v>2687</v>
      </c>
      <c r="I26" s="770">
        <v>505</v>
      </c>
      <c r="J26" s="558">
        <v>0</v>
      </c>
      <c r="K26" s="558">
        <v>0</v>
      </c>
    </row>
    <row r="27" spans="1:920" s="59" customFormat="1" x14ac:dyDescent="0.25">
      <c r="A27" s="71">
        <v>0.06</v>
      </c>
      <c r="B27" s="71">
        <v>0.88</v>
      </c>
      <c r="C27" s="71">
        <f t="shared" si="0"/>
        <v>1.06</v>
      </c>
      <c r="D27" s="71">
        <f t="shared" si="0"/>
        <v>1.88</v>
      </c>
      <c r="E27" s="783" t="s">
        <v>2697</v>
      </c>
      <c r="F27" s="799" t="s">
        <v>2698</v>
      </c>
      <c r="G27" s="769"/>
      <c r="H27" s="798" t="s">
        <v>2687</v>
      </c>
      <c r="I27" s="770">
        <v>506</v>
      </c>
      <c r="J27" s="558">
        <v>0</v>
      </c>
      <c r="K27" s="558">
        <v>0</v>
      </c>
    </row>
    <row r="28" spans="1:920" s="59" customFormat="1" x14ac:dyDescent="0.25">
      <c r="A28" s="71">
        <v>7.0000000000000007E-2</v>
      </c>
      <c r="B28" s="71">
        <v>0.89</v>
      </c>
      <c r="C28" s="71">
        <f t="shared" si="0"/>
        <v>1.07</v>
      </c>
      <c r="D28" s="71">
        <f t="shared" si="0"/>
        <v>1.8900000000000001</v>
      </c>
      <c r="E28" s="783" t="s">
        <v>2699</v>
      </c>
      <c r="F28" s="799" t="s">
        <v>2700</v>
      </c>
      <c r="G28" s="769"/>
      <c r="H28" s="798" t="s">
        <v>2591</v>
      </c>
      <c r="I28" s="770">
        <v>507</v>
      </c>
      <c r="J28" s="558">
        <v>0</v>
      </c>
      <c r="K28" s="558">
        <v>0</v>
      </c>
    </row>
    <row r="29" spans="1:920" s="59" customFormat="1" x14ac:dyDescent="0.25">
      <c r="A29" s="71">
        <v>0.08</v>
      </c>
      <c r="B29" s="71">
        <v>0.9</v>
      </c>
      <c r="C29" s="71">
        <f t="shared" si="0"/>
        <v>1.08</v>
      </c>
      <c r="D29" s="71"/>
      <c r="E29" s="783" t="s">
        <v>2701</v>
      </c>
      <c r="F29" s="799" t="s">
        <v>2702</v>
      </c>
      <c r="G29" s="769"/>
      <c r="H29" s="770" t="s">
        <v>2591</v>
      </c>
      <c r="I29" s="770">
        <v>508</v>
      </c>
      <c r="J29" s="558">
        <v>0</v>
      </c>
      <c r="K29" s="558">
        <v>0</v>
      </c>
    </row>
    <row r="30" spans="1:920" s="59" customFormat="1" x14ac:dyDescent="0.25">
      <c r="A30" s="71">
        <v>0.09</v>
      </c>
      <c r="B30" s="71">
        <v>0.91</v>
      </c>
      <c r="C30" s="71">
        <f t="shared" si="0"/>
        <v>1.0900000000000001</v>
      </c>
      <c r="D30" s="71"/>
      <c r="E30" s="783" t="s">
        <v>2703</v>
      </c>
      <c r="F30" s="799" t="s">
        <v>2704</v>
      </c>
      <c r="G30" s="769"/>
      <c r="H30" s="770" t="s">
        <v>2591</v>
      </c>
      <c r="I30" s="770">
        <v>509</v>
      </c>
      <c r="J30" s="558">
        <v>0</v>
      </c>
      <c r="K30" s="558">
        <v>0</v>
      </c>
    </row>
    <row r="31" spans="1:920" s="59" customFormat="1" x14ac:dyDescent="0.25">
      <c r="A31" s="71">
        <v>0.1</v>
      </c>
      <c r="B31" s="71">
        <v>0.92</v>
      </c>
      <c r="C31" s="71">
        <f t="shared" si="0"/>
        <v>1.1000000000000001</v>
      </c>
      <c r="D31" s="71">
        <f t="shared" si="0"/>
        <v>1.92</v>
      </c>
      <c r="E31" s="783" t="s">
        <v>2705</v>
      </c>
      <c r="F31" s="799" t="s">
        <v>2706</v>
      </c>
      <c r="G31" s="769"/>
      <c r="H31" s="770" t="s">
        <v>2687</v>
      </c>
      <c r="I31" s="770">
        <v>510</v>
      </c>
      <c r="J31" s="558">
        <v>0</v>
      </c>
      <c r="K31" s="558">
        <v>0</v>
      </c>
    </row>
    <row r="32" spans="1:920" s="59" customFormat="1" x14ac:dyDescent="0.25">
      <c r="A32" s="71">
        <v>0.11</v>
      </c>
      <c r="B32" s="71">
        <v>0.93</v>
      </c>
      <c r="C32" s="71">
        <f t="shared" si="0"/>
        <v>1.1100000000000001</v>
      </c>
      <c r="D32" s="71">
        <f t="shared" si="0"/>
        <v>1.9300000000000002</v>
      </c>
      <c r="E32" s="783" t="s">
        <v>2707</v>
      </c>
      <c r="F32" s="799" t="s">
        <v>2708</v>
      </c>
      <c r="G32" s="769"/>
      <c r="H32" s="770" t="s">
        <v>2687</v>
      </c>
      <c r="I32" s="770">
        <v>511</v>
      </c>
      <c r="J32" s="558">
        <v>0</v>
      </c>
      <c r="K32" s="558">
        <v>0</v>
      </c>
    </row>
    <row r="33" spans="1:920" s="59" customFormat="1" ht="25.5" x14ac:dyDescent="0.25">
      <c r="A33" s="71">
        <v>0.12</v>
      </c>
      <c r="B33" s="71">
        <v>0.94</v>
      </c>
      <c r="C33" s="71">
        <f t="shared" si="0"/>
        <v>1.1200000000000001</v>
      </c>
      <c r="D33" s="71">
        <f t="shared" si="0"/>
        <v>1.94</v>
      </c>
      <c r="E33" s="783" t="s">
        <v>2709</v>
      </c>
      <c r="F33" s="799" t="s">
        <v>2710</v>
      </c>
      <c r="G33" s="769"/>
      <c r="H33" s="770" t="s">
        <v>2687</v>
      </c>
      <c r="I33" s="770">
        <v>512</v>
      </c>
      <c r="J33" s="558">
        <v>0</v>
      </c>
      <c r="K33" s="558">
        <v>0</v>
      </c>
    </row>
    <row r="34" spans="1:920" s="59" customFormat="1" ht="29.25" customHeight="1" x14ac:dyDescent="0.25">
      <c r="A34" s="71">
        <v>0.13</v>
      </c>
      <c r="B34" s="71">
        <v>0.95</v>
      </c>
      <c r="C34" s="71">
        <f t="shared" si="0"/>
        <v>1.1299999999999999</v>
      </c>
      <c r="D34" s="71">
        <f t="shared" si="0"/>
        <v>1.95</v>
      </c>
      <c r="E34" s="783" t="s">
        <v>2711</v>
      </c>
      <c r="F34" s="799" t="s">
        <v>2712</v>
      </c>
      <c r="G34" s="769"/>
      <c r="H34" s="770" t="s">
        <v>2687</v>
      </c>
      <c r="I34" s="770">
        <v>513</v>
      </c>
      <c r="J34" s="558">
        <v>0</v>
      </c>
      <c r="K34" s="558">
        <v>0</v>
      </c>
    </row>
    <row r="35" spans="1:920" ht="7.5" customHeight="1" x14ac:dyDescent="0.25">
      <c r="E35" s="786"/>
      <c r="F35" s="787"/>
      <c r="G35" s="787"/>
      <c r="H35" s="788"/>
      <c r="I35" s="789"/>
      <c r="J35" s="790"/>
      <c r="K35" s="791"/>
    </row>
    <row r="36" spans="1:920" s="41" customFormat="1" ht="21.75" customHeight="1" x14ac:dyDescent="0.25">
      <c r="A36" s="65"/>
      <c r="B36" s="65"/>
      <c r="C36" s="65"/>
      <c r="D36" s="65"/>
      <c r="H36" s="84"/>
      <c r="I36" s="792"/>
      <c r="J36" s="66"/>
      <c r="K36" s="39" t="str">
        <f>"*"&amp;'#Konverter'!AD9&amp;C121&amp;D121&amp;"*"</f>
        <v>*1727220046*</v>
      </c>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c r="EB36" s="67"/>
      <c r="EC36" s="67"/>
      <c r="ED36" s="67"/>
      <c r="EE36" s="67"/>
      <c r="EF36" s="67"/>
      <c r="EG36" s="67"/>
      <c r="EH36" s="67"/>
      <c r="EI36" s="67"/>
      <c r="EJ36" s="67"/>
      <c r="EK36" s="67"/>
      <c r="EL36" s="67"/>
      <c r="EM36" s="67"/>
      <c r="EN36" s="67"/>
      <c r="EO36" s="67"/>
      <c r="EP36" s="67"/>
      <c r="EQ36" s="67"/>
      <c r="ER36" s="67"/>
      <c r="ES36" s="67"/>
      <c r="ET36" s="67"/>
      <c r="EU36" s="67"/>
      <c r="EV36" s="67"/>
      <c r="EW36" s="67"/>
      <c r="EX36" s="67"/>
      <c r="EY36" s="67"/>
      <c r="EZ36" s="67"/>
      <c r="FA36" s="67"/>
      <c r="FB36" s="67"/>
      <c r="FC36" s="67"/>
      <c r="FD36" s="67"/>
      <c r="FE36" s="67"/>
      <c r="FF36" s="67"/>
      <c r="FG36" s="67"/>
      <c r="FH36" s="67"/>
      <c r="FI36" s="67"/>
      <c r="FJ36" s="67"/>
      <c r="FK36" s="67"/>
      <c r="FL36" s="67"/>
      <c r="FM36" s="67"/>
      <c r="FN36" s="67"/>
      <c r="FO36" s="67"/>
      <c r="FP36" s="67"/>
      <c r="FQ36" s="67"/>
      <c r="FR36" s="67"/>
      <c r="FS36" s="67"/>
      <c r="FT36" s="67"/>
      <c r="FU36" s="67"/>
      <c r="FV36" s="67"/>
      <c r="FW36" s="67"/>
      <c r="FX36" s="67"/>
      <c r="FY36" s="67"/>
      <c r="FZ36" s="67"/>
      <c r="GA36" s="67"/>
      <c r="GB36" s="67"/>
      <c r="GC36" s="67"/>
      <c r="GD36" s="67"/>
      <c r="GE36" s="67"/>
      <c r="GF36" s="67"/>
      <c r="GG36" s="67"/>
      <c r="GH36" s="67"/>
      <c r="GI36" s="67"/>
      <c r="GJ36" s="67"/>
      <c r="GK36" s="67"/>
      <c r="GL36" s="67"/>
      <c r="GM36" s="67"/>
      <c r="GN36" s="67"/>
      <c r="GO36" s="67"/>
      <c r="GP36" s="67"/>
      <c r="GQ36" s="67"/>
      <c r="GR36" s="67"/>
      <c r="GS36" s="67"/>
      <c r="GT36" s="67"/>
      <c r="GU36" s="67"/>
      <c r="GV36" s="67"/>
      <c r="GW36" s="67"/>
      <c r="GX36" s="67"/>
      <c r="GY36" s="67"/>
      <c r="GZ36" s="67"/>
      <c r="HA36" s="67"/>
      <c r="HB36" s="67"/>
      <c r="HC36" s="67"/>
      <c r="HD36" s="67"/>
      <c r="HE36" s="67"/>
      <c r="HF36" s="67"/>
      <c r="HG36" s="67"/>
      <c r="HH36" s="67"/>
      <c r="HI36" s="67"/>
      <c r="HJ36" s="67"/>
      <c r="HK36" s="67"/>
      <c r="HL36" s="67"/>
      <c r="HM36" s="67"/>
      <c r="HN36" s="67"/>
      <c r="HO36" s="67"/>
      <c r="HP36" s="67"/>
      <c r="HQ36" s="67"/>
      <c r="HR36" s="67"/>
      <c r="HS36" s="67"/>
      <c r="HT36" s="67"/>
      <c r="HU36" s="67"/>
      <c r="HV36" s="67"/>
      <c r="HW36" s="67"/>
      <c r="HX36" s="67"/>
      <c r="HY36" s="67"/>
      <c r="HZ36" s="67"/>
      <c r="IA36" s="67"/>
      <c r="IB36" s="67"/>
      <c r="IC36" s="67"/>
      <c r="ID36" s="67"/>
      <c r="IE36" s="67"/>
      <c r="IF36" s="67"/>
      <c r="IG36" s="67"/>
      <c r="IH36" s="67"/>
      <c r="II36" s="67"/>
      <c r="IJ36" s="67"/>
      <c r="IK36" s="67"/>
      <c r="IL36" s="67"/>
      <c r="IM36" s="67"/>
      <c r="IN36" s="67"/>
      <c r="IO36" s="67"/>
      <c r="IP36" s="67"/>
      <c r="IQ36" s="67"/>
      <c r="IR36" s="67"/>
      <c r="IS36" s="67"/>
      <c r="IT36" s="67"/>
      <c r="IU36" s="67"/>
      <c r="IV36" s="67"/>
      <c r="IW36" s="67"/>
      <c r="IX36" s="67"/>
      <c r="IY36" s="67"/>
      <c r="IZ36" s="67"/>
      <c r="JA36" s="67"/>
      <c r="JB36" s="67"/>
      <c r="JC36" s="67"/>
      <c r="JD36" s="67"/>
      <c r="JE36" s="67"/>
      <c r="JF36" s="67"/>
      <c r="JG36" s="67"/>
      <c r="JH36" s="67"/>
      <c r="JI36" s="67"/>
      <c r="JJ36" s="67"/>
      <c r="JK36" s="67"/>
      <c r="JL36" s="67"/>
      <c r="JM36" s="67"/>
      <c r="JN36" s="67"/>
      <c r="JO36" s="67"/>
      <c r="JP36" s="67"/>
      <c r="JQ36" s="67"/>
      <c r="JR36" s="67"/>
      <c r="JS36" s="67"/>
      <c r="JT36" s="67"/>
      <c r="JU36" s="67"/>
      <c r="JV36" s="67"/>
      <c r="JW36" s="67"/>
      <c r="JX36" s="67"/>
      <c r="JY36" s="67"/>
      <c r="JZ36" s="67"/>
      <c r="KA36" s="67"/>
      <c r="KB36" s="67"/>
      <c r="KC36" s="67"/>
      <c r="KD36" s="67"/>
      <c r="KE36" s="67"/>
      <c r="KF36" s="67"/>
      <c r="KG36" s="67"/>
      <c r="KH36" s="67"/>
      <c r="KI36" s="67"/>
      <c r="KJ36" s="67"/>
      <c r="KK36" s="67"/>
      <c r="KL36" s="67"/>
      <c r="KM36" s="67"/>
      <c r="KN36" s="67"/>
      <c r="KO36" s="67"/>
      <c r="KP36" s="67"/>
      <c r="KQ36" s="67"/>
      <c r="KR36" s="67"/>
      <c r="KS36" s="67"/>
      <c r="KT36" s="67"/>
      <c r="KU36" s="67"/>
      <c r="KV36" s="67"/>
      <c r="KW36" s="67"/>
      <c r="KX36" s="67"/>
      <c r="KY36" s="67"/>
      <c r="KZ36" s="67"/>
      <c r="LA36" s="67"/>
      <c r="LB36" s="67"/>
      <c r="LC36" s="67"/>
      <c r="LD36" s="67"/>
      <c r="LE36" s="67"/>
      <c r="LF36" s="67"/>
      <c r="LG36" s="67"/>
      <c r="LH36" s="67"/>
      <c r="LI36" s="67"/>
      <c r="LJ36" s="67"/>
      <c r="LK36" s="67"/>
      <c r="LL36" s="67"/>
      <c r="LM36" s="67"/>
      <c r="LN36" s="67"/>
      <c r="LO36" s="67"/>
      <c r="LP36" s="67"/>
      <c r="LQ36" s="67"/>
      <c r="LR36" s="67"/>
      <c r="LS36" s="67"/>
      <c r="LT36" s="67"/>
      <c r="LU36" s="67"/>
      <c r="LV36" s="67"/>
      <c r="LW36" s="67"/>
      <c r="LX36" s="67"/>
      <c r="LY36" s="67"/>
      <c r="LZ36" s="67"/>
      <c r="MA36" s="67"/>
      <c r="MB36" s="67"/>
      <c r="MC36" s="67"/>
      <c r="MD36" s="67"/>
      <c r="ME36" s="67"/>
      <c r="MF36" s="67"/>
      <c r="MG36" s="67"/>
      <c r="MH36" s="67"/>
      <c r="MI36" s="67"/>
      <c r="MJ36" s="67"/>
      <c r="MK36" s="67"/>
      <c r="ML36" s="67"/>
      <c r="MM36" s="67"/>
      <c r="MN36" s="67"/>
      <c r="MO36" s="67"/>
      <c r="MP36" s="67"/>
      <c r="MQ36" s="67"/>
      <c r="MR36" s="67"/>
      <c r="MS36" s="67"/>
      <c r="MT36" s="67"/>
      <c r="MU36" s="67"/>
      <c r="MV36" s="67"/>
      <c r="MW36" s="67"/>
      <c r="MX36" s="67"/>
      <c r="MY36" s="67"/>
      <c r="MZ36" s="67"/>
      <c r="NA36" s="67"/>
      <c r="NB36" s="67"/>
      <c r="NC36" s="67"/>
      <c r="ND36" s="67"/>
      <c r="NE36" s="67"/>
      <c r="NF36" s="67"/>
      <c r="NG36" s="67"/>
      <c r="NH36" s="67"/>
      <c r="NI36" s="67"/>
      <c r="NJ36" s="67"/>
      <c r="NK36" s="67"/>
      <c r="NL36" s="67"/>
      <c r="NM36" s="67"/>
      <c r="NN36" s="67"/>
      <c r="NO36" s="67"/>
      <c r="NP36" s="67"/>
      <c r="NQ36" s="67"/>
      <c r="NR36" s="67"/>
      <c r="NS36" s="67"/>
      <c r="NT36" s="67"/>
      <c r="NU36" s="67"/>
      <c r="NV36" s="67"/>
      <c r="NW36" s="67"/>
      <c r="NX36" s="67"/>
      <c r="NY36" s="67"/>
      <c r="NZ36" s="67"/>
      <c r="OA36" s="67"/>
      <c r="OB36" s="67"/>
      <c r="OC36" s="67"/>
      <c r="OD36" s="67"/>
      <c r="OE36" s="67"/>
      <c r="OF36" s="67"/>
      <c r="OG36" s="67"/>
      <c r="OH36" s="67"/>
      <c r="OI36" s="67"/>
      <c r="OJ36" s="67"/>
      <c r="OK36" s="67"/>
      <c r="OL36" s="67"/>
      <c r="OM36" s="67"/>
      <c r="ON36" s="67"/>
      <c r="OO36" s="67"/>
      <c r="OP36" s="67"/>
      <c r="OQ36" s="67"/>
      <c r="OR36" s="67"/>
      <c r="OS36" s="67"/>
      <c r="OT36" s="67"/>
      <c r="OU36" s="67"/>
      <c r="OV36" s="67"/>
      <c r="OW36" s="67"/>
      <c r="OX36" s="67"/>
      <c r="OY36" s="67"/>
      <c r="OZ36" s="67"/>
      <c r="PA36" s="67"/>
      <c r="PB36" s="67"/>
      <c r="PC36" s="67"/>
      <c r="PD36" s="67"/>
      <c r="PE36" s="67"/>
      <c r="PF36" s="67"/>
      <c r="PG36" s="67"/>
      <c r="PH36" s="67"/>
      <c r="PI36" s="67"/>
      <c r="PJ36" s="67"/>
      <c r="PK36" s="67"/>
      <c r="PL36" s="67"/>
      <c r="PM36" s="67"/>
      <c r="PN36" s="67"/>
      <c r="PO36" s="67"/>
      <c r="PP36" s="67"/>
      <c r="PQ36" s="67"/>
      <c r="PR36" s="67"/>
      <c r="PS36" s="67"/>
      <c r="PT36" s="67"/>
      <c r="PU36" s="67"/>
      <c r="PV36" s="67"/>
      <c r="PW36" s="67"/>
      <c r="PX36" s="67"/>
      <c r="PY36" s="67"/>
      <c r="PZ36" s="67"/>
      <c r="QA36" s="67"/>
      <c r="QB36" s="67"/>
      <c r="QC36" s="67"/>
      <c r="QD36" s="67"/>
      <c r="QE36" s="67"/>
      <c r="QF36" s="67"/>
      <c r="QG36" s="67"/>
      <c r="QH36" s="67"/>
      <c r="QI36" s="67"/>
      <c r="QJ36" s="67"/>
      <c r="QK36" s="67"/>
      <c r="QL36" s="67"/>
      <c r="QM36" s="67"/>
      <c r="QN36" s="67"/>
      <c r="QO36" s="67"/>
      <c r="QP36" s="67"/>
      <c r="QQ36" s="67"/>
      <c r="QR36" s="67"/>
      <c r="QS36" s="67"/>
      <c r="QT36" s="67"/>
      <c r="QU36" s="67"/>
      <c r="QV36" s="67"/>
      <c r="QW36" s="67"/>
      <c r="QX36" s="67"/>
      <c r="QY36" s="67"/>
      <c r="QZ36" s="67"/>
      <c r="RA36" s="67"/>
      <c r="RB36" s="67"/>
      <c r="RC36" s="67"/>
      <c r="RD36" s="67"/>
      <c r="RE36" s="67"/>
      <c r="RF36" s="67"/>
      <c r="RG36" s="67"/>
      <c r="RH36" s="67"/>
      <c r="RI36" s="67"/>
      <c r="RJ36" s="67"/>
      <c r="RK36" s="67"/>
      <c r="RL36" s="67"/>
      <c r="RM36" s="67"/>
      <c r="RN36" s="67"/>
      <c r="RO36" s="67"/>
      <c r="RP36" s="67"/>
      <c r="RQ36" s="67"/>
      <c r="RR36" s="67"/>
      <c r="RS36" s="67"/>
      <c r="RT36" s="67"/>
      <c r="RU36" s="67"/>
      <c r="RV36" s="67"/>
      <c r="RW36" s="67"/>
      <c r="RX36" s="67"/>
      <c r="RY36" s="67"/>
      <c r="RZ36" s="67"/>
      <c r="SA36" s="67"/>
      <c r="SB36" s="67"/>
      <c r="SC36" s="67"/>
      <c r="SD36" s="67"/>
      <c r="SE36" s="67"/>
      <c r="SF36" s="67"/>
      <c r="SG36" s="67"/>
      <c r="SH36" s="67"/>
      <c r="SI36" s="67"/>
      <c r="SJ36" s="67"/>
      <c r="SK36" s="67"/>
      <c r="SL36" s="67"/>
      <c r="SM36" s="67"/>
      <c r="SN36" s="67"/>
      <c r="SO36" s="67"/>
      <c r="SP36" s="67"/>
      <c r="SQ36" s="67"/>
      <c r="SR36" s="67"/>
      <c r="SS36" s="67"/>
      <c r="ST36" s="67"/>
      <c r="SU36" s="67"/>
      <c r="SV36" s="67"/>
      <c r="SW36" s="67"/>
      <c r="SX36" s="67"/>
      <c r="SY36" s="67"/>
      <c r="SZ36" s="67"/>
      <c r="TA36" s="67"/>
      <c r="TB36" s="67"/>
      <c r="TC36" s="67"/>
      <c r="TD36" s="67"/>
      <c r="TE36" s="67"/>
      <c r="TF36" s="67"/>
      <c r="TG36" s="67"/>
      <c r="TH36" s="67"/>
      <c r="TI36" s="67"/>
      <c r="TJ36" s="67"/>
      <c r="TK36" s="67"/>
      <c r="TL36" s="67"/>
      <c r="TM36" s="67"/>
      <c r="TN36" s="67"/>
      <c r="TO36" s="67"/>
      <c r="TP36" s="67"/>
      <c r="TQ36" s="67"/>
      <c r="TR36" s="67"/>
      <c r="TS36" s="67"/>
      <c r="TT36" s="67"/>
      <c r="TU36" s="67"/>
      <c r="TV36" s="67"/>
      <c r="TW36" s="67"/>
      <c r="TX36" s="67"/>
      <c r="TY36" s="67"/>
      <c r="TZ36" s="67"/>
      <c r="UA36" s="67"/>
      <c r="UB36" s="67"/>
      <c r="UC36" s="67"/>
      <c r="UD36" s="67"/>
      <c r="UE36" s="67"/>
      <c r="UF36" s="67"/>
      <c r="UG36" s="67"/>
      <c r="UH36" s="67"/>
      <c r="UI36" s="67"/>
      <c r="UJ36" s="67"/>
      <c r="UK36" s="67"/>
      <c r="UL36" s="67"/>
      <c r="UM36" s="67"/>
      <c r="UN36" s="67"/>
      <c r="UO36" s="67"/>
      <c r="UP36" s="67"/>
      <c r="UQ36" s="67"/>
      <c r="UR36" s="67"/>
      <c r="US36" s="67"/>
      <c r="UT36" s="67"/>
      <c r="UU36" s="67"/>
      <c r="UV36" s="67"/>
      <c r="UW36" s="67"/>
      <c r="UX36" s="67"/>
      <c r="UY36" s="67"/>
      <c r="UZ36" s="67"/>
      <c r="VA36" s="67"/>
      <c r="VB36" s="67"/>
      <c r="VC36" s="67"/>
      <c r="VD36" s="67"/>
      <c r="VE36" s="67"/>
      <c r="VF36" s="67"/>
      <c r="VG36" s="67"/>
      <c r="VH36" s="67"/>
      <c r="VI36" s="67"/>
      <c r="VJ36" s="67"/>
      <c r="VK36" s="67"/>
      <c r="VL36" s="67"/>
      <c r="VM36" s="67"/>
      <c r="VN36" s="67"/>
      <c r="VO36" s="67"/>
      <c r="VP36" s="67"/>
      <c r="VQ36" s="67"/>
      <c r="VR36" s="67"/>
      <c r="VS36" s="67"/>
      <c r="VT36" s="67"/>
      <c r="VU36" s="67"/>
      <c r="VV36" s="67"/>
      <c r="VW36" s="67"/>
      <c r="VX36" s="67"/>
      <c r="VY36" s="67"/>
      <c r="VZ36" s="67"/>
      <c r="WA36" s="67"/>
      <c r="WB36" s="67"/>
      <c r="WC36" s="67"/>
      <c r="WD36" s="67"/>
      <c r="WE36" s="67"/>
      <c r="WF36" s="67"/>
      <c r="WG36" s="67"/>
      <c r="WH36" s="67"/>
      <c r="WI36" s="67"/>
      <c r="WJ36" s="67"/>
      <c r="WK36" s="67"/>
      <c r="WL36" s="67"/>
      <c r="WM36" s="67"/>
      <c r="WN36" s="67"/>
      <c r="WO36" s="67"/>
      <c r="WP36" s="67"/>
      <c r="WQ36" s="67"/>
      <c r="WR36" s="67"/>
      <c r="WS36" s="67"/>
      <c r="WT36" s="67"/>
      <c r="WU36" s="67"/>
      <c r="WV36" s="67"/>
      <c r="WW36" s="67"/>
      <c r="WX36" s="67"/>
      <c r="WY36" s="67"/>
      <c r="WZ36" s="67"/>
      <c r="XA36" s="67"/>
      <c r="XB36" s="67"/>
      <c r="XC36" s="67"/>
      <c r="XD36" s="67"/>
      <c r="XE36" s="67"/>
      <c r="XF36" s="67"/>
      <c r="XG36" s="67"/>
      <c r="XH36" s="67"/>
      <c r="XI36" s="67"/>
      <c r="XJ36" s="67"/>
      <c r="XK36" s="67"/>
      <c r="XL36" s="67"/>
      <c r="XM36" s="67"/>
      <c r="XN36" s="67"/>
      <c r="XO36" s="67"/>
      <c r="XP36" s="67"/>
      <c r="XQ36" s="67"/>
      <c r="XR36" s="67"/>
      <c r="XS36" s="67"/>
      <c r="XT36" s="67"/>
      <c r="XU36" s="67"/>
      <c r="XV36" s="67"/>
      <c r="XW36" s="67"/>
      <c r="XX36" s="67"/>
      <c r="XY36" s="67"/>
      <c r="XZ36" s="67"/>
      <c r="YA36" s="67"/>
      <c r="YB36" s="67"/>
      <c r="YC36" s="67"/>
      <c r="YD36" s="67"/>
      <c r="YE36" s="67"/>
      <c r="YF36" s="67"/>
      <c r="YG36" s="67"/>
      <c r="YH36" s="67"/>
      <c r="YI36" s="67"/>
      <c r="YJ36" s="67"/>
      <c r="YK36" s="67"/>
      <c r="YL36" s="67"/>
      <c r="YM36" s="67"/>
      <c r="YN36" s="67"/>
      <c r="YO36" s="67"/>
      <c r="YP36" s="67"/>
      <c r="YQ36" s="67"/>
      <c r="YR36" s="67"/>
      <c r="YS36" s="67"/>
      <c r="YT36" s="67"/>
      <c r="YU36" s="67"/>
      <c r="YV36" s="67"/>
      <c r="YW36" s="67"/>
      <c r="YX36" s="67"/>
      <c r="YY36" s="67"/>
      <c r="YZ36" s="67"/>
      <c r="ZA36" s="67"/>
      <c r="ZB36" s="67"/>
      <c r="ZC36" s="67"/>
      <c r="ZD36" s="67"/>
      <c r="ZE36" s="67"/>
      <c r="ZF36" s="67"/>
      <c r="ZG36" s="67"/>
      <c r="ZH36" s="67"/>
      <c r="ZI36" s="67"/>
      <c r="ZJ36" s="67"/>
      <c r="ZK36" s="67"/>
      <c r="ZL36" s="67"/>
      <c r="ZM36" s="67"/>
      <c r="ZN36" s="67"/>
      <c r="ZO36" s="67"/>
      <c r="ZP36" s="67"/>
      <c r="ZQ36" s="67"/>
      <c r="ZR36" s="67"/>
      <c r="ZS36" s="67"/>
      <c r="ZT36" s="67"/>
      <c r="ZU36" s="67"/>
      <c r="ZV36" s="67"/>
      <c r="ZW36" s="67"/>
      <c r="ZX36" s="67"/>
      <c r="ZY36" s="67"/>
      <c r="ZZ36" s="67"/>
      <c r="AAA36" s="67"/>
      <c r="AAB36" s="67"/>
      <c r="AAC36" s="67"/>
      <c r="AAD36" s="67"/>
      <c r="AAE36" s="67"/>
      <c r="AAF36" s="67"/>
      <c r="AAG36" s="67"/>
      <c r="AAH36" s="67"/>
      <c r="AAI36" s="67"/>
      <c r="AAJ36" s="67"/>
      <c r="AAK36" s="67"/>
      <c r="AAL36" s="67"/>
      <c r="AAM36" s="67"/>
      <c r="AAN36" s="67"/>
      <c r="AAO36" s="67"/>
      <c r="AAP36" s="67"/>
      <c r="AAQ36" s="67"/>
      <c r="AAR36" s="67"/>
      <c r="AAS36" s="67"/>
      <c r="AAT36" s="67"/>
      <c r="AAU36" s="67"/>
      <c r="AAV36" s="67"/>
      <c r="AAW36" s="67"/>
      <c r="AAX36" s="67"/>
      <c r="AAY36" s="67"/>
      <c r="AAZ36" s="67"/>
      <c r="ABA36" s="67"/>
      <c r="ABB36" s="67"/>
      <c r="ABC36" s="67"/>
      <c r="ABD36" s="67"/>
      <c r="ABE36" s="67"/>
      <c r="ABF36" s="67"/>
      <c r="ABG36" s="67"/>
      <c r="ABH36" s="67"/>
      <c r="ABI36" s="67"/>
      <c r="ABJ36" s="67"/>
      <c r="ABK36" s="67"/>
      <c r="ABL36" s="67"/>
      <c r="ABM36" s="67"/>
      <c r="ABN36" s="67"/>
      <c r="ABO36" s="67"/>
      <c r="ABP36" s="67"/>
      <c r="ABQ36" s="67"/>
      <c r="ABR36" s="67"/>
      <c r="ABS36" s="67"/>
      <c r="ABT36" s="67"/>
      <c r="ABU36" s="67"/>
      <c r="ABV36" s="67"/>
      <c r="ABW36" s="67"/>
      <c r="ABX36" s="67"/>
      <c r="ABY36" s="67"/>
      <c r="ABZ36" s="67"/>
      <c r="ACA36" s="67"/>
      <c r="ACB36" s="67"/>
      <c r="ACC36" s="67"/>
      <c r="ACD36" s="67"/>
      <c r="ACE36" s="67"/>
      <c r="ACF36" s="67"/>
      <c r="ACG36" s="67"/>
      <c r="ACH36" s="67"/>
      <c r="ACI36" s="67"/>
      <c r="ACJ36" s="67"/>
      <c r="ACK36" s="67"/>
      <c r="ACL36" s="67"/>
      <c r="ACM36" s="67"/>
      <c r="ACN36" s="67"/>
      <c r="ACO36" s="67"/>
      <c r="ACP36" s="67"/>
      <c r="ACQ36" s="67"/>
      <c r="ACR36" s="67"/>
      <c r="ACS36" s="67"/>
      <c r="ACT36" s="67"/>
      <c r="ACU36" s="67"/>
      <c r="ACV36" s="67"/>
      <c r="ACW36" s="67"/>
      <c r="ACX36" s="67"/>
      <c r="ACY36" s="67"/>
      <c r="ACZ36" s="67"/>
      <c r="ADA36" s="67"/>
      <c r="ADB36" s="67"/>
      <c r="ADC36" s="67"/>
      <c r="ADD36" s="67"/>
      <c r="ADE36" s="67"/>
      <c r="ADF36" s="67"/>
      <c r="ADG36" s="67"/>
      <c r="ADH36" s="67"/>
      <c r="ADI36" s="67"/>
      <c r="ADJ36" s="67"/>
      <c r="ADK36" s="67"/>
      <c r="ADL36" s="67"/>
      <c r="ADM36" s="67"/>
      <c r="ADN36" s="67"/>
      <c r="ADO36" s="67"/>
      <c r="ADP36" s="67"/>
      <c r="ADQ36" s="67"/>
      <c r="ADR36" s="67"/>
      <c r="ADS36" s="67"/>
      <c r="ADT36" s="67"/>
      <c r="ADU36" s="67"/>
      <c r="ADV36" s="67"/>
      <c r="ADW36" s="67"/>
      <c r="ADX36" s="67"/>
      <c r="ADY36" s="67"/>
      <c r="ADZ36" s="67"/>
      <c r="AEA36" s="67"/>
      <c r="AEB36" s="67"/>
      <c r="AEC36" s="67"/>
      <c r="AED36" s="67"/>
      <c r="AEE36" s="67"/>
      <c r="AEF36" s="67"/>
      <c r="AEG36" s="67"/>
      <c r="AEH36" s="67"/>
      <c r="AEI36" s="67"/>
      <c r="AEJ36" s="67"/>
      <c r="AEK36" s="67"/>
      <c r="AEL36" s="67"/>
      <c r="AEM36" s="67"/>
      <c r="AEN36" s="67"/>
      <c r="AEO36" s="67"/>
      <c r="AEP36" s="67"/>
      <c r="AEQ36" s="67"/>
      <c r="AER36" s="67"/>
      <c r="AES36" s="67"/>
      <c r="AET36" s="67"/>
      <c r="AEU36" s="67"/>
      <c r="AEV36" s="67"/>
      <c r="AEW36" s="67"/>
      <c r="AEX36" s="67"/>
      <c r="AEY36" s="67"/>
      <c r="AEZ36" s="67"/>
      <c r="AFA36" s="67"/>
      <c r="AFB36" s="67"/>
      <c r="AFC36" s="67"/>
      <c r="AFD36" s="67"/>
      <c r="AFE36" s="67"/>
      <c r="AFF36" s="67"/>
      <c r="AFG36" s="67"/>
      <c r="AFH36" s="67"/>
      <c r="AFI36" s="67"/>
      <c r="AFJ36" s="67"/>
      <c r="AFK36" s="67"/>
      <c r="AFL36" s="67"/>
      <c r="AFM36" s="67"/>
      <c r="AFN36" s="67"/>
      <c r="AFO36" s="67"/>
      <c r="AFP36" s="67"/>
      <c r="AFQ36" s="67"/>
      <c r="AFR36" s="67"/>
      <c r="AFS36" s="67"/>
      <c r="AFT36" s="67"/>
      <c r="AFU36" s="67"/>
      <c r="AFV36" s="67"/>
      <c r="AFW36" s="67"/>
      <c r="AFX36" s="67"/>
      <c r="AFY36" s="67"/>
      <c r="AFZ36" s="67"/>
      <c r="AGA36" s="67"/>
      <c r="AGB36" s="67"/>
      <c r="AGC36" s="67"/>
      <c r="AGD36" s="67"/>
      <c r="AGE36" s="67"/>
      <c r="AGF36" s="67"/>
      <c r="AGG36" s="67"/>
      <c r="AGH36" s="67"/>
      <c r="AGI36" s="67"/>
      <c r="AGJ36" s="67"/>
      <c r="AGK36" s="67"/>
      <c r="AGL36" s="67"/>
      <c r="AGM36" s="67"/>
      <c r="AGN36" s="67"/>
      <c r="AGO36" s="67"/>
      <c r="AGP36" s="67"/>
      <c r="AGQ36" s="67"/>
      <c r="AGR36" s="67"/>
      <c r="AGS36" s="67"/>
      <c r="AGT36" s="67"/>
      <c r="AGU36" s="67"/>
      <c r="AGV36" s="67"/>
      <c r="AGW36" s="67"/>
      <c r="AGX36" s="67"/>
      <c r="AGY36" s="67"/>
      <c r="AGZ36" s="67"/>
      <c r="AHA36" s="67"/>
      <c r="AHB36" s="67"/>
      <c r="AHC36" s="67"/>
      <c r="AHD36" s="67"/>
      <c r="AHE36" s="67"/>
      <c r="AHF36" s="67"/>
      <c r="AHG36" s="67"/>
      <c r="AHH36" s="67"/>
      <c r="AHI36" s="67"/>
      <c r="AHJ36" s="67"/>
      <c r="AHK36" s="67"/>
      <c r="AHL36" s="67"/>
      <c r="AHM36" s="67"/>
      <c r="AHN36" s="67"/>
      <c r="AHO36" s="67"/>
      <c r="AHP36" s="67"/>
      <c r="AHQ36" s="67"/>
      <c r="AHR36" s="67"/>
      <c r="AHS36" s="67"/>
      <c r="AHT36" s="67"/>
      <c r="AHU36" s="67"/>
      <c r="AHV36" s="67"/>
      <c r="AHW36" s="67"/>
      <c r="AHX36" s="67"/>
      <c r="AHY36" s="67"/>
      <c r="AHZ36" s="67"/>
      <c r="AIA36" s="67"/>
      <c r="AIB36" s="67"/>
      <c r="AIC36" s="67"/>
      <c r="AID36" s="67"/>
      <c r="AIE36" s="67"/>
      <c r="AIF36" s="67"/>
      <c r="AIG36" s="67"/>
      <c r="AIH36" s="67"/>
      <c r="AII36" s="67"/>
      <c r="AIJ36" s="67"/>
    </row>
    <row r="37" spans="1:920" s="546" customFormat="1" ht="21.75" customHeight="1" x14ac:dyDescent="0.2">
      <c r="E37" s="543" t="str">
        <f>IF(C121&amp;D121="","Obrazac prazan - unesite cifru na barem jednu poziciju.","Kontrolni broj: "&amp;MID(K36,2,LEN(K36)-2))</f>
        <v>Kontrolni broj: 1727220046</v>
      </c>
      <c r="H37" s="557"/>
      <c r="J37" s="541"/>
      <c r="K37" s="544" t="s">
        <v>2124</v>
      </c>
    </row>
    <row r="38" spans="1:920" ht="30.75" customHeight="1" x14ac:dyDescent="0.25">
      <c r="E38" s="742" t="s">
        <v>2075</v>
      </c>
      <c r="F38" s="743" t="s">
        <v>2045</v>
      </c>
      <c r="G38" s="743" t="s">
        <v>2076</v>
      </c>
      <c r="H38" s="744" t="s">
        <v>2588</v>
      </c>
      <c r="I38" s="744" t="s">
        <v>2077</v>
      </c>
      <c r="J38" s="744" t="str">
        <f>"Od "&amp;TEXT(OsnPodaci!A58,"dd.mm.")&amp;" do "&amp;TEXT(OsnPodaci!B58,"dd.mm.")&amp;" tekuće godine"</f>
        <v>Od 01.01. do 31.12. tekuće godine</v>
      </c>
      <c r="K38" s="744" t="str">
        <f>"Od "&amp;TEXT(OsnPodaci!A58,"dd.mm.")&amp;" do "&amp;TEXT(OsnPodaci!B58,"dd.mm.")&amp;" prethodne godine"</f>
        <v>Od 01.01. do 31.12. prethodne godine</v>
      </c>
    </row>
    <row r="39" spans="1:920" s="77" customFormat="1" ht="12.75" customHeight="1" x14ac:dyDescent="0.25">
      <c r="A39" s="75"/>
      <c r="B39" s="75"/>
      <c r="C39" s="75"/>
      <c r="D39" s="75"/>
      <c r="E39" s="745">
        <v>1</v>
      </c>
      <c r="F39" s="746">
        <v>2</v>
      </c>
      <c r="G39" s="746">
        <v>3</v>
      </c>
      <c r="H39" s="746">
        <v>4</v>
      </c>
      <c r="I39" s="747">
        <v>5</v>
      </c>
      <c r="J39" s="747">
        <v>6</v>
      </c>
      <c r="K39" s="747">
        <v>7</v>
      </c>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6"/>
      <c r="GP39" s="76"/>
      <c r="GQ39" s="76"/>
      <c r="GR39" s="76"/>
      <c r="GS39" s="76"/>
      <c r="GT39" s="76"/>
      <c r="GU39" s="76"/>
      <c r="GV39" s="76"/>
      <c r="GW39" s="76"/>
      <c r="GX39" s="76"/>
      <c r="GY39" s="76"/>
      <c r="GZ39" s="76"/>
      <c r="HA39" s="76"/>
      <c r="HB39" s="76"/>
      <c r="HC39" s="76"/>
      <c r="HD39" s="76"/>
      <c r="HE39" s="76"/>
      <c r="HF39" s="76"/>
      <c r="HG39" s="76"/>
      <c r="HH39" s="76"/>
      <c r="HI39" s="76"/>
      <c r="HJ39" s="76"/>
      <c r="HK39" s="76"/>
      <c r="HL39" s="76"/>
      <c r="HM39" s="76"/>
      <c r="HN39" s="76"/>
      <c r="HO39" s="76"/>
      <c r="HP39" s="76"/>
      <c r="HQ39" s="76"/>
      <c r="HR39" s="76"/>
      <c r="HS39" s="76"/>
      <c r="HT39" s="76"/>
      <c r="HU39" s="76"/>
      <c r="HV39" s="76"/>
      <c r="HW39" s="76"/>
      <c r="HX39" s="76"/>
      <c r="HY39" s="76"/>
      <c r="HZ39" s="76"/>
      <c r="IA39" s="76"/>
      <c r="IB39" s="76"/>
      <c r="IC39" s="76"/>
      <c r="ID39" s="76"/>
      <c r="IE39" s="76"/>
      <c r="IF39" s="76"/>
      <c r="IG39" s="76"/>
      <c r="IH39" s="76"/>
      <c r="II39" s="76"/>
      <c r="IJ39" s="76"/>
      <c r="IK39" s="76"/>
      <c r="IL39" s="76"/>
      <c r="IM39" s="76"/>
      <c r="IN39" s="76"/>
      <c r="IO39" s="76"/>
      <c r="IP39" s="76"/>
      <c r="IQ39" s="76"/>
      <c r="IR39" s="76"/>
      <c r="IS39" s="76"/>
      <c r="IT39" s="76"/>
      <c r="IU39" s="76"/>
      <c r="IV39" s="76"/>
      <c r="IW39" s="76"/>
      <c r="IX39" s="76"/>
      <c r="IY39" s="76"/>
      <c r="IZ39" s="76"/>
      <c r="JA39" s="76"/>
      <c r="JB39" s="76"/>
      <c r="JC39" s="76"/>
      <c r="JD39" s="76"/>
      <c r="JE39" s="76"/>
      <c r="JF39" s="76"/>
      <c r="JG39" s="76"/>
      <c r="JH39" s="76"/>
      <c r="JI39" s="76"/>
      <c r="JJ39" s="76"/>
      <c r="JK39" s="76"/>
      <c r="JL39" s="76"/>
      <c r="JM39" s="76"/>
      <c r="JN39" s="76"/>
      <c r="JO39" s="76"/>
      <c r="JP39" s="76"/>
      <c r="JQ39" s="76"/>
      <c r="JR39" s="76"/>
      <c r="JS39" s="76"/>
      <c r="JT39" s="76"/>
      <c r="JU39" s="76"/>
      <c r="JV39" s="76"/>
      <c r="JW39" s="76"/>
      <c r="JX39" s="76"/>
      <c r="JY39" s="76"/>
      <c r="JZ39" s="76"/>
      <c r="KA39" s="76"/>
      <c r="KB39" s="76"/>
      <c r="KC39" s="76"/>
      <c r="KD39" s="76"/>
      <c r="KE39" s="76"/>
      <c r="KF39" s="76"/>
      <c r="KG39" s="76"/>
      <c r="KH39" s="76"/>
      <c r="KI39" s="76"/>
      <c r="KJ39" s="76"/>
      <c r="KK39" s="76"/>
      <c r="KL39" s="76"/>
      <c r="KM39" s="76"/>
      <c r="KN39" s="76"/>
      <c r="KO39" s="76"/>
      <c r="KP39" s="76"/>
      <c r="KQ39" s="76"/>
      <c r="KR39" s="76"/>
      <c r="KS39" s="76"/>
      <c r="KT39" s="76"/>
      <c r="KU39" s="76"/>
      <c r="KV39" s="76"/>
      <c r="KW39" s="76"/>
      <c r="KX39" s="76"/>
      <c r="KY39" s="76"/>
      <c r="KZ39" s="76"/>
      <c r="LA39" s="76"/>
      <c r="LB39" s="76"/>
      <c r="LC39" s="76"/>
      <c r="LD39" s="76"/>
      <c r="LE39" s="76"/>
      <c r="LF39" s="76"/>
      <c r="LG39" s="76"/>
      <c r="LH39" s="76"/>
      <c r="LI39" s="76"/>
      <c r="LJ39" s="76"/>
      <c r="LK39" s="76"/>
      <c r="LL39" s="76"/>
      <c r="LM39" s="76"/>
      <c r="LN39" s="76"/>
      <c r="LO39" s="76"/>
      <c r="LP39" s="76"/>
      <c r="LQ39" s="76"/>
      <c r="LR39" s="76"/>
      <c r="LS39" s="76"/>
      <c r="LT39" s="76"/>
      <c r="LU39" s="76"/>
      <c r="LV39" s="76"/>
      <c r="LW39" s="76"/>
      <c r="LX39" s="76"/>
      <c r="LY39" s="76"/>
      <c r="LZ39" s="76"/>
      <c r="MA39" s="76"/>
      <c r="MB39" s="76"/>
      <c r="MC39" s="76"/>
      <c r="MD39" s="76"/>
      <c r="ME39" s="76"/>
      <c r="MF39" s="76"/>
      <c r="MG39" s="76"/>
      <c r="MH39" s="76"/>
      <c r="MI39" s="76"/>
      <c r="MJ39" s="76"/>
      <c r="MK39" s="76"/>
      <c r="ML39" s="76"/>
      <c r="MM39" s="76"/>
      <c r="MN39" s="76"/>
      <c r="MO39" s="76"/>
      <c r="MP39" s="76"/>
      <c r="MQ39" s="76"/>
      <c r="MR39" s="76"/>
      <c r="MS39" s="76"/>
      <c r="MT39" s="76"/>
      <c r="MU39" s="76"/>
      <c r="MV39" s="76"/>
      <c r="MW39" s="76"/>
      <c r="MX39" s="76"/>
      <c r="MY39" s="76"/>
      <c r="MZ39" s="76"/>
      <c r="NA39" s="76"/>
      <c r="NB39" s="76"/>
      <c r="NC39" s="76"/>
      <c r="ND39" s="76"/>
      <c r="NE39" s="76"/>
      <c r="NF39" s="76"/>
      <c r="NG39" s="76"/>
      <c r="NH39" s="76"/>
      <c r="NI39" s="76"/>
      <c r="NJ39" s="76"/>
      <c r="NK39" s="76"/>
      <c r="NL39" s="76"/>
      <c r="NM39" s="76"/>
      <c r="NN39" s="76"/>
      <c r="NO39" s="76"/>
      <c r="NP39" s="76"/>
      <c r="NQ39" s="76"/>
      <c r="NR39" s="76"/>
      <c r="NS39" s="76"/>
      <c r="NT39" s="76"/>
      <c r="NU39" s="76"/>
      <c r="NV39" s="76"/>
      <c r="NW39" s="76"/>
      <c r="NX39" s="76"/>
      <c r="NY39" s="76"/>
      <c r="NZ39" s="76"/>
      <c r="OA39" s="76"/>
      <c r="OB39" s="76"/>
      <c r="OC39" s="76"/>
      <c r="OD39" s="76"/>
      <c r="OE39" s="76"/>
      <c r="OF39" s="76"/>
      <c r="OG39" s="76"/>
      <c r="OH39" s="76"/>
      <c r="OI39" s="76"/>
      <c r="OJ39" s="76"/>
      <c r="OK39" s="76"/>
      <c r="OL39" s="76"/>
      <c r="OM39" s="76"/>
      <c r="ON39" s="76"/>
      <c r="OO39" s="76"/>
      <c r="OP39" s="76"/>
      <c r="OQ39" s="76"/>
      <c r="OR39" s="76"/>
      <c r="OS39" s="76"/>
      <c r="OT39" s="76"/>
      <c r="OU39" s="76"/>
      <c r="OV39" s="76"/>
      <c r="OW39" s="76"/>
      <c r="OX39" s="76"/>
      <c r="OY39" s="76"/>
      <c r="OZ39" s="76"/>
      <c r="PA39" s="76"/>
      <c r="PB39" s="76"/>
      <c r="PC39" s="76"/>
      <c r="PD39" s="76"/>
      <c r="PE39" s="76"/>
      <c r="PF39" s="76"/>
      <c r="PG39" s="76"/>
      <c r="PH39" s="76"/>
      <c r="PI39" s="76"/>
      <c r="PJ39" s="76"/>
      <c r="PK39" s="76"/>
      <c r="PL39" s="76"/>
      <c r="PM39" s="76"/>
      <c r="PN39" s="76"/>
      <c r="PO39" s="76"/>
      <c r="PP39" s="76"/>
      <c r="PQ39" s="76"/>
      <c r="PR39" s="76"/>
      <c r="PS39" s="76"/>
      <c r="PT39" s="76"/>
      <c r="PU39" s="76"/>
      <c r="PV39" s="76"/>
      <c r="PW39" s="76"/>
      <c r="PX39" s="76"/>
      <c r="PY39" s="76"/>
      <c r="PZ39" s="76"/>
      <c r="QA39" s="76"/>
      <c r="QB39" s="76"/>
      <c r="QC39" s="76"/>
      <c r="QD39" s="76"/>
      <c r="QE39" s="76"/>
      <c r="QF39" s="76"/>
      <c r="QG39" s="76"/>
      <c r="QH39" s="76"/>
      <c r="QI39" s="76"/>
      <c r="QJ39" s="76"/>
      <c r="QK39" s="76"/>
      <c r="QL39" s="76"/>
      <c r="QM39" s="76"/>
      <c r="QN39" s="76"/>
      <c r="QO39" s="76"/>
      <c r="QP39" s="76"/>
      <c r="QQ39" s="76"/>
      <c r="QR39" s="76"/>
      <c r="QS39" s="76"/>
      <c r="QT39" s="76"/>
      <c r="QU39" s="76"/>
      <c r="QV39" s="76"/>
      <c r="QW39" s="76"/>
      <c r="QX39" s="76"/>
      <c r="QY39" s="76"/>
      <c r="QZ39" s="76"/>
      <c r="RA39" s="76"/>
      <c r="RB39" s="76"/>
      <c r="RC39" s="76"/>
      <c r="RD39" s="76"/>
      <c r="RE39" s="76"/>
      <c r="RF39" s="76"/>
      <c r="RG39" s="76"/>
      <c r="RH39" s="76"/>
      <c r="RI39" s="76"/>
      <c r="RJ39" s="76"/>
      <c r="RK39" s="76"/>
      <c r="RL39" s="76"/>
      <c r="RM39" s="76"/>
      <c r="RN39" s="76"/>
      <c r="RO39" s="76"/>
      <c r="RP39" s="76"/>
      <c r="RQ39" s="76"/>
      <c r="RR39" s="76"/>
      <c r="RS39" s="76"/>
      <c r="RT39" s="76"/>
      <c r="RU39" s="76"/>
      <c r="RV39" s="76"/>
      <c r="RW39" s="76"/>
      <c r="RX39" s="76"/>
      <c r="RY39" s="76"/>
      <c r="RZ39" s="76"/>
      <c r="SA39" s="76"/>
      <c r="SB39" s="76"/>
      <c r="SC39" s="76"/>
      <c r="SD39" s="76"/>
      <c r="SE39" s="76"/>
      <c r="SF39" s="76"/>
      <c r="SG39" s="76"/>
      <c r="SH39" s="76"/>
      <c r="SI39" s="76"/>
      <c r="SJ39" s="76"/>
      <c r="SK39" s="76"/>
      <c r="SL39" s="76"/>
      <c r="SM39" s="76"/>
      <c r="SN39" s="76"/>
      <c r="SO39" s="76"/>
      <c r="SP39" s="76"/>
      <c r="SQ39" s="76"/>
      <c r="SR39" s="76"/>
      <c r="SS39" s="76"/>
      <c r="ST39" s="76"/>
      <c r="SU39" s="76"/>
      <c r="SV39" s="76"/>
      <c r="SW39" s="76"/>
      <c r="SX39" s="76"/>
      <c r="SY39" s="76"/>
      <c r="SZ39" s="76"/>
      <c r="TA39" s="76"/>
      <c r="TB39" s="76"/>
      <c r="TC39" s="76"/>
      <c r="TD39" s="76"/>
      <c r="TE39" s="76"/>
      <c r="TF39" s="76"/>
      <c r="TG39" s="76"/>
      <c r="TH39" s="76"/>
      <c r="TI39" s="76"/>
      <c r="TJ39" s="76"/>
      <c r="TK39" s="76"/>
      <c r="TL39" s="76"/>
      <c r="TM39" s="76"/>
      <c r="TN39" s="76"/>
      <c r="TO39" s="76"/>
      <c r="TP39" s="76"/>
      <c r="TQ39" s="76"/>
      <c r="TR39" s="76"/>
      <c r="TS39" s="76"/>
      <c r="TT39" s="76"/>
      <c r="TU39" s="76"/>
      <c r="TV39" s="76"/>
      <c r="TW39" s="76"/>
      <c r="TX39" s="76"/>
      <c r="TY39" s="76"/>
      <c r="TZ39" s="76"/>
      <c r="UA39" s="76"/>
      <c r="UB39" s="76"/>
      <c r="UC39" s="76"/>
      <c r="UD39" s="76"/>
      <c r="UE39" s="76"/>
      <c r="UF39" s="76"/>
      <c r="UG39" s="76"/>
      <c r="UH39" s="76"/>
      <c r="UI39" s="76"/>
      <c r="UJ39" s="76"/>
      <c r="UK39" s="76"/>
      <c r="UL39" s="76"/>
      <c r="UM39" s="76"/>
      <c r="UN39" s="76"/>
      <c r="UO39" s="76"/>
      <c r="UP39" s="76"/>
      <c r="UQ39" s="76"/>
      <c r="UR39" s="76"/>
      <c r="US39" s="76"/>
      <c r="UT39" s="76"/>
      <c r="UU39" s="76"/>
      <c r="UV39" s="76"/>
      <c r="UW39" s="76"/>
      <c r="UX39" s="76"/>
      <c r="UY39" s="76"/>
      <c r="UZ39" s="76"/>
      <c r="VA39" s="76"/>
      <c r="VB39" s="76"/>
      <c r="VC39" s="76"/>
      <c r="VD39" s="76"/>
      <c r="VE39" s="76"/>
      <c r="VF39" s="76"/>
      <c r="VG39" s="76"/>
      <c r="VH39" s="76"/>
      <c r="VI39" s="76"/>
      <c r="VJ39" s="76"/>
      <c r="VK39" s="76"/>
      <c r="VL39" s="76"/>
      <c r="VM39" s="76"/>
      <c r="VN39" s="76"/>
      <c r="VO39" s="76"/>
      <c r="VP39" s="76"/>
      <c r="VQ39" s="76"/>
      <c r="VR39" s="76"/>
      <c r="VS39" s="76"/>
      <c r="VT39" s="76"/>
      <c r="VU39" s="76"/>
      <c r="VV39" s="76"/>
      <c r="VW39" s="76"/>
      <c r="VX39" s="76"/>
      <c r="VY39" s="76"/>
      <c r="VZ39" s="76"/>
      <c r="WA39" s="76"/>
      <c r="WB39" s="76"/>
      <c r="WC39" s="76"/>
      <c r="WD39" s="76"/>
      <c r="WE39" s="76"/>
      <c r="WF39" s="76"/>
      <c r="WG39" s="76"/>
      <c r="WH39" s="76"/>
      <c r="WI39" s="76"/>
      <c r="WJ39" s="76"/>
      <c r="WK39" s="76"/>
      <c r="WL39" s="76"/>
      <c r="WM39" s="76"/>
      <c r="WN39" s="76"/>
      <c r="WO39" s="76"/>
      <c r="WP39" s="76"/>
      <c r="WQ39" s="76"/>
      <c r="WR39" s="76"/>
      <c r="WS39" s="76"/>
      <c r="WT39" s="76"/>
      <c r="WU39" s="76"/>
      <c r="WV39" s="76"/>
      <c r="WW39" s="76"/>
      <c r="WX39" s="76"/>
      <c r="WY39" s="76"/>
      <c r="WZ39" s="76"/>
      <c r="XA39" s="76"/>
      <c r="XB39" s="76"/>
      <c r="XC39" s="76"/>
      <c r="XD39" s="76"/>
      <c r="XE39" s="76"/>
      <c r="XF39" s="76"/>
      <c r="XG39" s="76"/>
      <c r="XH39" s="76"/>
      <c r="XI39" s="76"/>
      <c r="XJ39" s="76"/>
      <c r="XK39" s="76"/>
      <c r="XL39" s="76"/>
      <c r="XM39" s="76"/>
      <c r="XN39" s="76"/>
      <c r="XO39" s="76"/>
      <c r="XP39" s="76"/>
      <c r="XQ39" s="76"/>
      <c r="XR39" s="76"/>
      <c r="XS39" s="76"/>
      <c r="XT39" s="76"/>
      <c r="XU39" s="76"/>
      <c r="XV39" s="76"/>
      <c r="XW39" s="76"/>
      <c r="XX39" s="76"/>
      <c r="XY39" s="76"/>
      <c r="XZ39" s="76"/>
      <c r="YA39" s="76"/>
      <c r="YB39" s="76"/>
      <c r="YC39" s="76"/>
      <c r="YD39" s="76"/>
      <c r="YE39" s="76"/>
      <c r="YF39" s="76"/>
      <c r="YG39" s="76"/>
      <c r="YH39" s="76"/>
      <c r="YI39" s="76"/>
      <c r="YJ39" s="76"/>
      <c r="YK39" s="76"/>
      <c r="YL39" s="76"/>
      <c r="YM39" s="76"/>
      <c r="YN39" s="76"/>
      <c r="YO39" s="76"/>
      <c r="YP39" s="76"/>
      <c r="YQ39" s="76"/>
      <c r="YR39" s="76"/>
      <c r="YS39" s="76"/>
      <c r="YT39" s="76"/>
      <c r="YU39" s="76"/>
      <c r="YV39" s="76"/>
      <c r="YW39" s="76"/>
      <c r="YX39" s="76"/>
      <c r="YY39" s="76"/>
      <c r="YZ39" s="76"/>
      <c r="ZA39" s="76"/>
      <c r="ZB39" s="76"/>
      <c r="ZC39" s="76"/>
      <c r="ZD39" s="76"/>
      <c r="ZE39" s="76"/>
      <c r="ZF39" s="76"/>
      <c r="ZG39" s="76"/>
      <c r="ZH39" s="76"/>
      <c r="ZI39" s="76"/>
      <c r="ZJ39" s="76"/>
      <c r="ZK39" s="76"/>
      <c r="ZL39" s="76"/>
      <c r="ZM39" s="76"/>
      <c r="ZN39" s="76"/>
      <c r="ZO39" s="76"/>
      <c r="ZP39" s="76"/>
      <c r="ZQ39" s="76"/>
      <c r="ZR39" s="76"/>
      <c r="ZS39" s="76"/>
      <c r="ZT39" s="76"/>
      <c r="ZU39" s="76"/>
      <c r="ZV39" s="76"/>
      <c r="ZW39" s="76"/>
      <c r="ZX39" s="76"/>
      <c r="ZY39" s="76"/>
      <c r="ZZ39" s="76"/>
      <c r="AAA39" s="76"/>
      <c r="AAB39" s="76"/>
      <c r="AAC39" s="76"/>
      <c r="AAD39" s="76"/>
      <c r="AAE39" s="76"/>
      <c r="AAF39" s="76"/>
      <c r="AAG39" s="76"/>
      <c r="AAH39" s="76"/>
      <c r="AAI39" s="76"/>
      <c r="AAJ39" s="76"/>
      <c r="AAK39" s="76"/>
      <c r="AAL39" s="76"/>
      <c r="AAM39" s="76"/>
      <c r="AAN39" s="76"/>
      <c r="AAO39" s="76"/>
      <c r="AAP39" s="76"/>
      <c r="AAQ39" s="76"/>
      <c r="AAR39" s="76"/>
      <c r="AAS39" s="76"/>
      <c r="AAT39" s="76"/>
      <c r="AAU39" s="76"/>
      <c r="AAV39" s="76"/>
      <c r="AAW39" s="76"/>
      <c r="AAX39" s="76"/>
      <c r="AAY39" s="76"/>
      <c r="AAZ39" s="76"/>
      <c r="ABA39" s="76"/>
      <c r="ABB39" s="76"/>
      <c r="ABC39" s="76"/>
      <c r="ABD39" s="76"/>
      <c r="ABE39" s="76"/>
      <c r="ABF39" s="76"/>
      <c r="ABG39" s="76"/>
      <c r="ABH39" s="76"/>
      <c r="ABI39" s="76"/>
      <c r="ABJ39" s="76"/>
      <c r="ABK39" s="76"/>
      <c r="ABL39" s="76"/>
      <c r="ABM39" s="76"/>
      <c r="ABN39" s="76"/>
      <c r="ABO39" s="76"/>
      <c r="ABP39" s="76"/>
      <c r="ABQ39" s="76"/>
      <c r="ABR39" s="76"/>
      <c r="ABS39" s="76"/>
      <c r="ABT39" s="76"/>
      <c r="ABU39" s="76"/>
      <c r="ABV39" s="76"/>
      <c r="ABW39" s="76"/>
      <c r="ABX39" s="76"/>
      <c r="ABY39" s="76"/>
      <c r="ABZ39" s="76"/>
      <c r="ACA39" s="76"/>
      <c r="ACB39" s="76"/>
      <c r="ACC39" s="76"/>
      <c r="ACD39" s="76"/>
      <c r="ACE39" s="76"/>
      <c r="ACF39" s="76"/>
      <c r="ACG39" s="76"/>
      <c r="ACH39" s="76"/>
      <c r="ACI39" s="76"/>
      <c r="ACJ39" s="76"/>
      <c r="ACK39" s="76"/>
      <c r="ACL39" s="76"/>
      <c r="ACM39" s="76"/>
      <c r="ACN39" s="76"/>
      <c r="ACO39" s="76"/>
      <c r="ACP39" s="76"/>
      <c r="ACQ39" s="76"/>
      <c r="ACR39" s="76"/>
      <c r="ACS39" s="76"/>
      <c r="ACT39" s="76"/>
      <c r="ACU39" s="76"/>
      <c r="ACV39" s="76"/>
      <c r="ACW39" s="76"/>
      <c r="ACX39" s="76"/>
      <c r="ACY39" s="76"/>
      <c r="ACZ39" s="76"/>
      <c r="ADA39" s="76"/>
      <c r="ADB39" s="76"/>
      <c r="ADC39" s="76"/>
      <c r="ADD39" s="76"/>
      <c r="ADE39" s="76"/>
      <c r="ADF39" s="76"/>
      <c r="ADG39" s="76"/>
      <c r="ADH39" s="76"/>
      <c r="ADI39" s="76"/>
      <c r="ADJ39" s="76"/>
      <c r="ADK39" s="76"/>
      <c r="ADL39" s="76"/>
      <c r="ADM39" s="76"/>
      <c r="ADN39" s="76"/>
      <c r="ADO39" s="76"/>
      <c r="ADP39" s="76"/>
      <c r="ADQ39" s="76"/>
      <c r="ADR39" s="76"/>
      <c r="ADS39" s="76"/>
      <c r="ADT39" s="76"/>
      <c r="ADU39" s="76"/>
      <c r="ADV39" s="76"/>
      <c r="ADW39" s="76"/>
      <c r="ADX39" s="76"/>
      <c r="ADY39" s="76"/>
      <c r="ADZ39" s="76"/>
      <c r="AEA39" s="76"/>
      <c r="AEB39" s="76"/>
      <c r="AEC39" s="76"/>
      <c r="AED39" s="76"/>
      <c r="AEE39" s="76"/>
      <c r="AEF39" s="76"/>
      <c r="AEG39" s="76"/>
      <c r="AEH39" s="76"/>
      <c r="AEI39" s="76"/>
      <c r="AEJ39" s="76"/>
      <c r="AEK39" s="76"/>
      <c r="AEL39" s="76"/>
      <c r="AEM39" s="76"/>
      <c r="AEN39" s="76"/>
      <c r="AEO39" s="76"/>
      <c r="AEP39" s="76"/>
      <c r="AEQ39" s="76"/>
      <c r="AER39" s="76"/>
      <c r="AES39" s="76"/>
      <c r="AET39" s="76"/>
      <c r="AEU39" s="76"/>
      <c r="AEV39" s="76"/>
      <c r="AEW39" s="76"/>
      <c r="AEX39" s="76"/>
      <c r="AEY39" s="76"/>
      <c r="AEZ39" s="76"/>
      <c r="AFA39" s="76"/>
      <c r="AFB39" s="76"/>
      <c r="AFC39" s="76"/>
      <c r="AFD39" s="76"/>
      <c r="AFE39" s="76"/>
      <c r="AFF39" s="76"/>
      <c r="AFG39" s="76"/>
      <c r="AFH39" s="76"/>
      <c r="AFI39" s="76"/>
      <c r="AFJ39" s="76"/>
      <c r="AFK39" s="76"/>
      <c r="AFL39" s="76"/>
      <c r="AFM39" s="76"/>
      <c r="AFN39" s="76"/>
      <c r="AFO39" s="76"/>
      <c r="AFP39" s="76"/>
      <c r="AFQ39" s="76"/>
      <c r="AFR39" s="76"/>
      <c r="AFS39" s="76"/>
      <c r="AFT39" s="76"/>
      <c r="AFU39" s="76"/>
      <c r="AFV39" s="76"/>
      <c r="AFW39" s="76"/>
      <c r="AFX39" s="76"/>
      <c r="AFY39" s="76"/>
      <c r="AFZ39" s="76"/>
      <c r="AGA39" s="76"/>
      <c r="AGB39" s="76"/>
      <c r="AGC39" s="76"/>
      <c r="AGD39" s="76"/>
      <c r="AGE39" s="76"/>
      <c r="AGF39" s="76"/>
      <c r="AGG39" s="76"/>
      <c r="AGH39" s="76"/>
      <c r="AGI39" s="76"/>
      <c r="AGJ39" s="76"/>
      <c r="AGK39" s="76"/>
      <c r="AGL39" s="76"/>
      <c r="AGM39" s="76"/>
      <c r="AGN39" s="76"/>
      <c r="AGO39" s="76"/>
      <c r="AGP39" s="76"/>
      <c r="AGQ39" s="76"/>
      <c r="AGR39" s="76"/>
      <c r="AGS39" s="76"/>
      <c r="AGT39" s="76"/>
      <c r="AGU39" s="76"/>
      <c r="AGV39" s="76"/>
      <c r="AGW39" s="76"/>
      <c r="AGX39" s="76"/>
      <c r="AGY39" s="76"/>
      <c r="AGZ39" s="76"/>
      <c r="AHA39" s="76"/>
      <c r="AHB39" s="76"/>
      <c r="AHC39" s="76"/>
      <c r="AHD39" s="76"/>
      <c r="AHE39" s="76"/>
      <c r="AHF39" s="76"/>
      <c r="AHG39" s="76"/>
      <c r="AHH39" s="76"/>
      <c r="AHI39" s="76"/>
      <c r="AHJ39" s="76"/>
      <c r="AHK39" s="76"/>
      <c r="AHL39" s="76"/>
      <c r="AHM39" s="76"/>
      <c r="AHN39" s="76"/>
      <c r="AHO39" s="76"/>
      <c r="AHP39" s="76"/>
      <c r="AHQ39" s="76"/>
      <c r="AHR39" s="76"/>
      <c r="AHS39" s="76"/>
      <c r="AHT39" s="76"/>
      <c r="AHU39" s="76"/>
      <c r="AHV39" s="76"/>
      <c r="AHW39" s="76"/>
      <c r="AHX39" s="76"/>
      <c r="AHY39" s="76"/>
      <c r="AHZ39" s="76"/>
      <c r="AIA39" s="76"/>
      <c r="AIB39" s="76"/>
      <c r="AIC39" s="76"/>
      <c r="AID39" s="76"/>
      <c r="AIE39" s="76"/>
      <c r="AIF39" s="76"/>
      <c r="AIG39" s="76"/>
      <c r="AIH39" s="76"/>
      <c r="AII39" s="76"/>
      <c r="AIJ39" s="76"/>
    </row>
    <row r="40" spans="1:920" ht="29.25" customHeight="1" x14ac:dyDescent="0.25">
      <c r="A40" s="71">
        <v>0.14000000000000001</v>
      </c>
      <c r="B40" s="71">
        <v>0.96</v>
      </c>
      <c r="C40" s="71">
        <f>IF(LEN(J40)=0,"",1+ABS((J40*A40)/LEN(J40))+A40)</f>
        <v>1.1400000000000001</v>
      </c>
      <c r="D40" s="71">
        <f>IF(LEN(K40)=0,"",1+ABS((K40*B40)/LEN(K40))+B40)</f>
        <v>1.96</v>
      </c>
      <c r="E40" s="783" t="s">
        <v>2713</v>
      </c>
      <c r="F40" s="799" t="s">
        <v>2714</v>
      </c>
      <c r="G40" s="769"/>
      <c r="H40" s="770" t="s">
        <v>2687</v>
      </c>
      <c r="I40" s="770">
        <v>514</v>
      </c>
      <c r="J40" s="558">
        <v>0</v>
      </c>
      <c r="K40" s="558">
        <v>0</v>
      </c>
    </row>
    <row r="41" spans="1:920" x14ac:dyDescent="0.25">
      <c r="A41" s="71">
        <v>0.15</v>
      </c>
      <c r="B41" s="71">
        <v>0.97</v>
      </c>
      <c r="C41" s="71">
        <f>IF(LEN(J41)=0,"",1+ABS((J41*A41)/LEN(J41))+A41)</f>
        <v>1.1499999999999999</v>
      </c>
      <c r="D41" s="71">
        <f>IF(LEN(K41)=0,"",1+ABS((K41*B41)/LEN(K41))+B41)</f>
        <v>1.97</v>
      </c>
      <c r="E41" s="783" t="s">
        <v>2715</v>
      </c>
      <c r="F41" s="800" t="s">
        <v>2716</v>
      </c>
      <c r="G41" s="784"/>
      <c r="H41" s="770" t="s">
        <v>2687</v>
      </c>
      <c r="I41" s="770">
        <v>515</v>
      </c>
      <c r="J41" s="558">
        <v>0</v>
      </c>
      <c r="K41" s="559">
        <v>0</v>
      </c>
    </row>
    <row r="42" spans="1:920" x14ac:dyDescent="0.25">
      <c r="A42" s="71">
        <v>0.16</v>
      </c>
      <c r="B42" s="71">
        <v>0.98</v>
      </c>
      <c r="C42" s="71">
        <f t="shared" ref="C42:D64" si="1">IF(LEN(J42)=0,"",1+ABS((J42*A42)/LEN(J42))+A42)</f>
        <v>1.1599999999999999</v>
      </c>
      <c r="D42" s="71">
        <f t="shared" si="1"/>
        <v>1.98</v>
      </c>
      <c r="E42" s="783" t="s">
        <v>2717</v>
      </c>
      <c r="F42" s="800" t="s">
        <v>2718</v>
      </c>
      <c r="G42" s="784"/>
      <c r="H42" s="770" t="s">
        <v>2687</v>
      </c>
      <c r="I42" s="770">
        <v>516</v>
      </c>
      <c r="J42" s="558">
        <v>0</v>
      </c>
      <c r="K42" s="559">
        <v>0</v>
      </c>
    </row>
    <row r="43" spans="1:920" s="59" customFormat="1" ht="29.25" customHeight="1" x14ac:dyDescent="0.25">
      <c r="A43" s="71">
        <v>0.17</v>
      </c>
      <c r="B43" s="71">
        <v>0.99</v>
      </c>
      <c r="C43" s="71">
        <f t="shared" si="1"/>
        <v>1.17</v>
      </c>
      <c r="D43" s="71">
        <f t="shared" si="1"/>
        <v>1.99</v>
      </c>
      <c r="E43" s="748" t="s">
        <v>2719</v>
      </c>
      <c r="F43" s="801" t="s">
        <v>2720</v>
      </c>
      <c r="G43" s="750"/>
      <c r="H43" s="750" t="s">
        <v>2687</v>
      </c>
      <c r="I43" s="770">
        <v>517</v>
      </c>
      <c r="J43" s="383">
        <v>0</v>
      </c>
      <c r="K43" s="383">
        <v>0</v>
      </c>
    </row>
    <row r="44" spans="1:920" s="59" customFormat="1" x14ac:dyDescent="0.25">
      <c r="A44" s="71">
        <v>0.18</v>
      </c>
      <c r="B44" s="71">
        <v>1.01</v>
      </c>
      <c r="C44" s="71">
        <f t="shared" si="1"/>
        <v>364.82499999999999</v>
      </c>
      <c r="D44" s="71">
        <f t="shared" si="1"/>
        <v>2.0099999999999998</v>
      </c>
      <c r="E44" s="748" t="s">
        <v>2721</v>
      </c>
      <c r="F44" s="801" t="s">
        <v>2722</v>
      </c>
      <c r="G44" s="750"/>
      <c r="H44" s="750" t="s">
        <v>2687</v>
      </c>
      <c r="I44" s="770">
        <v>518</v>
      </c>
      <c r="J44" s="383">
        <v>8081</v>
      </c>
      <c r="K44" s="383">
        <v>0</v>
      </c>
    </row>
    <row r="45" spans="1:920" s="59" customFormat="1" x14ac:dyDescent="0.25">
      <c r="A45" s="71">
        <v>0.19</v>
      </c>
      <c r="B45" s="71">
        <v>1.02</v>
      </c>
      <c r="C45" s="71">
        <f t="shared" si="1"/>
        <v>1.19</v>
      </c>
      <c r="D45" s="71">
        <f t="shared" si="1"/>
        <v>2.02</v>
      </c>
      <c r="E45" s="748" t="s">
        <v>2723</v>
      </c>
      <c r="F45" s="801" t="s">
        <v>2724</v>
      </c>
      <c r="G45" s="750"/>
      <c r="H45" s="750" t="s">
        <v>2593</v>
      </c>
      <c r="I45" s="770">
        <v>519</v>
      </c>
      <c r="J45" s="383">
        <v>0</v>
      </c>
      <c r="K45" s="383">
        <v>0</v>
      </c>
    </row>
    <row r="46" spans="1:920" s="59" customFormat="1" x14ac:dyDescent="0.25">
      <c r="A46" s="71">
        <v>0.2</v>
      </c>
      <c r="B46" s="71">
        <v>1.03</v>
      </c>
      <c r="C46" s="71">
        <f t="shared" si="1"/>
        <v>1.2</v>
      </c>
      <c r="D46" s="71">
        <f t="shared" si="1"/>
        <v>2.0300000000000002</v>
      </c>
      <c r="E46" s="748" t="s">
        <v>2725</v>
      </c>
      <c r="F46" s="801" t="s">
        <v>2726</v>
      </c>
      <c r="G46" s="750"/>
      <c r="H46" s="750" t="s">
        <v>2687</v>
      </c>
      <c r="I46" s="770">
        <v>520</v>
      </c>
      <c r="J46" s="383">
        <v>0</v>
      </c>
      <c r="K46" s="383">
        <v>0</v>
      </c>
    </row>
    <row r="47" spans="1:920" s="59" customFormat="1" x14ac:dyDescent="0.25">
      <c r="A47" s="71">
        <v>0.21</v>
      </c>
      <c r="B47" s="71">
        <v>1.04</v>
      </c>
      <c r="C47" s="71">
        <f t="shared" si="1"/>
        <v>1.21</v>
      </c>
      <c r="D47" s="71">
        <f t="shared" si="1"/>
        <v>2.04</v>
      </c>
      <c r="E47" s="748" t="s">
        <v>2727</v>
      </c>
      <c r="F47" s="801" t="s">
        <v>2728</v>
      </c>
      <c r="G47" s="750"/>
      <c r="H47" s="750" t="s">
        <v>2687</v>
      </c>
      <c r="I47" s="770">
        <v>521</v>
      </c>
      <c r="J47" s="383">
        <v>0</v>
      </c>
      <c r="K47" s="383">
        <v>0</v>
      </c>
    </row>
    <row r="48" spans="1:920" s="59" customFormat="1" x14ac:dyDescent="0.25">
      <c r="A48" s="71">
        <v>0.22</v>
      </c>
      <c r="B48" s="71">
        <v>1.05</v>
      </c>
      <c r="C48" s="71">
        <f t="shared" si="1"/>
        <v>1.22</v>
      </c>
      <c r="D48" s="71">
        <f t="shared" si="1"/>
        <v>2.0499999999999998</v>
      </c>
      <c r="E48" s="748" t="s">
        <v>2729</v>
      </c>
      <c r="F48" s="801" t="s">
        <v>2380</v>
      </c>
      <c r="G48" s="750"/>
      <c r="H48" s="750" t="s">
        <v>2591</v>
      </c>
      <c r="I48" s="770">
        <v>522</v>
      </c>
      <c r="J48" s="383">
        <v>0</v>
      </c>
      <c r="K48" s="383">
        <v>0</v>
      </c>
    </row>
    <row r="49" spans="1:11" s="59" customFormat="1" x14ac:dyDescent="0.25">
      <c r="A49" s="71">
        <v>0.23</v>
      </c>
      <c r="B49" s="71">
        <v>1.06</v>
      </c>
      <c r="C49" s="71">
        <f t="shared" si="1"/>
        <v>1.23</v>
      </c>
      <c r="D49" s="71">
        <f t="shared" si="1"/>
        <v>2.06</v>
      </c>
      <c r="E49" s="748" t="s">
        <v>2730</v>
      </c>
      <c r="F49" s="801" t="s">
        <v>2731</v>
      </c>
      <c r="G49" s="750"/>
      <c r="H49" s="750" t="s">
        <v>2593</v>
      </c>
      <c r="I49" s="770">
        <v>523</v>
      </c>
      <c r="J49" s="383">
        <v>0</v>
      </c>
      <c r="K49" s="383">
        <v>0</v>
      </c>
    </row>
    <row r="50" spans="1:11" s="59" customFormat="1" x14ac:dyDescent="0.25">
      <c r="A50" s="71">
        <v>0.24</v>
      </c>
      <c r="B50" s="71">
        <v>1.07</v>
      </c>
      <c r="C50" s="71">
        <f t="shared" si="1"/>
        <v>1.24</v>
      </c>
      <c r="D50" s="71">
        <f t="shared" si="1"/>
        <v>2.0700000000000003</v>
      </c>
      <c r="E50" s="748" t="s">
        <v>2732</v>
      </c>
      <c r="F50" s="801" t="s">
        <v>2733</v>
      </c>
      <c r="G50" s="750"/>
      <c r="H50" s="750" t="s">
        <v>2593</v>
      </c>
      <c r="I50" s="770">
        <v>524</v>
      </c>
      <c r="J50" s="383">
        <v>0</v>
      </c>
      <c r="K50" s="383">
        <v>0</v>
      </c>
    </row>
    <row r="51" spans="1:11" s="59" customFormat="1" x14ac:dyDescent="0.25">
      <c r="A51" s="71">
        <v>0.25</v>
      </c>
      <c r="B51" s="71">
        <v>1.08</v>
      </c>
      <c r="C51" s="71">
        <f t="shared" si="1"/>
        <v>3618.55</v>
      </c>
      <c r="D51" s="71">
        <f t="shared" si="1"/>
        <v>9766.36</v>
      </c>
      <c r="E51" s="748" t="s">
        <v>2734</v>
      </c>
      <c r="F51" s="801" t="s">
        <v>2735</v>
      </c>
      <c r="G51" s="750"/>
      <c r="H51" s="750" t="s">
        <v>2591</v>
      </c>
      <c r="I51" s="770">
        <v>525</v>
      </c>
      <c r="J51" s="383">
        <v>72346</v>
      </c>
      <c r="K51" s="383">
        <v>45205</v>
      </c>
    </row>
    <row r="52" spans="1:11" s="59" customFormat="1" x14ac:dyDescent="0.25">
      <c r="A52" s="71"/>
      <c r="B52" s="71"/>
      <c r="C52" s="71" t="str">
        <f t="shared" si="1"/>
        <v/>
      </c>
      <c r="D52" s="71" t="str">
        <f t="shared" si="1"/>
        <v/>
      </c>
      <c r="E52" s="748" t="s">
        <v>2089</v>
      </c>
      <c r="F52" s="754" t="s">
        <v>2736</v>
      </c>
      <c r="G52" s="750"/>
      <c r="H52" s="750"/>
      <c r="I52" s="770"/>
      <c r="J52" s="382"/>
      <c r="K52" s="382"/>
    </row>
    <row r="53" spans="1:11" s="59" customFormat="1" x14ac:dyDescent="0.25">
      <c r="A53" s="71">
        <v>0.26</v>
      </c>
      <c r="B53" s="71">
        <v>1.0900000000000001</v>
      </c>
      <c r="C53" s="71">
        <f t="shared" si="1"/>
        <v>1571.8333333333335</v>
      </c>
      <c r="D53" s="71">
        <f t="shared" si="1"/>
        <v>22098.258571428574</v>
      </c>
      <c r="E53" s="748" t="s">
        <v>2737</v>
      </c>
      <c r="F53" s="801" t="s">
        <v>2738</v>
      </c>
      <c r="G53" s="750"/>
      <c r="H53" s="750" t="s">
        <v>2687</v>
      </c>
      <c r="I53" s="770">
        <v>526</v>
      </c>
      <c r="J53" s="383">
        <v>-36244</v>
      </c>
      <c r="K53" s="383">
        <v>-141902</v>
      </c>
    </row>
    <row r="54" spans="1:11" s="59" customFormat="1" x14ac:dyDescent="0.25">
      <c r="A54" s="71">
        <v>0.27</v>
      </c>
      <c r="B54" s="71">
        <v>1.1000000000000001</v>
      </c>
      <c r="C54" s="71">
        <f t="shared" si="1"/>
        <v>9272.9350000000013</v>
      </c>
      <c r="D54" s="71">
        <f t="shared" si="1"/>
        <v>44960.514285714286</v>
      </c>
      <c r="E54" s="748" t="s">
        <v>2739</v>
      </c>
      <c r="F54" s="801" t="s">
        <v>2740</v>
      </c>
      <c r="G54" s="750"/>
      <c r="H54" s="750" t="s">
        <v>2687</v>
      </c>
      <c r="I54" s="770">
        <v>527</v>
      </c>
      <c r="J54" s="383">
        <v>206037</v>
      </c>
      <c r="K54" s="383">
        <v>-286099</v>
      </c>
    </row>
    <row r="55" spans="1:11" s="59" customFormat="1" x14ac:dyDescent="0.25">
      <c r="A55" s="71">
        <v>0.28000000000000003</v>
      </c>
      <c r="B55" s="71">
        <v>1.1100000000000001</v>
      </c>
      <c r="C55" s="71">
        <f t="shared" si="1"/>
        <v>3592.0466666666671</v>
      </c>
      <c r="D55" s="71">
        <f t="shared" si="1"/>
        <v>16678.750000000004</v>
      </c>
      <c r="E55" s="748" t="s">
        <v>2741</v>
      </c>
      <c r="F55" s="801" t="s">
        <v>2742</v>
      </c>
      <c r="G55" s="750"/>
      <c r="H55" s="750" t="s">
        <v>2687</v>
      </c>
      <c r="I55" s="770">
        <v>528</v>
      </c>
      <c r="J55" s="383">
        <v>-76945</v>
      </c>
      <c r="K55" s="383">
        <v>-105168</v>
      </c>
    </row>
    <row r="56" spans="1:11" s="59" customFormat="1" x14ac:dyDescent="0.25">
      <c r="A56" s="71">
        <v>0.28999999999999998</v>
      </c>
      <c r="B56" s="71">
        <v>1.1200000000000001</v>
      </c>
      <c r="C56" s="71">
        <f t="shared" si="1"/>
        <v>1.29</v>
      </c>
      <c r="D56" s="71">
        <f t="shared" si="1"/>
        <v>2.12</v>
      </c>
      <c r="E56" s="748" t="s">
        <v>2743</v>
      </c>
      <c r="F56" s="801" t="s">
        <v>2744</v>
      </c>
      <c r="G56" s="750"/>
      <c r="H56" s="750" t="s">
        <v>2687</v>
      </c>
      <c r="I56" s="770">
        <v>529</v>
      </c>
      <c r="J56" s="383">
        <v>0</v>
      </c>
      <c r="K56" s="383">
        <v>0</v>
      </c>
    </row>
    <row r="57" spans="1:11" s="59" customFormat="1" x14ac:dyDescent="0.25">
      <c r="A57" s="71">
        <v>0.3</v>
      </c>
      <c r="B57" s="71">
        <v>1.1299999999999999</v>
      </c>
      <c r="C57" s="71">
        <f t="shared" si="1"/>
        <v>96566.542857142849</v>
      </c>
      <c r="D57" s="71">
        <f t="shared" si="1"/>
        <v>10020.483999999999</v>
      </c>
      <c r="E57" s="748" t="s">
        <v>2745</v>
      </c>
      <c r="F57" s="801" t="s">
        <v>2746</v>
      </c>
      <c r="G57" s="750"/>
      <c r="H57" s="750" t="s">
        <v>2687</v>
      </c>
      <c r="I57" s="770">
        <v>530</v>
      </c>
      <c r="J57" s="383">
        <v>2253189</v>
      </c>
      <c r="K57" s="383">
        <v>44329</v>
      </c>
    </row>
    <row r="58" spans="1:11" s="59" customFormat="1" x14ac:dyDescent="0.25">
      <c r="A58" s="71">
        <v>0.31</v>
      </c>
      <c r="B58" s="71">
        <v>1.1399999999999999</v>
      </c>
      <c r="C58" s="71">
        <f t="shared" si="1"/>
        <v>130123.2675</v>
      </c>
      <c r="D58" s="71">
        <f t="shared" si="1"/>
        <v>31742.019999999993</v>
      </c>
      <c r="E58" s="748" t="s">
        <v>2747</v>
      </c>
      <c r="F58" s="801" t="s">
        <v>2748</v>
      </c>
      <c r="G58" s="750"/>
      <c r="H58" s="750" t="s">
        <v>2687</v>
      </c>
      <c r="I58" s="770">
        <v>531</v>
      </c>
      <c r="J58" s="383">
        <v>-3357986</v>
      </c>
      <c r="K58" s="383">
        <v>167052</v>
      </c>
    </row>
    <row r="59" spans="1:11" s="59" customFormat="1" x14ac:dyDescent="0.25">
      <c r="A59" s="71">
        <v>0.32</v>
      </c>
      <c r="B59" s="71">
        <v>1.1499999999999999</v>
      </c>
      <c r="C59" s="71">
        <f t="shared" si="1"/>
        <v>1.32</v>
      </c>
      <c r="D59" s="71">
        <f t="shared" si="1"/>
        <v>2.15</v>
      </c>
      <c r="E59" s="748" t="s">
        <v>2749</v>
      </c>
      <c r="F59" s="801" t="s">
        <v>2750</v>
      </c>
      <c r="G59" s="750"/>
      <c r="H59" s="750" t="s">
        <v>2687</v>
      </c>
      <c r="I59" s="770">
        <v>532</v>
      </c>
      <c r="J59" s="383">
        <v>0</v>
      </c>
      <c r="K59" s="383">
        <v>0</v>
      </c>
    </row>
    <row r="60" spans="1:11" s="59" customFormat="1" x14ac:dyDescent="0.25">
      <c r="A60" s="71">
        <v>0.33</v>
      </c>
      <c r="B60" s="71">
        <v>1.1599999999999999</v>
      </c>
      <c r="C60" s="71">
        <f t="shared" si="1"/>
        <v>5030.954285714286</v>
      </c>
      <c r="D60" s="71">
        <f t="shared" si="1"/>
        <v>17720.193333333333</v>
      </c>
      <c r="E60" s="748" t="s">
        <v>2092</v>
      </c>
      <c r="F60" s="754" t="s">
        <v>2751</v>
      </c>
      <c r="G60" s="750"/>
      <c r="H60" s="750" t="s">
        <v>2593</v>
      </c>
      <c r="I60" s="770">
        <v>533</v>
      </c>
      <c r="J60" s="383">
        <v>-106689</v>
      </c>
      <c r="K60" s="383">
        <v>-91645</v>
      </c>
    </row>
    <row r="61" spans="1:11" s="59" customFormat="1" ht="25.5" x14ac:dyDescent="0.25">
      <c r="A61" s="71">
        <v>0.34</v>
      </c>
      <c r="B61" s="71">
        <v>1.17</v>
      </c>
      <c r="C61" s="71">
        <f t="shared" si="1"/>
        <v>34969.603333333333</v>
      </c>
      <c r="D61" s="71">
        <f t="shared" si="1"/>
        <v>229599.29285714286</v>
      </c>
      <c r="E61" s="751" t="s">
        <v>2079</v>
      </c>
      <c r="F61" s="758" t="s">
        <v>2752</v>
      </c>
      <c r="G61" s="750"/>
      <c r="H61" s="744" t="s">
        <v>2687</v>
      </c>
      <c r="I61" s="761">
        <v>534</v>
      </c>
      <c r="J61" s="759">
        <f>IFERROR(IF(AND(J21,J23,J24,J25,J26,J27,J28,J29,J30,J31,J32,J33,J34,J40,J41,J42,J43,J44,J45,J46,J47,J48,J49,J50,J51,J53,J54,J55,J56,J57,J58,J59,J60)="","",SUM(J21,J23,J24,J25,J26,J27,J28,J29,J30,J31,J32,J33,J34,J40,J41,J42,J43,J44,J45,J46,J47,J48,J49,J50,J51,J53,J54,J55,J56,J57,J58,J59,J60)),"")</f>
        <v>617087</v>
      </c>
      <c r="K61" s="759">
        <f>IFERROR(IF(AND(K21,K23,K24,K25,K26,K27,K28,K29,K30,K31,K32,K33,K34,K40,K41,K42,K43,K44,K45,K46,K47,K48,K49,K50,K51,K53,K54,K55,K56,K57,K58,K59,K60)="","",SUM(K21,K23,K24,K25,K26,K27,K28,K29,K30,K31,K32,K33,K34,K40,K41,K42,K43,K44,K45,K46,K47,K48,K49,K50,K51,K53,K54,K55,K56,K57,K58,K59,K60)),"")</f>
        <v>1373658</v>
      </c>
    </row>
    <row r="62" spans="1:11" s="59" customFormat="1" x14ac:dyDescent="0.25">
      <c r="A62" s="71"/>
      <c r="B62" s="71"/>
      <c r="C62" s="71" t="str">
        <f t="shared" si="1"/>
        <v/>
      </c>
      <c r="D62" s="71" t="str">
        <f t="shared" si="1"/>
        <v/>
      </c>
      <c r="E62" s="751" t="s">
        <v>2100</v>
      </c>
      <c r="F62" s="758" t="s">
        <v>2601</v>
      </c>
      <c r="G62" s="750"/>
      <c r="H62" s="750"/>
      <c r="I62" s="770"/>
      <c r="J62" s="382"/>
      <c r="K62" s="382"/>
    </row>
    <row r="63" spans="1:11" s="59" customFormat="1" x14ac:dyDescent="0.25">
      <c r="A63" s="71">
        <v>0.35</v>
      </c>
      <c r="B63" s="71">
        <v>1.18</v>
      </c>
      <c r="C63" s="71">
        <f t="shared" si="1"/>
        <v>122183.76875</v>
      </c>
      <c r="D63" s="71">
        <f t="shared" si="1"/>
        <v>265999.255</v>
      </c>
      <c r="E63" s="748" t="s">
        <v>2103</v>
      </c>
      <c r="F63" s="754" t="s">
        <v>2602</v>
      </c>
      <c r="G63" s="750"/>
      <c r="H63" s="750" t="s">
        <v>2593</v>
      </c>
      <c r="I63" s="770">
        <v>535</v>
      </c>
      <c r="J63" s="383">
        <v>-2792741</v>
      </c>
      <c r="K63" s="383">
        <v>-1803370</v>
      </c>
    </row>
    <row r="64" spans="1:11" s="59" customFormat="1" x14ac:dyDescent="0.25">
      <c r="A64" s="71">
        <v>0.36</v>
      </c>
      <c r="B64" s="71">
        <v>1.19</v>
      </c>
      <c r="C64" s="71">
        <f t="shared" si="1"/>
        <v>6140.7280000000001</v>
      </c>
      <c r="D64" s="71">
        <f t="shared" si="1"/>
        <v>25904.126666666663</v>
      </c>
      <c r="E64" s="748" t="s">
        <v>2105</v>
      </c>
      <c r="F64" s="754" t="s">
        <v>2603</v>
      </c>
      <c r="G64" s="750"/>
      <c r="H64" s="750" t="s">
        <v>2591</v>
      </c>
      <c r="I64" s="750">
        <v>536</v>
      </c>
      <c r="J64" s="383">
        <v>85269</v>
      </c>
      <c r="K64" s="383">
        <v>130598</v>
      </c>
    </row>
    <row r="65" spans="1:920" s="59" customFormat="1" x14ac:dyDescent="0.25">
      <c r="A65" s="71">
        <v>0.37</v>
      </c>
      <c r="B65" s="71">
        <v>1.2</v>
      </c>
      <c r="C65" s="71"/>
      <c r="D65" s="71"/>
      <c r="E65" s="748" t="s">
        <v>2106</v>
      </c>
      <c r="F65" s="754" t="s">
        <v>2604</v>
      </c>
      <c r="G65" s="750"/>
      <c r="H65" s="750" t="s">
        <v>2593</v>
      </c>
      <c r="I65" s="770">
        <v>537</v>
      </c>
      <c r="J65" s="383">
        <v>0</v>
      </c>
      <c r="K65" s="383">
        <v>0</v>
      </c>
    </row>
    <row r="66" spans="1:920" s="59" customFormat="1" x14ac:dyDescent="0.25">
      <c r="A66" s="71">
        <v>0.38</v>
      </c>
      <c r="B66" s="71">
        <v>1.21</v>
      </c>
      <c r="C66" s="71">
        <f t="shared" ref="C66:D71" si="2">IF(LEN(J66)=0,"",1+ABS((J66*A66)/LEN(J66))+A66)</f>
        <v>1.38</v>
      </c>
      <c r="D66" s="71">
        <f t="shared" si="2"/>
        <v>2.21</v>
      </c>
      <c r="E66" s="748" t="s">
        <v>2108</v>
      </c>
      <c r="F66" s="754" t="s">
        <v>2605</v>
      </c>
      <c r="G66" s="750"/>
      <c r="H66" s="750" t="s">
        <v>2591</v>
      </c>
      <c r="I66" s="750">
        <v>538</v>
      </c>
      <c r="J66" s="383">
        <v>0</v>
      </c>
      <c r="K66" s="383">
        <v>0</v>
      </c>
    </row>
    <row r="67" spans="1:920" s="59" customFormat="1" x14ac:dyDescent="0.25">
      <c r="A67" s="71">
        <v>0.39</v>
      </c>
      <c r="B67" s="71">
        <v>1.22</v>
      </c>
      <c r="C67" s="71">
        <f t="shared" si="2"/>
        <v>1.3900000000000001</v>
      </c>
      <c r="D67" s="71">
        <f t="shared" si="2"/>
        <v>212.36499999999998</v>
      </c>
      <c r="E67" s="748" t="s">
        <v>2297</v>
      </c>
      <c r="F67" s="754" t="s">
        <v>2753</v>
      </c>
      <c r="G67" s="750"/>
      <c r="H67" s="750" t="s">
        <v>2593</v>
      </c>
      <c r="I67" s="770">
        <v>539</v>
      </c>
      <c r="J67" s="383">
        <v>0</v>
      </c>
      <c r="K67" s="383">
        <v>-689</v>
      </c>
    </row>
    <row r="68" spans="1:920" s="59" customFormat="1" x14ac:dyDescent="0.25">
      <c r="A68" s="71">
        <v>0.4</v>
      </c>
      <c r="B68" s="71">
        <v>1.23</v>
      </c>
      <c r="C68" s="71">
        <f t="shared" si="2"/>
        <v>1.4</v>
      </c>
      <c r="D68" s="71">
        <f t="shared" si="2"/>
        <v>2.23</v>
      </c>
      <c r="E68" s="748" t="s">
        <v>2299</v>
      </c>
      <c r="F68" s="754" t="s">
        <v>2607</v>
      </c>
      <c r="G68" s="750"/>
      <c r="H68" s="750" t="s">
        <v>2591</v>
      </c>
      <c r="I68" s="750">
        <v>540</v>
      </c>
      <c r="J68" s="383">
        <v>0</v>
      </c>
      <c r="K68" s="383">
        <v>0</v>
      </c>
    </row>
    <row r="69" spans="1:920" s="59" customFormat="1" x14ac:dyDescent="0.25">
      <c r="A69" s="71">
        <v>0.41</v>
      </c>
      <c r="B69" s="71">
        <v>1.24</v>
      </c>
      <c r="C69" s="71">
        <f t="shared" si="2"/>
        <v>1.41</v>
      </c>
      <c r="D69" s="71">
        <f t="shared" si="2"/>
        <v>2.2400000000000002</v>
      </c>
      <c r="E69" s="748" t="s">
        <v>2301</v>
      </c>
      <c r="F69" s="754" t="s">
        <v>2609</v>
      </c>
      <c r="G69" s="750"/>
      <c r="H69" s="750" t="s">
        <v>2593</v>
      </c>
      <c r="I69" s="770">
        <v>541</v>
      </c>
      <c r="J69" s="383">
        <v>0</v>
      </c>
      <c r="K69" s="383">
        <v>0</v>
      </c>
    </row>
    <row r="70" spans="1:920" s="59" customFormat="1" x14ac:dyDescent="0.25">
      <c r="A70" s="71">
        <v>0.42</v>
      </c>
      <c r="B70" s="71">
        <v>1.25</v>
      </c>
      <c r="C70" s="71">
        <f t="shared" si="2"/>
        <v>1.42</v>
      </c>
      <c r="D70" s="71">
        <f t="shared" si="2"/>
        <v>2.25</v>
      </c>
      <c r="E70" s="748" t="s">
        <v>2303</v>
      </c>
      <c r="F70" s="754" t="s">
        <v>2610</v>
      </c>
      <c r="G70" s="750"/>
      <c r="H70" s="750" t="s">
        <v>2591</v>
      </c>
      <c r="I70" s="750">
        <v>542</v>
      </c>
      <c r="J70" s="383">
        <v>0</v>
      </c>
      <c r="K70" s="383">
        <v>0</v>
      </c>
    </row>
    <row r="71" spans="1:920" s="59" customFormat="1" x14ac:dyDescent="0.25">
      <c r="A71" s="71">
        <v>0.43</v>
      </c>
      <c r="B71" s="71">
        <v>1.26</v>
      </c>
      <c r="C71" s="71">
        <f t="shared" si="2"/>
        <v>1.43</v>
      </c>
      <c r="D71" s="71">
        <f t="shared" si="2"/>
        <v>2.2599999999999998</v>
      </c>
      <c r="E71" s="748" t="s">
        <v>2305</v>
      </c>
      <c r="F71" s="754" t="s">
        <v>2611</v>
      </c>
      <c r="G71" s="750"/>
      <c r="H71" s="750" t="s">
        <v>2591</v>
      </c>
      <c r="I71" s="770">
        <v>543</v>
      </c>
      <c r="J71" s="383">
        <v>0</v>
      </c>
      <c r="K71" s="383">
        <v>0</v>
      </c>
    </row>
    <row r="72" spans="1:920" ht="7.5" customHeight="1" x14ac:dyDescent="0.25">
      <c r="E72" s="786"/>
      <c r="F72" s="787"/>
      <c r="G72" s="787"/>
      <c r="H72" s="788"/>
      <c r="I72" s="789"/>
      <c r="J72" s="790"/>
      <c r="K72" s="791"/>
    </row>
    <row r="73" spans="1:920" s="546" customFormat="1" ht="21.75" customHeight="1" x14ac:dyDescent="0.2">
      <c r="E73" s="543" t="str">
        <f>E37</f>
        <v>Kontrolni broj: 1727220046</v>
      </c>
      <c r="H73" s="557"/>
      <c r="J73" s="541"/>
      <c r="K73" s="544" t="s">
        <v>2185</v>
      </c>
    </row>
    <row r="74" spans="1:920" ht="30.75" customHeight="1" x14ac:dyDescent="0.25">
      <c r="E74" s="742" t="s">
        <v>2075</v>
      </c>
      <c r="F74" s="743" t="s">
        <v>2045</v>
      </c>
      <c r="G74" s="743" t="s">
        <v>2076</v>
      </c>
      <c r="H74" s="744" t="s">
        <v>2588</v>
      </c>
      <c r="I74" s="744" t="s">
        <v>2077</v>
      </c>
      <c r="J74" s="744" t="str">
        <f>"Od "&amp;TEXT(OsnPodaci!A58,"dd.mm.")&amp;" do "&amp;TEXT(OsnPodaci!B58,"dd.mm.")&amp;" tekuće godine"</f>
        <v>Od 01.01. do 31.12. tekuće godine</v>
      </c>
      <c r="K74" s="744" t="str">
        <f>"Od "&amp;TEXT(OsnPodaci!A58,"dd.mm.")&amp;" do "&amp;TEXT(OsnPodaci!B58,"dd.mm.")&amp;" prethodne godine"</f>
        <v>Od 01.01. do 31.12. prethodne godine</v>
      </c>
    </row>
    <row r="75" spans="1:920" s="77" customFormat="1" ht="12.75" customHeight="1" x14ac:dyDescent="0.25">
      <c r="A75" s="75"/>
      <c r="B75" s="75"/>
      <c r="C75" s="75"/>
      <c r="D75" s="75"/>
      <c r="E75" s="745">
        <v>1</v>
      </c>
      <c r="F75" s="746">
        <v>2</v>
      </c>
      <c r="G75" s="746">
        <v>3</v>
      </c>
      <c r="H75" s="746">
        <v>4</v>
      </c>
      <c r="I75" s="747">
        <v>5</v>
      </c>
      <c r="J75" s="747">
        <v>6</v>
      </c>
      <c r="K75" s="747">
        <v>7</v>
      </c>
      <c r="L75" s="76"/>
      <c r="M75" s="76"/>
      <c r="N75" s="76"/>
      <c r="O75" s="76"/>
      <c r="P75" s="76"/>
      <c r="Q75" s="76"/>
      <c r="R75" s="76"/>
      <c r="S75" s="76"/>
      <c r="T75" s="76"/>
      <c r="U75" s="76"/>
      <c r="V75" s="76"/>
      <c r="W75" s="76"/>
      <c r="X75" s="76"/>
      <c r="Y75" s="76"/>
      <c r="Z75" s="76"/>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c r="EB75" s="76"/>
      <c r="EC75" s="76"/>
      <c r="ED75" s="76"/>
      <c r="EE75" s="76"/>
      <c r="EF75" s="76"/>
      <c r="EG75" s="76"/>
      <c r="EH75" s="76"/>
      <c r="EI75" s="76"/>
      <c r="EJ75" s="76"/>
      <c r="EK75" s="76"/>
      <c r="EL75" s="76"/>
      <c r="EM75" s="76"/>
      <c r="EN75" s="76"/>
      <c r="EO75" s="76"/>
      <c r="EP75" s="76"/>
      <c r="EQ75" s="76"/>
      <c r="ER75" s="76"/>
      <c r="ES75" s="76"/>
      <c r="ET75" s="76"/>
      <c r="EU75" s="76"/>
      <c r="EV75" s="76"/>
      <c r="EW75" s="76"/>
      <c r="EX75" s="76"/>
      <c r="EY75" s="76"/>
      <c r="EZ75" s="76"/>
      <c r="FA75" s="76"/>
      <c r="FB75" s="76"/>
      <c r="FC75" s="76"/>
      <c r="FD75" s="76"/>
      <c r="FE75" s="76"/>
      <c r="FF75" s="76"/>
      <c r="FG75" s="76"/>
      <c r="FH75" s="76"/>
      <c r="FI75" s="76"/>
      <c r="FJ75" s="76"/>
      <c r="FK75" s="76"/>
      <c r="FL75" s="76"/>
      <c r="FM75" s="76"/>
      <c r="FN75" s="76"/>
      <c r="FO75" s="76"/>
      <c r="FP75" s="76"/>
      <c r="FQ75" s="76"/>
      <c r="FR75" s="76"/>
      <c r="FS75" s="76"/>
      <c r="FT75" s="76"/>
      <c r="FU75" s="76"/>
      <c r="FV75" s="76"/>
      <c r="FW75" s="76"/>
      <c r="FX75" s="76"/>
      <c r="FY75" s="76"/>
      <c r="FZ75" s="76"/>
      <c r="GA75" s="76"/>
      <c r="GB75" s="76"/>
      <c r="GC75" s="76"/>
      <c r="GD75" s="76"/>
      <c r="GE75" s="76"/>
      <c r="GF75" s="76"/>
      <c r="GG75" s="76"/>
      <c r="GH75" s="76"/>
      <c r="GI75" s="76"/>
      <c r="GJ75" s="76"/>
      <c r="GK75" s="76"/>
      <c r="GL75" s="76"/>
      <c r="GM75" s="76"/>
      <c r="GN75" s="76"/>
      <c r="GO75" s="76"/>
      <c r="GP75" s="76"/>
      <c r="GQ75" s="76"/>
      <c r="GR75" s="76"/>
      <c r="GS75" s="76"/>
      <c r="GT75" s="76"/>
      <c r="GU75" s="76"/>
      <c r="GV75" s="76"/>
      <c r="GW75" s="76"/>
      <c r="GX75" s="76"/>
      <c r="GY75" s="76"/>
      <c r="GZ75" s="76"/>
      <c r="HA75" s="76"/>
      <c r="HB75" s="76"/>
      <c r="HC75" s="76"/>
      <c r="HD75" s="76"/>
      <c r="HE75" s="76"/>
      <c r="HF75" s="76"/>
      <c r="HG75" s="76"/>
      <c r="HH75" s="76"/>
      <c r="HI75" s="76"/>
      <c r="HJ75" s="76"/>
      <c r="HK75" s="76"/>
      <c r="HL75" s="76"/>
      <c r="HM75" s="76"/>
      <c r="HN75" s="76"/>
      <c r="HO75" s="76"/>
      <c r="HP75" s="76"/>
      <c r="HQ75" s="76"/>
      <c r="HR75" s="76"/>
      <c r="HS75" s="76"/>
      <c r="HT75" s="76"/>
      <c r="HU75" s="76"/>
      <c r="HV75" s="76"/>
      <c r="HW75" s="76"/>
      <c r="HX75" s="76"/>
      <c r="HY75" s="76"/>
      <c r="HZ75" s="76"/>
      <c r="IA75" s="76"/>
      <c r="IB75" s="76"/>
      <c r="IC75" s="76"/>
      <c r="ID75" s="76"/>
      <c r="IE75" s="76"/>
      <c r="IF75" s="76"/>
      <c r="IG75" s="76"/>
      <c r="IH75" s="76"/>
      <c r="II75" s="76"/>
      <c r="IJ75" s="76"/>
      <c r="IK75" s="76"/>
      <c r="IL75" s="76"/>
      <c r="IM75" s="76"/>
      <c r="IN75" s="76"/>
      <c r="IO75" s="76"/>
      <c r="IP75" s="76"/>
      <c r="IQ75" s="76"/>
      <c r="IR75" s="76"/>
      <c r="IS75" s="76"/>
      <c r="IT75" s="76"/>
      <c r="IU75" s="76"/>
      <c r="IV75" s="76"/>
      <c r="IW75" s="76"/>
      <c r="IX75" s="76"/>
      <c r="IY75" s="76"/>
      <c r="IZ75" s="76"/>
      <c r="JA75" s="76"/>
      <c r="JB75" s="76"/>
      <c r="JC75" s="76"/>
      <c r="JD75" s="76"/>
      <c r="JE75" s="76"/>
      <c r="JF75" s="76"/>
      <c r="JG75" s="76"/>
      <c r="JH75" s="76"/>
      <c r="JI75" s="76"/>
      <c r="JJ75" s="76"/>
      <c r="JK75" s="76"/>
      <c r="JL75" s="76"/>
      <c r="JM75" s="76"/>
      <c r="JN75" s="76"/>
      <c r="JO75" s="76"/>
      <c r="JP75" s="76"/>
      <c r="JQ75" s="76"/>
      <c r="JR75" s="76"/>
      <c r="JS75" s="76"/>
      <c r="JT75" s="76"/>
      <c r="JU75" s="76"/>
      <c r="JV75" s="76"/>
      <c r="JW75" s="76"/>
      <c r="JX75" s="76"/>
      <c r="JY75" s="76"/>
      <c r="JZ75" s="76"/>
      <c r="KA75" s="76"/>
      <c r="KB75" s="76"/>
      <c r="KC75" s="76"/>
      <c r="KD75" s="76"/>
      <c r="KE75" s="76"/>
      <c r="KF75" s="76"/>
      <c r="KG75" s="76"/>
      <c r="KH75" s="76"/>
      <c r="KI75" s="76"/>
      <c r="KJ75" s="76"/>
      <c r="KK75" s="76"/>
      <c r="KL75" s="76"/>
      <c r="KM75" s="76"/>
      <c r="KN75" s="76"/>
      <c r="KO75" s="76"/>
      <c r="KP75" s="76"/>
      <c r="KQ75" s="76"/>
      <c r="KR75" s="76"/>
      <c r="KS75" s="76"/>
      <c r="KT75" s="76"/>
      <c r="KU75" s="76"/>
      <c r="KV75" s="76"/>
      <c r="KW75" s="76"/>
      <c r="KX75" s="76"/>
      <c r="KY75" s="76"/>
      <c r="KZ75" s="76"/>
      <c r="LA75" s="76"/>
      <c r="LB75" s="76"/>
      <c r="LC75" s="76"/>
      <c r="LD75" s="76"/>
      <c r="LE75" s="76"/>
      <c r="LF75" s="76"/>
      <c r="LG75" s="76"/>
      <c r="LH75" s="76"/>
      <c r="LI75" s="76"/>
      <c r="LJ75" s="76"/>
      <c r="LK75" s="76"/>
      <c r="LL75" s="76"/>
      <c r="LM75" s="76"/>
      <c r="LN75" s="76"/>
      <c r="LO75" s="76"/>
      <c r="LP75" s="76"/>
      <c r="LQ75" s="76"/>
      <c r="LR75" s="76"/>
      <c r="LS75" s="76"/>
      <c r="LT75" s="76"/>
      <c r="LU75" s="76"/>
      <c r="LV75" s="76"/>
      <c r="LW75" s="76"/>
      <c r="LX75" s="76"/>
      <c r="LY75" s="76"/>
      <c r="LZ75" s="76"/>
      <c r="MA75" s="76"/>
      <c r="MB75" s="76"/>
      <c r="MC75" s="76"/>
      <c r="MD75" s="76"/>
      <c r="ME75" s="76"/>
      <c r="MF75" s="76"/>
      <c r="MG75" s="76"/>
      <c r="MH75" s="76"/>
      <c r="MI75" s="76"/>
      <c r="MJ75" s="76"/>
      <c r="MK75" s="76"/>
      <c r="ML75" s="76"/>
      <c r="MM75" s="76"/>
      <c r="MN75" s="76"/>
      <c r="MO75" s="76"/>
      <c r="MP75" s="76"/>
      <c r="MQ75" s="76"/>
      <c r="MR75" s="76"/>
      <c r="MS75" s="76"/>
      <c r="MT75" s="76"/>
      <c r="MU75" s="76"/>
      <c r="MV75" s="76"/>
      <c r="MW75" s="76"/>
      <c r="MX75" s="76"/>
      <c r="MY75" s="76"/>
      <c r="MZ75" s="76"/>
      <c r="NA75" s="76"/>
      <c r="NB75" s="76"/>
      <c r="NC75" s="76"/>
      <c r="ND75" s="76"/>
      <c r="NE75" s="76"/>
      <c r="NF75" s="76"/>
      <c r="NG75" s="76"/>
      <c r="NH75" s="76"/>
      <c r="NI75" s="76"/>
      <c r="NJ75" s="76"/>
      <c r="NK75" s="76"/>
      <c r="NL75" s="76"/>
      <c r="NM75" s="76"/>
      <c r="NN75" s="76"/>
      <c r="NO75" s="76"/>
      <c r="NP75" s="76"/>
      <c r="NQ75" s="76"/>
      <c r="NR75" s="76"/>
      <c r="NS75" s="76"/>
      <c r="NT75" s="76"/>
      <c r="NU75" s="76"/>
      <c r="NV75" s="76"/>
      <c r="NW75" s="76"/>
      <c r="NX75" s="76"/>
      <c r="NY75" s="76"/>
      <c r="NZ75" s="76"/>
      <c r="OA75" s="76"/>
      <c r="OB75" s="76"/>
      <c r="OC75" s="76"/>
      <c r="OD75" s="76"/>
      <c r="OE75" s="76"/>
      <c r="OF75" s="76"/>
      <c r="OG75" s="76"/>
      <c r="OH75" s="76"/>
      <c r="OI75" s="76"/>
      <c r="OJ75" s="76"/>
      <c r="OK75" s="76"/>
      <c r="OL75" s="76"/>
      <c r="OM75" s="76"/>
      <c r="ON75" s="76"/>
      <c r="OO75" s="76"/>
      <c r="OP75" s="76"/>
      <c r="OQ75" s="76"/>
      <c r="OR75" s="76"/>
      <c r="OS75" s="76"/>
      <c r="OT75" s="76"/>
      <c r="OU75" s="76"/>
      <c r="OV75" s="76"/>
      <c r="OW75" s="76"/>
      <c r="OX75" s="76"/>
      <c r="OY75" s="76"/>
      <c r="OZ75" s="76"/>
      <c r="PA75" s="76"/>
      <c r="PB75" s="76"/>
      <c r="PC75" s="76"/>
      <c r="PD75" s="76"/>
      <c r="PE75" s="76"/>
      <c r="PF75" s="76"/>
      <c r="PG75" s="76"/>
      <c r="PH75" s="76"/>
      <c r="PI75" s="76"/>
      <c r="PJ75" s="76"/>
      <c r="PK75" s="76"/>
      <c r="PL75" s="76"/>
      <c r="PM75" s="76"/>
      <c r="PN75" s="76"/>
      <c r="PO75" s="76"/>
      <c r="PP75" s="76"/>
      <c r="PQ75" s="76"/>
      <c r="PR75" s="76"/>
      <c r="PS75" s="76"/>
      <c r="PT75" s="76"/>
      <c r="PU75" s="76"/>
      <c r="PV75" s="76"/>
      <c r="PW75" s="76"/>
      <c r="PX75" s="76"/>
      <c r="PY75" s="76"/>
      <c r="PZ75" s="76"/>
      <c r="QA75" s="76"/>
      <c r="QB75" s="76"/>
      <c r="QC75" s="76"/>
      <c r="QD75" s="76"/>
      <c r="QE75" s="76"/>
      <c r="QF75" s="76"/>
      <c r="QG75" s="76"/>
      <c r="QH75" s="76"/>
      <c r="QI75" s="76"/>
      <c r="QJ75" s="76"/>
      <c r="QK75" s="76"/>
      <c r="QL75" s="76"/>
      <c r="QM75" s="76"/>
      <c r="QN75" s="76"/>
      <c r="QO75" s="76"/>
      <c r="QP75" s="76"/>
      <c r="QQ75" s="76"/>
      <c r="QR75" s="76"/>
      <c r="QS75" s="76"/>
      <c r="QT75" s="76"/>
      <c r="QU75" s="76"/>
      <c r="QV75" s="76"/>
      <c r="QW75" s="76"/>
      <c r="QX75" s="76"/>
      <c r="QY75" s="76"/>
      <c r="QZ75" s="76"/>
      <c r="RA75" s="76"/>
      <c r="RB75" s="76"/>
      <c r="RC75" s="76"/>
      <c r="RD75" s="76"/>
      <c r="RE75" s="76"/>
      <c r="RF75" s="76"/>
      <c r="RG75" s="76"/>
      <c r="RH75" s="76"/>
      <c r="RI75" s="76"/>
      <c r="RJ75" s="76"/>
      <c r="RK75" s="76"/>
      <c r="RL75" s="76"/>
      <c r="RM75" s="76"/>
      <c r="RN75" s="76"/>
      <c r="RO75" s="76"/>
      <c r="RP75" s="76"/>
      <c r="RQ75" s="76"/>
      <c r="RR75" s="76"/>
      <c r="RS75" s="76"/>
      <c r="RT75" s="76"/>
      <c r="RU75" s="76"/>
      <c r="RV75" s="76"/>
      <c r="RW75" s="76"/>
      <c r="RX75" s="76"/>
      <c r="RY75" s="76"/>
      <c r="RZ75" s="76"/>
      <c r="SA75" s="76"/>
      <c r="SB75" s="76"/>
      <c r="SC75" s="76"/>
      <c r="SD75" s="76"/>
      <c r="SE75" s="76"/>
      <c r="SF75" s="76"/>
      <c r="SG75" s="76"/>
      <c r="SH75" s="76"/>
      <c r="SI75" s="76"/>
      <c r="SJ75" s="76"/>
      <c r="SK75" s="76"/>
      <c r="SL75" s="76"/>
      <c r="SM75" s="76"/>
      <c r="SN75" s="76"/>
      <c r="SO75" s="76"/>
      <c r="SP75" s="76"/>
      <c r="SQ75" s="76"/>
      <c r="SR75" s="76"/>
      <c r="SS75" s="76"/>
      <c r="ST75" s="76"/>
      <c r="SU75" s="76"/>
      <c r="SV75" s="76"/>
      <c r="SW75" s="76"/>
      <c r="SX75" s="76"/>
      <c r="SY75" s="76"/>
      <c r="SZ75" s="76"/>
      <c r="TA75" s="76"/>
      <c r="TB75" s="76"/>
      <c r="TC75" s="76"/>
      <c r="TD75" s="76"/>
      <c r="TE75" s="76"/>
      <c r="TF75" s="76"/>
      <c r="TG75" s="76"/>
      <c r="TH75" s="76"/>
      <c r="TI75" s="76"/>
      <c r="TJ75" s="76"/>
      <c r="TK75" s="76"/>
      <c r="TL75" s="76"/>
      <c r="TM75" s="76"/>
      <c r="TN75" s="76"/>
      <c r="TO75" s="76"/>
      <c r="TP75" s="76"/>
      <c r="TQ75" s="76"/>
      <c r="TR75" s="76"/>
      <c r="TS75" s="76"/>
      <c r="TT75" s="76"/>
      <c r="TU75" s="76"/>
      <c r="TV75" s="76"/>
      <c r="TW75" s="76"/>
      <c r="TX75" s="76"/>
      <c r="TY75" s="76"/>
      <c r="TZ75" s="76"/>
      <c r="UA75" s="76"/>
      <c r="UB75" s="76"/>
      <c r="UC75" s="76"/>
      <c r="UD75" s="76"/>
      <c r="UE75" s="76"/>
      <c r="UF75" s="76"/>
      <c r="UG75" s="76"/>
      <c r="UH75" s="76"/>
      <c r="UI75" s="76"/>
      <c r="UJ75" s="76"/>
      <c r="UK75" s="76"/>
      <c r="UL75" s="76"/>
      <c r="UM75" s="76"/>
      <c r="UN75" s="76"/>
      <c r="UO75" s="76"/>
      <c r="UP75" s="76"/>
      <c r="UQ75" s="76"/>
      <c r="UR75" s="76"/>
      <c r="US75" s="76"/>
      <c r="UT75" s="76"/>
      <c r="UU75" s="76"/>
      <c r="UV75" s="76"/>
      <c r="UW75" s="76"/>
      <c r="UX75" s="76"/>
      <c r="UY75" s="76"/>
      <c r="UZ75" s="76"/>
      <c r="VA75" s="76"/>
      <c r="VB75" s="76"/>
      <c r="VC75" s="76"/>
      <c r="VD75" s="76"/>
      <c r="VE75" s="76"/>
      <c r="VF75" s="76"/>
      <c r="VG75" s="76"/>
      <c r="VH75" s="76"/>
      <c r="VI75" s="76"/>
      <c r="VJ75" s="76"/>
      <c r="VK75" s="76"/>
      <c r="VL75" s="76"/>
      <c r="VM75" s="76"/>
      <c r="VN75" s="76"/>
      <c r="VO75" s="76"/>
      <c r="VP75" s="76"/>
      <c r="VQ75" s="76"/>
      <c r="VR75" s="76"/>
      <c r="VS75" s="76"/>
      <c r="VT75" s="76"/>
      <c r="VU75" s="76"/>
      <c r="VV75" s="76"/>
      <c r="VW75" s="76"/>
      <c r="VX75" s="76"/>
      <c r="VY75" s="76"/>
      <c r="VZ75" s="76"/>
      <c r="WA75" s="76"/>
      <c r="WB75" s="76"/>
      <c r="WC75" s="76"/>
      <c r="WD75" s="76"/>
      <c r="WE75" s="76"/>
      <c r="WF75" s="76"/>
      <c r="WG75" s="76"/>
      <c r="WH75" s="76"/>
      <c r="WI75" s="76"/>
      <c r="WJ75" s="76"/>
      <c r="WK75" s="76"/>
      <c r="WL75" s="76"/>
      <c r="WM75" s="76"/>
      <c r="WN75" s="76"/>
      <c r="WO75" s="76"/>
      <c r="WP75" s="76"/>
      <c r="WQ75" s="76"/>
      <c r="WR75" s="76"/>
      <c r="WS75" s="76"/>
      <c r="WT75" s="76"/>
      <c r="WU75" s="76"/>
      <c r="WV75" s="76"/>
      <c r="WW75" s="76"/>
      <c r="WX75" s="76"/>
      <c r="WY75" s="76"/>
      <c r="WZ75" s="76"/>
      <c r="XA75" s="76"/>
      <c r="XB75" s="76"/>
      <c r="XC75" s="76"/>
      <c r="XD75" s="76"/>
      <c r="XE75" s="76"/>
      <c r="XF75" s="76"/>
      <c r="XG75" s="76"/>
      <c r="XH75" s="76"/>
      <c r="XI75" s="76"/>
      <c r="XJ75" s="76"/>
      <c r="XK75" s="76"/>
      <c r="XL75" s="76"/>
      <c r="XM75" s="76"/>
      <c r="XN75" s="76"/>
      <c r="XO75" s="76"/>
      <c r="XP75" s="76"/>
      <c r="XQ75" s="76"/>
      <c r="XR75" s="76"/>
      <c r="XS75" s="76"/>
      <c r="XT75" s="76"/>
      <c r="XU75" s="76"/>
      <c r="XV75" s="76"/>
      <c r="XW75" s="76"/>
      <c r="XX75" s="76"/>
      <c r="XY75" s="76"/>
      <c r="XZ75" s="76"/>
      <c r="YA75" s="76"/>
      <c r="YB75" s="76"/>
      <c r="YC75" s="76"/>
      <c r="YD75" s="76"/>
      <c r="YE75" s="76"/>
      <c r="YF75" s="76"/>
      <c r="YG75" s="76"/>
      <c r="YH75" s="76"/>
      <c r="YI75" s="76"/>
      <c r="YJ75" s="76"/>
      <c r="YK75" s="76"/>
      <c r="YL75" s="76"/>
      <c r="YM75" s="76"/>
      <c r="YN75" s="76"/>
      <c r="YO75" s="76"/>
      <c r="YP75" s="76"/>
      <c r="YQ75" s="76"/>
      <c r="YR75" s="76"/>
      <c r="YS75" s="76"/>
      <c r="YT75" s="76"/>
      <c r="YU75" s="76"/>
      <c r="YV75" s="76"/>
      <c r="YW75" s="76"/>
      <c r="YX75" s="76"/>
      <c r="YY75" s="76"/>
      <c r="YZ75" s="76"/>
      <c r="ZA75" s="76"/>
      <c r="ZB75" s="76"/>
      <c r="ZC75" s="76"/>
      <c r="ZD75" s="76"/>
      <c r="ZE75" s="76"/>
      <c r="ZF75" s="76"/>
      <c r="ZG75" s="76"/>
      <c r="ZH75" s="76"/>
      <c r="ZI75" s="76"/>
      <c r="ZJ75" s="76"/>
      <c r="ZK75" s="76"/>
      <c r="ZL75" s="76"/>
      <c r="ZM75" s="76"/>
      <c r="ZN75" s="76"/>
      <c r="ZO75" s="76"/>
      <c r="ZP75" s="76"/>
      <c r="ZQ75" s="76"/>
      <c r="ZR75" s="76"/>
      <c r="ZS75" s="76"/>
      <c r="ZT75" s="76"/>
      <c r="ZU75" s="76"/>
      <c r="ZV75" s="76"/>
      <c r="ZW75" s="76"/>
      <c r="ZX75" s="76"/>
      <c r="ZY75" s="76"/>
      <c r="ZZ75" s="76"/>
      <c r="AAA75" s="76"/>
      <c r="AAB75" s="76"/>
      <c r="AAC75" s="76"/>
      <c r="AAD75" s="76"/>
      <c r="AAE75" s="76"/>
      <c r="AAF75" s="76"/>
      <c r="AAG75" s="76"/>
      <c r="AAH75" s="76"/>
      <c r="AAI75" s="76"/>
      <c r="AAJ75" s="76"/>
      <c r="AAK75" s="76"/>
      <c r="AAL75" s="76"/>
      <c r="AAM75" s="76"/>
      <c r="AAN75" s="76"/>
      <c r="AAO75" s="76"/>
      <c r="AAP75" s="76"/>
      <c r="AAQ75" s="76"/>
      <c r="AAR75" s="76"/>
      <c r="AAS75" s="76"/>
      <c r="AAT75" s="76"/>
      <c r="AAU75" s="76"/>
      <c r="AAV75" s="76"/>
      <c r="AAW75" s="76"/>
      <c r="AAX75" s="76"/>
      <c r="AAY75" s="76"/>
      <c r="AAZ75" s="76"/>
      <c r="ABA75" s="76"/>
      <c r="ABB75" s="76"/>
      <c r="ABC75" s="76"/>
      <c r="ABD75" s="76"/>
      <c r="ABE75" s="76"/>
      <c r="ABF75" s="76"/>
      <c r="ABG75" s="76"/>
      <c r="ABH75" s="76"/>
      <c r="ABI75" s="76"/>
      <c r="ABJ75" s="76"/>
      <c r="ABK75" s="76"/>
      <c r="ABL75" s="76"/>
      <c r="ABM75" s="76"/>
      <c r="ABN75" s="76"/>
      <c r="ABO75" s="76"/>
      <c r="ABP75" s="76"/>
      <c r="ABQ75" s="76"/>
      <c r="ABR75" s="76"/>
      <c r="ABS75" s="76"/>
      <c r="ABT75" s="76"/>
      <c r="ABU75" s="76"/>
      <c r="ABV75" s="76"/>
      <c r="ABW75" s="76"/>
      <c r="ABX75" s="76"/>
      <c r="ABY75" s="76"/>
      <c r="ABZ75" s="76"/>
      <c r="ACA75" s="76"/>
      <c r="ACB75" s="76"/>
      <c r="ACC75" s="76"/>
      <c r="ACD75" s="76"/>
      <c r="ACE75" s="76"/>
      <c r="ACF75" s="76"/>
      <c r="ACG75" s="76"/>
      <c r="ACH75" s="76"/>
      <c r="ACI75" s="76"/>
      <c r="ACJ75" s="76"/>
      <c r="ACK75" s="76"/>
      <c r="ACL75" s="76"/>
      <c r="ACM75" s="76"/>
      <c r="ACN75" s="76"/>
      <c r="ACO75" s="76"/>
      <c r="ACP75" s="76"/>
      <c r="ACQ75" s="76"/>
      <c r="ACR75" s="76"/>
      <c r="ACS75" s="76"/>
      <c r="ACT75" s="76"/>
      <c r="ACU75" s="76"/>
      <c r="ACV75" s="76"/>
      <c r="ACW75" s="76"/>
      <c r="ACX75" s="76"/>
      <c r="ACY75" s="76"/>
      <c r="ACZ75" s="76"/>
      <c r="ADA75" s="76"/>
      <c r="ADB75" s="76"/>
      <c r="ADC75" s="76"/>
      <c r="ADD75" s="76"/>
      <c r="ADE75" s="76"/>
      <c r="ADF75" s="76"/>
      <c r="ADG75" s="76"/>
      <c r="ADH75" s="76"/>
      <c r="ADI75" s="76"/>
      <c r="ADJ75" s="76"/>
      <c r="ADK75" s="76"/>
      <c r="ADL75" s="76"/>
      <c r="ADM75" s="76"/>
      <c r="ADN75" s="76"/>
      <c r="ADO75" s="76"/>
      <c r="ADP75" s="76"/>
      <c r="ADQ75" s="76"/>
      <c r="ADR75" s="76"/>
      <c r="ADS75" s="76"/>
      <c r="ADT75" s="76"/>
      <c r="ADU75" s="76"/>
      <c r="ADV75" s="76"/>
      <c r="ADW75" s="76"/>
      <c r="ADX75" s="76"/>
      <c r="ADY75" s="76"/>
      <c r="ADZ75" s="76"/>
      <c r="AEA75" s="76"/>
      <c r="AEB75" s="76"/>
      <c r="AEC75" s="76"/>
      <c r="AED75" s="76"/>
      <c r="AEE75" s="76"/>
      <c r="AEF75" s="76"/>
      <c r="AEG75" s="76"/>
      <c r="AEH75" s="76"/>
      <c r="AEI75" s="76"/>
      <c r="AEJ75" s="76"/>
      <c r="AEK75" s="76"/>
      <c r="AEL75" s="76"/>
      <c r="AEM75" s="76"/>
      <c r="AEN75" s="76"/>
      <c r="AEO75" s="76"/>
      <c r="AEP75" s="76"/>
      <c r="AEQ75" s="76"/>
      <c r="AER75" s="76"/>
      <c r="AES75" s="76"/>
      <c r="AET75" s="76"/>
      <c r="AEU75" s="76"/>
      <c r="AEV75" s="76"/>
      <c r="AEW75" s="76"/>
      <c r="AEX75" s="76"/>
      <c r="AEY75" s="76"/>
      <c r="AEZ75" s="76"/>
      <c r="AFA75" s="76"/>
      <c r="AFB75" s="76"/>
      <c r="AFC75" s="76"/>
      <c r="AFD75" s="76"/>
      <c r="AFE75" s="76"/>
      <c r="AFF75" s="76"/>
      <c r="AFG75" s="76"/>
      <c r="AFH75" s="76"/>
      <c r="AFI75" s="76"/>
      <c r="AFJ75" s="76"/>
      <c r="AFK75" s="76"/>
      <c r="AFL75" s="76"/>
      <c r="AFM75" s="76"/>
      <c r="AFN75" s="76"/>
      <c r="AFO75" s="76"/>
      <c r="AFP75" s="76"/>
      <c r="AFQ75" s="76"/>
      <c r="AFR75" s="76"/>
      <c r="AFS75" s="76"/>
      <c r="AFT75" s="76"/>
      <c r="AFU75" s="76"/>
      <c r="AFV75" s="76"/>
      <c r="AFW75" s="76"/>
      <c r="AFX75" s="76"/>
      <c r="AFY75" s="76"/>
      <c r="AFZ75" s="76"/>
      <c r="AGA75" s="76"/>
      <c r="AGB75" s="76"/>
      <c r="AGC75" s="76"/>
      <c r="AGD75" s="76"/>
      <c r="AGE75" s="76"/>
      <c r="AGF75" s="76"/>
      <c r="AGG75" s="76"/>
      <c r="AGH75" s="76"/>
      <c r="AGI75" s="76"/>
      <c r="AGJ75" s="76"/>
      <c r="AGK75" s="76"/>
      <c r="AGL75" s="76"/>
      <c r="AGM75" s="76"/>
      <c r="AGN75" s="76"/>
      <c r="AGO75" s="76"/>
      <c r="AGP75" s="76"/>
      <c r="AGQ75" s="76"/>
      <c r="AGR75" s="76"/>
      <c r="AGS75" s="76"/>
      <c r="AGT75" s="76"/>
      <c r="AGU75" s="76"/>
      <c r="AGV75" s="76"/>
      <c r="AGW75" s="76"/>
      <c r="AGX75" s="76"/>
      <c r="AGY75" s="76"/>
      <c r="AGZ75" s="76"/>
      <c r="AHA75" s="76"/>
      <c r="AHB75" s="76"/>
      <c r="AHC75" s="76"/>
      <c r="AHD75" s="76"/>
      <c r="AHE75" s="76"/>
      <c r="AHF75" s="76"/>
      <c r="AHG75" s="76"/>
      <c r="AHH75" s="76"/>
      <c r="AHI75" s="76"/>
      <c r="AHJ75" s="76"/>
      <c r="AHK75" s="76"/>
      <c r="AHL75" s="76"/>
      <c r="AHM75" s="76"/>
      <c r="AHN75" s="76"/>
      <c r="AHO75" s="76"/>
      <c r="AHP75" s="76"/>
      <c r="AHQ75" s="76"/>
      <c r="AHR75" s="76"/>
      <c r="AHS75" s="76"/>
      <c r="AHT75" s="76"/>
      <c r="AHU75" s="76"/>
      <c r="AHV75" s="76"/>
      <c r="AHW75" s="76"/>
      <c r="AHX75" s="76"/>
      <c r="AHY75" s="76"/>
      <c r="AHZ75" s="76"/>
      <c r="AIA75" s="76"/>
      <c r="AIB75" s="76"/>
      <c r="AIC75" s="76"/>
      <c r="AID75" s="76"/>
      <c r="AIE75" s="76"/>
      <c r="AIF75" s="76"/>
      <c r="AIG75" s="76"/>
      <c r="AIH75" s="76"/>
      <c r="AII75" s="76"/>
      <c r="AIJ75" s="76"/>
    </row>
    <row r="76" spans="1:920" s="59" customFormat="1" x14ac:dyDescent="0.25">
      <c r="A76" s="71">
        <v>0.44</v>
      </c>
      <c r="B76" s="71">
        <v>1.27</v>
      </c>
      <c r="C76" s="71">
        <f t="shared" ref="C76:D91" si="3">IF(LEN(J76)=0,"",1+ABS((J76*A76)/LEN(J76))+A76)</f>
        <v>1.44</v>
      </c>
      <c r="D76" s="71">
        <f t="shared" si="3"/>
        <v>2.27</v>
      </c>
      <c r="E76" s="748" t="s">
        <v>2612</v>
      </c>
      <c r="F76" s="754" t="s">
        <v>2613</v>
      </c>
      <c r="G76" s="750"/>
      <c r="H76" s="750" t="s">
        <v>2593</v>
      </c>
      <c r="I76" s="750">
        <v>544</v>
      </c>
      <c r="J76" s="383">
        <v>0</v>
      </c>
      <c r="K76" s="383">
        <v>0</v>
      </c>
    </row>
    <row r="77" spans="1:920" s="59" customFormat="1" x14ac:dyDescent="0.25">
      <c r="A77" s="71">
        <v>0.45</v>
      </c>
      <c r="B77" s="71">
        <v>1.28</v>
      </c>
      <c r="C77" s="71">
        <f t="shared" si="3"/>
        <v>1.45</v>
      </c>
      <c r="D77" s="71">
        <f t="shared" si="3"/>
        <v>2.2800000000000002</v>
      </c>
      <c r="E77" s="748" t="s">
        <v>2614</v>
      </c>
      <c r="F77" s="754" t="s">
        <v>2615</v>
      </c>
      <c r="G77" s="750"/>
      <c r="H77" s="750" t="s">
        <v>2591</v>
      </c>
      <c r="I77" s="750">
        <v>545</v>
      </c>
      <c r="J77" s="383">
        <v>0</v>
      </c>
      <c r="K77" s="383">
        <v>0</v>
      </c>
    </row>
    <row r="78" spans="1:920" s="59" customFormat="1" x14ac:dyDescent="0.25">
      <c r="A78" s="71">
        <v>0.46</v>
      </c>
      <c r="B78" s="71">
        <v>1.29</v>
      </c>
      <c r="C78" s="71">
        <f t="shared" si="3"/>
        <v>1.46</v>
      </c>
      <c r="D78" s="71">
        <f t="shared" si="3"/>
        <v>2.29</v>
      </c>
      <c r="E78" s="748" t="s">
        <v>2616</v>
      </c>
      <c r="F78" s="754" t="s">
        <v>2754</v>
      </c>
      <c r="G78" s="750"/>
      <c r="H78" s="750" t="s">
        <v>2593</v>
      </c>
      <c r="I78" s="750">
        <v>546</v>
      </c>
      <c r="J78" s="383">
        <v>0</v>
      </c>
      <c r="K78" s="383">
        <v>0</v>
      </c>
    </row>
    <row r="79" spans="1:920" s="59" customFormat="1" x14ac:dyDescent="0.25">
      <c r="A79" s="71">
        <v>0.47</v>
      </c>
      <c r="B79" s="71">
        <v>1.3</v>
      </c>
      <c r="C79" s="71">
        <f t="shared" si="3"/>
        <v>1.47</v>
      </c>
      <c r="D79" s="71">
        <f t="shared" si="3"/>
        <v>2.2999999999999998</v>
      </c>
      <c r="E79" s="748" t="s">
        <v>2618</v>
      </c>
      <c r="F79" s="754" t="s">
        <v>2755</v>
      </c>
      <c r="G79" s="750"/>
      <c r="H79" s="750" t="s">
        <v>2591</v>
      </c>
      <c r="I79" s="750">
        <v>547</v>
      </c>
      <c r="J79" s="383">
        <v>0</v>
      </c>
      <c r="K79" s="383">
        <v>0</v>
      </c>
    </row>
    <row r="80" spans="1:920" s="77" customFormat="1" x14ac:dyDescent="0.25">
      <c r="A80" s="71">
        <v>0.48</v>
      </c>
      <c r="B80" s="71">
        <v>1.31</v>
      </c>
      <c r="C80" s="71">
        <f t="shared" si="3"/>
        <v>90001.48</v>
      </c>
      <c r="D80" s="71">
        <f t="shared" si="3"/>
        <v>573127.31000000006</v>
      </c>
      <c r="E80" s="748" t="s">
        <v>2620</v>
      </c>
      <c r="F80" s="755" t="s">
        <v>2621</v>
      </c>
      <c r="G80" s="802"/>
      <c r="H80" s="802" t="s">
        <v>2593</v>
      </c>
      <c r="I80" s="750">
        <v>548</v>
      </c>
      <c r="J80" s="383">
        <v>-1500000</v>
      </c>
      <c r="K80" s="383">
        <v>-3500000</v>
      </c>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6"/>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c r="CY80" s="76"/>
      <c r="CZ80" s="76"/>
      <c r="DA80" s="76"/>
      <c r="DB80" s="76"/>
      <c r="DC80" s="76"/>
      <c r="DD80" s="76"/>
      <c r="DE80" s="76"/>
      <c r="DF80" s="76"/>
      <c r="DG80" s="76"/>
      <c r="DH80" s="76"/>
      <c r="DI80" s="76"/>
      <c r="DJ80" s="76"/>
      <c r="DK80" s="76"/>
      <c r="DL80" s="76"/>
      <c r="DM80" s="76"/>
      <c r="DN80" s="76"/>
      <c r="DO80" s="76"/>
      <c r="DP80" s="76"/>
      <c r="DQ80" s="76"/>
      <c r="DR80" s="76"/>
      <c r="DS80" s="76"/>
      <c r="DT80" s="76"/>
      <c r="DU80" s="76"/>
      <c r="DV80" s="76"/>
      <c r="DW80" s="76"/>
      <c r="DX80" s="76"/>
      <c r="DY80" s="76"/>
      <c r="DZ80" s="76"/>
      <c r="EA80" s="76"/>
      <c r="EB80" s="76"/>
      <c r="EC80" s="76"/>
      <c r="ED80" s="76"/>
      <c r="EE80" s="76"/>
      <c r="EF80" s="76"/>
      <c r="EG80" s="76"/>
      <c r="EH80" s="76"/>
      <c r="EI80" s="76"/>
      <c r="EJ80" s="76"/>
      <c r="EK80" s="76"/>
      <c r="EL80" s="76"/>
      <c r="EM80" s="76"/>
      <c r="EN80" s="76"/>
      <c r="EO80" s="76"/>
      <c r="EP80" s="76"/>
      <c r="EQ80" s="76"/>
      <c r="ER80" s="76"/>
      <c r="ES80" s="76"/>
      <c r="ET80" s="76"/>
      <c r="EU80" s="76"/>
      <c r="EV80" s="76"/>
      <c r="EW80" s="76"/>
      <c r="EX80" s="76"/>
      <c r="EY80" s="76"/>
      <c r="EZ80" s="76"/>
      <c r="FA80" s="76"/>
      <c r="FB80" s="76"/>
      <c r="FC80" s="76"/>
      <c r="FD80" s="76"/>
      <c r="FE80" s="76"/>
      <c r="FF80" s="76"/>
      <c r="FG80" s="76"/>
      <c r="FH80" s="76"/>
      <c r="FI80" s="76"/>
      <c r="FJ80" s="76"/>
      <c r="FK80" s="76"/>
      <c r="FL80" s="76"/>
      <c r="FM80" s="76"/>
      <c r="FN80" s="76"/>
      <c r="FO80" s="76"/>
      <c r="FP80" s="76"/>
      <c r="FQ80" s="76"/>
      <c r="FR80" s="76"/>
      <c r="FS80" s="76"/>
      <c r="FT80" s="76"/>
      <c r="FU80" s="76"/>
      <c r="FV80" s="76"/>
      <c r="FW80" s="76"/>
      <c r="FX80" s="76"/>
      <c r="FY80" s="76"/>
      <c r="FZ80" s="76"/>
      <c r="GA80" s="76"/>
      <c r="GB80" s="76"/>
      <c r="GC80" s="76"/>
      <c r="GD80" s="76"/>
      <c r="GE80" s="76"/>
      <c r="GF80" s="76"/>
      <c r="GG80" s="76"/>
      <c r="GH80" s="76"/>
      <c r="GI80" s="76"/>
      <c r="GJ80" s="76"/>
      <c r="GK80" s="76"/>
      <c r="GL80" s="76"/>
      <c r="GM80" s="76"/>
      <c r="GN80" s="76"/>
      <c r="GO80" s="76"/>
      <c r="GP80" s="76"/>
      <c r="GQ80" s="76"/>
      <c r="GR80" s="76"/>
      <c r="GS80" s="76"/>
      <c r="GT80" s="76"/>
      <c r="GU80" s="76"/>
      <c r="GV80" s="76"/>
      <c r="GW80" s="76"/>
      <c r="GX80" s="76"/>
      <c r="GY80" s="76"/>
      <c r="GZ80" s="76"/>
      <c r="HA80" s="76"/>
      <c r="HB80" s="76"/>
      <c r="HC80" s="76"/>
      <c r="HD80" s="76"/>
      <c r="HE80" s="76"/>
      <c r="HF80" s="76"/>
      <c r="HG80" s="76"/>
      <c r="HH80" s="76"/>
      <c r="HI80" s="76"/>
      <c r="HJ80" s="76"/>
      <c r="HK80" s="76"/>
      <c r="HL80" s="76"/>
      <c r="HM80" s="76"/>
      <c r="HN80" s="76"/>
      <c r="HO80" s="76"/>
      <c r="HP80" s="76"/>
      <c r="HQ80" s="76"/>
      <c r="HR80" s="76"/>
      <c r="HS80" s="76"/>
      <c r="HT80" s="76"/>
      <c r="HU80" s="76"/>
      <c r="HV80" s="76"/>
      <c r="HW80" s="76"/>
      <c r="HX80" s="76"/>
      <c r="HY80" s="76"/>
      <c r="HZ80" s="76"/>
      <c r="IA80" s="76"/>
      <c r="IB80" s="76"/>
      <c r="IC80" s="76"/>
      <c r="ID80" s="76"/>
      <c r="IE80" s="76"/>
      <c r="IF80" s="76"/>
      <c r="IG80" s="76"/>
      <c r="IH80" s="76"/>
      <c r="II80" s="76"/>
      <c r="IJ80" s="76"/>
      <c r="IK80" s="76"/>
      <c r="IL80" s="76"/>
      <c r="IM80" s="76"/>
      <c r="IN80" s="76"/>
      <c r="IO80" s="76"/>
      <c r="IP80" s="76"/>
      <c r="IQ80" s="76"/>
      <c r="IR80" s="76"/>
      <c r="IS80" s="76"/>
      <c r="IT80" s="76"/>
      <c r="IU80" s="76"/>
      <c r="IV80" s="76"/>
      <c r="IW80" s="76"/>
      <c r="IX80" s="76"/>
      <c r="IY80" s="76"/>
      <c r="IZ80" s="76"/>
      <c r="JA80" s="76"/>
      <c r="JB80" s="76"/>
      <c r="JC80" s="76"/>
      <c r="JD80" s="76"/>
      <c r="JE80" s="76"/>
      <c r="JF80" s="76"/>
      <c r="JG80" s="76"/>
      <c r="JH80" s="76"/>
      <c r="JI80" s="76"/>
      <c r="JJ80" s="76"/>
      <c r="JK80" s="76"/>
      <c r="JL80" s="76"/>
      <c r="JM80" s="76"/>
      <c r="JN80" s="76"/>
      <c r="JO80" s="76"/>
      <c r="JP80" s="76"/>
      <c r="JQ80" s="76"/>
      <c r="JR80" s="76"/>
      <c r="JS80" s="76"/>
      <c r="JT80" s="76"/>
      <c r="JU80" s="76"/>
      <c r="JV80" s="76"/>
      <c r="JW80" s="76"/>
      <c r="JX80" s="76"/>
      <c r="JY80" s="76"/>
      <c r="JZ80" s="76"/>
      <c r="KA80" s="76"/>
      <c r="KB80" s="76"/>
      <c r="KC80" s="76"/>
      <c r="KD80" s="76"/>
      <c r="KE80" s="76"/>
      <c r="KF80" s="76"/>
      <c r="KG80" s="76"/>
      <c r="KH80" s="76"/>
      <c r="KI80" s="76"/>
      <c r="KJ80" s="76"/>
      <c r="KK80" s="76"/>
      <c r="KL80" s="76"/>
      <c r="KM80" s="76"/>
      <c r="KN80" s="76"/>
      <c r="KO80" s="76"/>
      <c r="KP80" s="76"/>
      <c r="KQ80" s="76"/>
      <c r="KR80" s="76"/>
      <c r="KS80" s="76"/>
      <c r="KT80" s="76"/>
      <c r="KU80" s="76"/>
      <c r="KV80" s="76"/>
      <c r="KW80" s="76"/>
      <c r="KX80" s="76"/>
      <c r="KY80" s="76"/>
      <c r="KZ80" s="76"/>
      <c r="LA80" s="76"/>
      <c r="LB80" s="76"/>
      <c r="LC80" s="76"/>
      <c r="LD80" s="76"/>
      <c r="LE80" s="76"/>
      <c r="LF80" s="76"/>
      <c r="LG80" s="76"/>
      <c r="LH80" s="76"/>
      <c r="LI80" s="76"/>
      <c r="LJ80" s="76"/>
      <c r="LK80" s="76"/>
      <c r="LL80" s="76"/>
      <c r="LM80" s="76"/>
      <c r="LN80" s="76"/>
      <c r="LO80" s="76"/>
      <c r="LP80" s="76"/>
      <c r="LQ80" s="76"/>
      <c r="LR80" s="76"/>
      <c r="LS80" s="76"/>
      <c r="LT80" s="76"/>
      <c r="LU80" s="76"/>
      <c r="LV80" s="76"/>
      <c r="LW80" s="76"/>
      <c r="LX80" s="76"/>
      <c r="LY80" s="76"/>
      <c r="LZ80" s="76"/>
      <c r="MA80" s="76"/>
      <c r="MB80" s="76"/>
      <c r="MC80" s="76"/>
      <c r="MD80" s="76"/>
      <c r="ME80" s="76"/>
      <c r="MF80" s="76"/>
      <c r="MG80" s="76"/>
      <c r="MH80" s="76"/>
      <c r="MI80" s="76"/>
      <c r="MJ80" s="76"/>
      <c r="MK80" s="76"/>
      <c r="ML80" s="76"/>
      <c r="MM80" s="76"/>
      <c r="MN80" s="76"/>
      <c r="MO80" s="76"/>
      <c r="MP80" s="76"/>
      <c r="MQ80" s="76"/>
      <c r="MR80" s="76"/>
      <c r="MS80" s="76"/>
      <c r="MT80" s="76"/>
      <c r="MU80" s="76"/>
      <c r="MV80" s="76"/>
      <c r="MW80" s="76"/>
      <c r="MX80" s="76"/>
      <c r="MY80" s="76"/>
      <c r="MZ80" s="76"/>
      <c r="NA80" s="76"/>
      <c r="NB80" s="76"/>
      <c r="NC80" s="76"/>
      <c r="ND80" s="76"/>
      <c r="NE80" s="76"/>
      <c r="NF80" s="76"/>
      <c r="NG80" s="76"/>
      <c r="NH80" s="76"/>
      <c r="NI80" s="76"/>
      <c r="NJ80" s="76"/>
      <c r="NK80" s="76"/>
      <c r="NL80" s="76"/>
      <c r="NM80" s="76"/>
      <c r="NN80" s="76"/>
      <c r="NO80" s="76"/>
      <c r="NP80" s="76"/>
      <c r="NQ80" s="76"/>
      <c r="NR80" s="76"/>
      <c r="NS80" s="76"/>
      <c r="NT80" s="76"/>
      <c r="NU80" s="76"/>
      <c r="NV80" s="76"/>
      <c r="NW80" s="76"/>
      <c r="NX80" s="76"/>
      <c r="NY80" s="76"/>
      <c r="NZ80" s="76"/>
      <c r="OA80" s="76"/>
      <c r="OB80" s="76"/>
      <c r="OC80" s="76"/>
      <c r="OD80" s="76"/>
      <c r="OE80" s="76"/>
      <c r="OF80" s="76"/>
      <c r="OG80" s="76"/>
      <c r="OH80" s="76"/>
      <c r="OI80" s="76"/>
      <c r="OJ80" s="76"/>
      <c r="OK80" s="76"/>
      <c r="OL80" s="76"/>
      <c r="OM80" s="76"/>
      <c r="ON80" s="76"/>
      <c r="OO80" s="76"/>
      <c r="OP80" s="76"/>
      <c r="OQ80" s="76"/>
      <c r="OR80" s="76"/>
      <c r="OS80" s="76"/>
      <c r="OT80" s="76"/>
      <c r="OU80" s="76"/>
      <c r="OV80" s="76"/>
      <c r="OW80" s="76"/>
      <c r="OX80" s="76"/>
      <c r="OY80" s="76"/>
      <c r="OZ80" s="76"/>
      <c r="PA80" s="76"/>
      <c r="PB80" s="76"/>
      <c r="PC80" s="76"/>
      <c r="PD80" s="76"/>
      <c r="PE80" s="76"/>
      <c r="PF80" s="76"/>
      <c r="PG80" s="76"/>
      <c r="PH80" s="76"/>
      <c r="PI80" s="76"/>
      <c r="PJ80" s="76"/>
      <c r="PK80" s="76"/>
      <c r="PL80" s="76"/>
      <c r="PM80" s="76"/>
      <c r="PN80" s="76"/>
      <c r="PO80" s="76"/>
      <c r="PP80" s="76"/>
      <c r="PQ80" s="76"/>
      <c r="PR80" s="76"/>
      <c r="PS80" s="76"/>
      <c r="PT80" s="76"/>
      <c r="PU80" s="76"/>
      <c r="PV80" s="76"/>
      <c r="PW80" s="76"/>
      <c r="PX80" s="76"/>
      <c r="PY80" s="76"/>
      <c r="PZ80" s="76"/>
      <c r="QA80" s="76"/>
      <c r="QB80" s="76"/>
      <c r="QC80" s="76"/>
      <c r="QD80" s="76"/>
      <c r="QE80" s="76"/>
      <c r="QF80" s="76"/>
      <c r="QG80" s="76"/>
      <c r="QH80" s="76"/>
      <c r="QI80" s="76"/>
      <c r="QJ80" s="76"/>
      <c r="QK80" s="76"/>
      <c r="QL80" s="76"/>
      <c r="QM80" s="76"/>
      <c r="QN80" s="76"/>
      <c r="QO80" s="76"/>
      <c r="QP80" s="76"/>
      <c r="QQ80" s="76"/>
      <c r="QR80" s="76"/>
      <c r="QS80" s="76"/>
      <c r="QT80" s="76"/>
      <c r="QU80" s="76"/>
      <c r="QV80" s="76"/>
      <c r="QW80" s="76"/>
      <c r="QX80" s="76"/>
      <c r="QY80" s="76"/>
      <c r="QZ80" s="76"/>
      <c r="RA80" s="76"/>
      <c r="RB80" s="76"/>
      <c r="RC80" s="76"/>
      <c r="RD80" s="76"/>
      <c r="RE80" s="76"/>
      <c r="RF80" s="76"/>
      <c r="RG80" s="76"/>
      <c r="RH80" s="76"/>
      <c r="RI80" s="76"/>
      <c r="RJ80" s="76"/>
      <c r="RK80" s="76"/>
      <c r="RL80" s="76"/>
      <c r="RM80" s="76"/>
      <c r="RN80" s="76"/>
      <c r="RO80" s="76"/>
      <c r="RP80" s="76"/>
      <c r="RQ80" s="76"/>
      <c r="RR80" s="76"/>
      <c r="RS80" s="76"/>
      <c r="RT80" s="76"/>
      <c r="RU80" s="76"/>
      <c r="RV80" s="76"/>
      <c r="RW80" s="76"/>
      <c r="RX80" s="76"/>
      <c r="RY80" s="76"/>
      <c r="RZ80" s="76"/>
      <c r="SA80" s="76"/>
      <c r="SB80" s="76"/>
      <c r="SC80" s="76"/>
      <c r="SD80" s="76"/>
      <c r="SE80" s="76"/>
      <c r="SF80" s="76"/>
      <c r="SG80" s="76"/>
      <c r="SH80" s="76"/>
      <c r="SI80" s="76"/>
      <c r="SJ80" s="76"/>
      <c r="SK80" s="76"/>
      <c r="SL80" s="76"/>
      <c r="SM80" s="76"/>
      <c r="SN80" s="76"/>
      <c r="SO80" s="76"/>
      <c r="SP80" s="76"/>
      <c r="SQ80" s="76"/>
      <c r="SR80" s="76"/>
      <c r="SS80" s="76"/>
      <c r="ST80" s="76"/>
      <c r="SU80" s="76"/>
      <c r="SV80" s="76"/>
      <c r="SW80" s="76"/>
      <c r="SX80" s="76"/>
      <c r="SY80" s="76"/>
      <c r="SZ80" s="76"/>
      <c r="TA80" s="76"/>
      <c r="TB80" s="76"/>
      <c r="TC80" s="76"/>
      <c r="TD80" s="76"/>
      <c r="TE80" s="76"/>
      <c r="TF80" s="76"/>
      <c r="TG80" s="76"/>
      <c r="TH80" s="76"/>
      <c r="TI80" s="76"/>
      <c r="TJ80" s="76"/>
      <c r="TK80" s="76"/>
      <c r="TL80" s="76"/>
      <c r="TM80" s="76"/>
      <c r="TN80" s="76"/>
      <c r="TO80" s="76"/>
      <c r="TP80" s="76"/>
      <c r="TQ80" s="76"/>
      <c r="TR80" s="76"/>
      <c r="TS80" s="76"/>
      <c r="TT80" s="76"/>
      <c r="TU80" s="76"/>
      <c r="TV80" s="76"/>
      <c r="TW80" s="76"/>
      <c r="TX80" s="76"/>
      <c r="TY80" s="76"/>
      <c r="TZ80" s="76"/>
      <c r="UA80" s="76"/>
      <c r="UB80" s="76"/>
      <c r="UC80" s="76"/>
      <c r="UD80" s="76"/>
      <c r="UE80" s="76"/>
      <c r="UF80" s="76"/>
      <c r="UG80" s="76"/>
      <c r="UH80" s="76"/>
      <c r="UI80" s="76"/>
      <c r="UJ80" s="76"/>
      <c r="UK80" s="76"/>
      <c r="UL80" s="76"/>
      <c r="UM80" s="76"/>
      <c r="UN80" s="76"/>
      <c r="UO80" s="76"/>
      <c r="UP80" s="76"/>
      <c r="UQ80" s="76"/>
      <c r="UR80" s="76"/>
      <c r="US80" s="76"/>
      <c r="UT80" s="76"/>
      <c r="UU80" s="76"/>
      <c r="UV80" s="76"/>
      <c r="UW80" s="76"/>
      <c r="UX80" s="76"/>
      <c r="UY80" s="76"/>
      <c r="UZ80" s="76"/>
      <c r="VA80" s="76"/>
      <c r="VB80" s="76"/>
      <c r="VC80" s="76"/>
      <c r="VD80" s="76"/>
      <c r="VE80" s="76"/>
      <c r="VF80" s="76"/>
      <c r="VG80" s="76"/>
      <c r="VH80" s="76"/>
      <c r="VI80" s="76"/>
      <c r="VJ80" s="76"/>
      <c r="VK80" s="76"/>
      <c r="VL80" s="76"/>
      <c r="VM80" s="76"/>
      <c r="VN80" s="76"/>
      <c r="VO80" s="76"/>
      <c r="VP80" s="76"/>
      <c r="VQ80" s="76"/>
      <c r="VR80" s="76"/>
      <c r="VS80" s="76"/>
      <c r="VT80" s="76"/>
      <c r="VU80" s="76"/>
      <c r="VV80" s="76"/>
      <c r="VW80" s="76"/>
      <c r="VX80" s="76"/>
      <c r="VY80" s="76"/>
      <c r="VZ80" s="76"/>
      <c r="WA80" s="76"/>
      <c r="WB80" s="76"/>
      <c r="WC80" s="76"/>
      <c r="WD80" s="76"/>
      <c r="WE80" s="76"/>
      <c r="WF80" s="76"/>
      <c r="WG80" s="76"/>
      <c r="WH80" s="76"/>
      <c r="WI80" s="76"/>
      <c r="WJ80" s="76"/>
      <c r="WK80" s="76"/>
      <c r="WL80" s="76"/>
      <c r="WM80" s="76"/>
      <c r="WN80" s="76"/>
      <c r="WO80" s="76"/>
      <c r="WP80" s="76"/>
      <c r="WQ80" s="76"/>
      <c r="WR80" s="76"/>
      <c r="WS80" s="76"/>
      <c r="WT80" s="76"/>
      <c r="WU80" s="76"/>
      <c r="WV80" s="76"/>
      <c r="WW80" s="76"/>
      <c r="WX80" s="76"/>
      <c r="WY80" s="76"/>
      <c r="WZ80" s="76"/>
      <c r="XA80" s="76"/>
      <c r="XB80" s="76"/>
      <c r="XC80" s="76"/>
      <c r="XD80" s="76"/>
      <c r="XE80" s="76"/>
      <c r="XF80" s="76"/>
      <c r="XG80" s="76"/>
      <c r="XH80" s="76"/>
      <c r="XI80" s="76"/>
      <c r="XJ80" s="76"/>
      <c r="XK80" s="76"/>
      <c r="XL80" s="76"/>
      <c r="XM80" s="76"/>
      <c r="XN80" s="76"/>
      <c r="XO80" s="76"/>
      <c r="XP80" s="76"/>
      <c r="XQ80" s="76"/>
      <c r="XR80" s="76"/>
      <c r="XS80" s="76"/>
      <c r="XT80" s="76"/>
      <c r="XU80" s="76"/>
      <c r="XV80" s="76"/>
      <c r="XW80" s="76"/>
      <c r="XX80" s="76"/>
      <c r="XY80" s="76"/>
      <c r="XZ80" s="76"/>
      <c r="YA80" s="76"/>
      <c r="YB80" s="76"/>
      <c r="YC80" s="76"/>
      <c r="YD80" s="76"/>
      <c r="YE80" s="76"/>
      <c r="YF80" s="76"/>
      <c r="YG80" s="76"/>
      <c r="YH80" s="76"/>
      <c r="YI80" s="76"/>
      <c r="YJ80" s="76"/>
      <c r="YK80" s="76"/>
      <c r="YL80" s="76"/>
      <c r="YM80" s="76"/>
      <c r="YN80" s="76"/>
      <c r="YO80" s="76"/>
      <c r="YP80" s="76"/>
      <c r="YQ80" s="76"/>
      <c r="YR80" s="76"/>
      <c r="YS80" s="76"/>
      <c r="YT80" s="76"/>
      <c r="YU80" s="76"/>
      <c r="YV80" s="76"/>
      <c r="YW80" s="76"/>
      <c r="YX80" s="76"/>
      <c r="YY80" s="76"/>
      <c r="YZ80" s="76"/>
      <c r="ZA80" s="76"/>
      <c r="ZB80" s="76"/>
      <c r="ZC80" s="76"/>
      <c r="ZD80" s="76"/>
      <c r="ZE80" s="76"/>
      <c r="ZF80" s="76"/>
      <c r="ZG80" s="76"/>
      <c r="ZH80" s="76"/>
      <c r="ZI80" s="76"/>
      <c r="ZJ80" s="76"/>
      <c r="ZK80" s="76"/>
      <c r="ZL80" s="76"/>
      <c r="ZM80" s="76"/>
      <c r="ZN80" s="76"/>
      <c r="ZO80" s="76"/>
      <c r="ZP80" s="76"/>
      <c r="ZQ80" s="76"/>
      <c r="ZR80" s="76"/>
      <c r="ZS80" s="76"/>
      <c r="ZT80" s="76"/>
      <c r="ZU80" s="76"/>
      <c r="ZV80" s="76"/>
      <c r="ZW80" s="76"/>
      <c r="ZX80" s="76"/>
      <c r="ZY80" s="76"/>
      <c r="ZZ80" s="76"/>
      <c r="AAA80" s="76"/>
      <c r="AAB80" s="76"/>
      <c r="AAC80" s="76"/>
      <c r="AAD80" s="76"/>
      <c r="AAE80" s="76"/>
      <c r="AAF80" s="76"/>
      <c r="AAG80" s="76"/>
      <c r="AAH80" s="76"/>
      <c r="AAI80" s="76"/>
      <c r="AAJ80" s="76"/>
      <c r="AAK80" s="76"/>
      <c r="AAL80" s="76"/>
      <c r="AAM80" s="76"/>
      <c r="AAN80" s="76"/>
      <c r="AAO80" s="76"/>
      <c r="AAP80" s="76"/>
      <c r="AAQ80" s="76"/>
      <c r="AAR80" s="76"/>
      <c r="AAS80" s="76"/>
      <c r="AAT80" s="76"/>
      <c r="AAU80" s="76"/>
      <c r="AAV80" s="76"/>
      <c r="AAW80" s="76"/>
      <c r="AAX80" s="76"/>
      <c r="AAY80" s="76"/>
      <c r="AAZ80" s="76"/>
      <c r="ABA80" s="76"/>
      <c r="ABB80" s="76"/>
      <c r="ABC80" s="76"/>
      <c r="ABD80" s="76"/>
      <c r="ABE80" s="76"/>
      <c r="ABF80" s="76"/>
      <c r="ABG80" s="76"/>
      <c r="ABH80" s="76"/>
      <c r="ABI80" s="76"/>
      <c r="ABJ80" s="76"/>
      <c r="ABK80" s="76"/>
      <c r="ABL80" s="76"/>
      <c r="ABM80" s="76"/>
      <c r="ABN80" s="76"/>
      <c r="ABO80" s="76"/>
      <c r="ABP80" s="76"/>
      <c r="ABQ80" s="76"/>
      <c r="ABR80" s="76"/>
      <c r="ABS80" s="76"/>
      <c r="ABT80" s="76"/>
      <c r="ABU80" s="76"/>
      <c r="ABV80" s="76"/>
      <c r="ABW80" s="76"/>
      <c r="ABX80" s="76"/>
      <c r="ABY80" s="76"/>
      <c r="ABZ80" s="76"/>
      <c r="ACA80" s="76"/>
      <c r="ACB80" s="76"/>
      <c r="ACC80" s="76"/>
      <c r="ACD80" s="76"/>
      <c r="ACE80" s="76"/>
      <c r="ACF80" s="76"/>
      <c r="ACG80" s="76"/>
      <c r="ACH80" s="76"/>
      <c r="ACI80" s="76"/>
      <c r="ACJ80" s="76"/>
      <c r="ACK80" s="76"/>
      <c r="ACL80" s="76"/>
      <c r="ACM80" s="76"/>
      <c r="ACN80" s="76"/>
      <c r="ACO80" s="76"/>
      <c r="ACP80" s="76"/>
      <c r="ACQ80" s="76"/>
      <c r="ACR80" s="76"/>
      <c r="ACS80" s="76"/>
      <c r="ACT80" s="76"/>
      <c r="ACU80" s="76"/>
      <c r="ACV80" s="76"/>
      <c r="ACW80" s="76"/>
      <c r="ACX80" s="76"/>
      <c r="ACY80" s="76"/>
      <c r="ACZ80" s="76"/>
      <c r="ADA80" s="76"/>
      <c r="ADB80" s="76"/>
      <c r="ADC80" s="76"/>
      <c r="ADD80" s="76"/>
      <c r="ADE80" s="76"/>
      <c r="ADF80" s="76"/>
      <c r="ADG80" s="76"/>
      <c r="ADH80" s="76"/>
      <c r="ADI80" s="76"/>
      <c r="ADJ80" s="76"/>
      <c r="ADK80" s="76"/>
      <c r="ADL80" s="76"/>
      <c r="ADM80" s="76"/>
      <c r="ADN80" s="76"/>
      <c r="ADO80" s="76"/>
      <c r="ADP80" s="76"/>
      <c r="ADQ80" s="76"/>
      <c r="ADR80" s="76"/>
      <c r="ADS80" s="76"/>
      <c r="ADT80" s="76"/>
      <c r="ADU80" s="76"/>
      <c r="ADV80" s="76"/>
      <c r="ADW80" s="76"/>
      <c r="ADX80" s="76"/>
      <c r="ADY80" s="76"/>
      <c r="ADZ80" s="76"/>
      <c r="AEA80" s="76"/>
      <c r="AEB80" s="76"/>
      <c r="AEC80" s="76"/>
      <c r="AED80" s="76"/>
      <c r="AEE80" s="76"/>
      <c r="AEF80" s="76"/>
      <c r="AEG80" s="76"/>
      <c r="AEH80" s="76"/>
      <c r="AEI80" s="76"/>
      <c r="AEJ80" s="76"/>
      <c r="AEK80" s="76"/>
      <c r="AEL80" s="76"/>
      <c r="AEM80" s="76"/>
      <c r="AEN80" s="76"/>
      <c r="AEO80" s="76"/>
      <c r="AEP80" s="76"/>
      <c r="AEQ80" s="76"/>
      <c r="AER80" s="76"/>
      <c r="AES80" s="76"/>
      <c r="AET80" s="76"/>
      <c r="AEU80" s="76"/>
      <c r="AEV80" s="76"/>
      <c r="AEW80" s="76"/>
      <c r="AEX80" s="76"/>
      <c r="AEY80" s="76"/>
      <c r="AEZ80" s="76"/>
      <c r="AFA80" s="76"/>
      <c r="AFB80" s="76"/>
      <c r="AFC80" s="76"/>
      <c r="AFD80" s="76"/>
      <c r="AFE80" s="76"/>
      <c r="AFF80" s="76"/>
      <c r="AFG80" s="76"/>
      <c r="AFH80" s="76"/>
      <c r="AFI80" s="76"/>
      <c r="AFJ80" s="76"/>
      <c r="AFK80" s="76"/>
      <c r="AFL80" s="76"/>
      <c r="AFM80" s="76"/>
      <c r="AFN80" s="76"/>
      <c r="AFO80" s="76"/>
      <c r="AFP80" s="76"/>
      <c r="AFQ80" s="76"/>
      <c r="AFR80" s="76"/>
      <c r="AFS80" s="76"/>
      <c r="AFT80" s="76"/>
      <c r="AFU80" s="76"/>
      <c r="AFV80" s="76"/>
      <c r="AFW80" s="76"/>
      <c r="AFX80" s="76"/>
      <c r="AFY80" s="76"/>
      <c r="AFZ80" s="76"/>
      <c r="AGA80" s="76"/>
      <c r="AGB80" s="76"/>
      <c r="AGC80" s="76"/>
      <c r="AGD80" s="76"/>
      <c r="AGE80" s="76"/>
      <c r="AGF80" s="76"/>
      <c r="AGG80" s="76"/>
      <c r="AGH80" s="76"/>
      <c r="AGI80" s="76"/>
      <c r="AGJ80" s="76"/>
      <c r="AGK80" s="76"/>
      <c r="AGL80" s="76"/>
      <c r="AGM80" s="76"/>
      <c r="AGN80" s="76"/>
      <c r="AGO80" s="76"/>
      <c r="AGP80" s="76"/>
      <c r="AGQ80" s="76"/>
      <c r="AGR80" s="76"/>
      <c r="AGS80" s="76"/>
      <c r="AGT80" s="76"/>
      <c r="AGU80" s="76"/>
      <c r="AGV80" s="76"/>
      <c r="AGW80" s="76"/>
      <c r="AGX80" s="76"/>
      <c r="AGY80" s="76"/>
      <c r="AGZ80" s="76"/>
      <c r="AHA80" s="76"/>
      <c r="AHB80" s="76"/>
      <c r="AHC80" s="76"/>
      <c r="AHD80" s="76"/>
      <c r="AHE80" s="76"/>
      <c r="AHF80" s="76"/>
      <c r="AHG80" s="76"/>
      <c r="AHH80" s="76"/>
      <c r="AHI80" s="76"/>
      <c r="AHJ80" s="76"/>
      <c r="AHK80" s="76"/>
      <c r="AHL80" s="76"/>
      <c r="AHM80" s="76"/>
      <c r="AHN80" s="76"/>
      <c r="AHO80" s="76"/>
      <c r="AHP80" s="76"/>
      <c r="AHQ80" s="76"/>
      <c r="AHR80" s="76"/>
      <c r="AHS80" s="76"/>
      <c r="AHT80" s="76"/>
      <c r="AHU80" s="76"/>
      <c r="AHV80" s="76"/>
      <c r="AHW80" s="76"/>
      <c r="AHX80" s="76"/>
      <c r="AHY80" s="76"/>
      <c r="AHZ80" s="76"/>
      <c r="AIA80" s="76"/>
      <c r="AIB80" s="76"/>
      <c r="AIC80" s="76"/>
      <c r="AID80" s="76"/>
      <c r="AIE80" s="76"/>
      <c r="AIF80" s="76"/>
      <c r="AIG80" s="76"/>
      <c r="AIH80" s="76"/>
      <c r="AII80" s="76"/>
      <c r="AIJ80" s="76"/>
    </row>
    <row r="81" spans="1:920" s="77" customFormat="1" x14ac:dyDescent="0.25">
      <c r="A81" s="71">
        <v>0.49</v>
      </c>
      <c r="B81" s="71">
        <v>1.32</v>
      </c>
      <c r="C81" s="71">
        <f t="shared" si="3"/>
        <v>227501.49</v>
      </c>
      <c r="D81" s="71">
        <f t="shared" si="3"/>
        <v>754288.03428571427</v>
      </c>
      <c r="E81" s="748" t="s">
        <v>2622</v>
      </c>
      <c r="F81" s="755" t="s">
        <v>2623</v>
      </c>
      <c r="G81" s="802"/>
      <c r="H81" s="802" t="s">
        <v>2591</v>
      </c>
      <c r="I81" s="750">
        <v>549</v>
      </c>
      <c r="J81" s="383">
        <v>3250000</v>
      </c>
      <c r="K81" s="383">
        <v>4000000</v>
      </c>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76"/>
      <c r="CZ81" s="76"/>
      <c r="DA81" s="76"/>
      <c r="DB81" s="76"/>
      <c r="DC81" s="76"/>
      <c r="DD81" s="76"/>
      <c r="DE81" s="76"/>
      <c r="DF81" s="76"/>
      <c r="DG81" s="76"/>
      <c r="DH81" s="76"/>
      <c r="DI81" s="76"/>
      <c r="DJ81" s="76"/>
      <c r="DK81" s="76"/>
      <c r="DL81" s="76"/>
      <c r="DM81" s="76"/>
      <c r="DN81" s="76"/>
      <c r="DO81" s="76"/>
      <c r="DP81" s="76"/>
      <c r="DQ81" s="76"/>
      <c r="DR81" s="76"/>
      <c r="DS81" s="76"/>
      <c r="DT81" s="76"/>
      <c r="DU81" s="76"/>
      <c r="DV81" s="76"/>
      <c r="DW81" s="76"/>
      <c r="DX81" s="76"/>
      <c r="DY81" s="76"/>
      <c r="DZ81" s="76"/>
      <c r="EA81" s="76"/>
      <c r="EB81" s="76"/>
      <c r="EC81" s="76"/>
      <c r="ED81" s="76"/>
      <c r="EE81" s="76"/>
      <c r="EF81" s="76"/>
      <c r="EG81" s="76"/>
      <c r="EH81" s="76"/>
      <c r="EI81" s="76"/>
      <c r="EJ81" s="76"/>
      <c r="EK81" s="76"/>
      <c r="EL81" s="76"/>
      <c r="EM81" s="76"/>
      <c r="EN81" s="76"/>
      <c r="EO81" s="76"/>
      <c r="EP81" s="76"/>
      <c r="EQ81" s="76"/>
      <c r="ER81" s="76"/>
      <c r="ES81" s="76"/>
      <c r="ET81" s="76"/>
      <c r="EU81" s="76"/>
      <c r="EV81" s="76"/>
      <c r="EW81" s="76"/>
      <c r="EX81" s="76"/>
      <c r="EY81" s="76"/>
      <c r="EZ81" s="76"/>
      <c r="FA81" s="76"/>
      <c r="FB81" s="76"/>
      <c r="FC81" s="76"/>
      <c r="FD81" s="76"/>
      <c r="FE81" s="76"/>
      <c r="FF81" s="76"/>
      <c r="FG81" s="76"/>
      <c r="FH81" s="76"/>
      <c r="FI81" s="76"/>
      <c r="FJ81" s="76"/>
      <c r="FK81" s="76"/>
      <c r="FL81" s="76"/>
      <c r="FM81" s="76"/>
      <c r="FN81" s="76"/>
      <c r="FO81" s="76"/>
      <c r="FP81" s="76"/>
      <c r="FQ81" s="76"/>
      <c r="FR81" s="76"/>
      <c r="FS81" s="76"/>
      <c r="FT81" s="76"/>
      <c r="FU81" s="76"/>
      <c r="FV81" s="76"/>
      <c r="FW81" s="76"/>
      <c r="FX81" s="76"/>
      <c r="FY81" s="76"/>
      <c r="FZ81" s="76"/>
      <c r="GA81" s="76"/>
      <c r="GB81" s="76"/>
      <c r="GC81" s="76"/>
      <c r="GD81" s="76"/>
      <c r="GE81" s="76"/>
      <c r="GF81" s="76"/>
      <c r="GG81" s="76"/>
      <c r="GH81" s="76"/>
      <c r="GI81" s="76"/>
      <c r="GJ81" s="76"/>
      <c r="GK81" s="76"/>
      <c r="GL81" s="76"/>
      <c r="GM81" s="76"/>
      <c r="GN81" s="76"/>
      <c r="GO81" s="76"/>
      <c r="GP81" s="76"/>
      <c r="GQ81" s="76"/>
      <c r="GR81" s="76"/>
      <c r="GS81" s="76"/>
      <c r="GT81" s="76"/>
      <c r="GU81" s="76"/>
      <c r="GV81" s="76"/>
      <c r="GW81" s="76"/>
      <c r="GX81" s="76"/>
      <c r="GY81" s="76"/>
      <c r="GZ81" s="76"/>
      <c r="HA81" s="76"/>
      <c r="HB81" s="76"/>
      <c r="HC81" s="76"/>
      <c r="HD81" s="76"/>
      <c r="HE81" s="76"/>
      <c r="HF81" s="76"/>
      <c r="HG81" s="76"/>
      <c r="HH81" s="76"/>
      <c r="HI81" s="76"/>
      <c r="HJ81" s="76"/>
      <c r="HK81" s="76"/>
      <c r="HL81" s="76"/>
      <c r="HM81" s="76"/>
      <c r="HN81" s="76"/>
      <c r="HO81" s="76"/>
      <c r="HP81" s="76"/>
      <c r="HQ81" s="76"/>
      <c r="HR81" s="76"/>
      <c r="HS81" s="76"/>
      <c r="HT81" s="76"/>
      <c r="HU81" s="76"/>
      <c r="HV81" s="76"/>
      <c r="HW81" s="76"/>
      <c r="HX81" s="76"/>
      <c r="HY81" s="76"/>
      <c r="HZ81" s="76"/>
      <c r="IA81" s="76"/>
      <c r="IB81" s="76"/>
      <c r="IC81" s="76"/>
      <c r="ID81" s="76"/>
      <c r="IE81" s="76"/>
      <c r="IF81" s="76"/>
      <c r="IG81" s="76"/>
      <c r="IH81" s="76"/>
      <c r="II81" s="76"/>
      <c r="IJ81" s="76"/>
      <c r="IK81" s="76"/>
      <c r="IL81" s="76"/>
      <c r="IM81" s="76"/>
      <c r="IN81" s="76"/>
      <c r="IO81" s="76"/>
      <c r="IP81" s="76"/>
      <c r="IQ81" s="76"/>
      <c r="IR81" s="76"/>
      <c r="IS81" s="76"/>
      <c r="IT81" s="76"/>
      <c r="IU81" s="76"/>
      <c r="IV81" s="76"/>
      <c r="IW81" s="76"/>
      <c r="IX81" s="76"/>
      <c r="IY81" s="76"/>
      <c r="IZ81" s="76"/>
      <c r="JA81" s="76"/>
      <c r="JB81" s="76"/>
      <c r="JC81" s="76"/>
      <c r="JD81" s="76"/>
      <c r="JE81" s="76"/>
      <c r="JF81" s="76"/>
      <c r="JG81" s="76"/>
      <c r="JH81" s="76"/>
      <c r="JI81" s="76"/>
      <c r="JJ81" s="76"/>
      <c r="JK81" s="76"/>
      <c r="JL81" s="76"/>
      <c r="JM81" s="76"/>
      <c r="JN81" s="76"/>
      <c r="JO81" s="76"/>
      <c r="JP81" s="76"/>
      <c r="JQ81" s="76"/>
      <c r="JR81" s="76"/>
      <c r="JS81" s="76"/>
      <c r="JT81" s="76"/>
      <c r="JU81" s="76"/>
      <c r="JV81" s="76"/>
      <c r="JW81" s="76"/>
      <c r="JX81" s="76"/>
      <c r="JY81" s="76"/>
      <c r="JZ81" s="76"/>
      <c r="KA81" s="76"/>
      <c r="KB81" s="76"/>
      <c r="KC81" s="76"/>
      <c r="KD81" s="76"/>
      <c r="KE81" s="76"/>
      <c r="KF81" s="76"/>
      <c r="KG81" s="76"/>
      <c r="KH81" s="76"/>
      <c r="KI81" s="76"/>
      <c r="KJ81" s="76"/>
      <c r="KK81" s="76"/>
      <c r="KL81" s="76"/>
      <c r="KM81" s="76"/>
      <c r="KN81" s="76"/>
      <c r="KO81" s="76"/>
      <c r="KP81" s="76"/>
      <c r="KQ81" s="76"/>
      <c r="KR81" s="76"/>
      <c r="KS81" s="76"/>
      <c r="KT81" s="76"/>
      <c r="KU81" s="76"/>
      <c r="KV81" s="76"/>
      <c r="KW81" s="76"/>
      <c r="KX81" s="76"/>
      <c r="KY81" s="76"/>
      <c r="KZ81" s="76"/>
      <c r="LA81" s="76"/>
      <c r="LB81" s="76"/>
      <c r="LC81" s="76"/>
      <c r="LD81" s="76"/>
      <c r="LE81" s="76"/>
      <c r="LF81" s="76"/>
      <c r="LG81" s="76"/>
      <c r="LH81" s="76"/>
      <c r="LI81" s="76"/>
      <c r="LJ81" s="76"/>
      <c r="LK81" s="76"/>
      <c r="LL81" s="76"/>
      <c r="LM81" s="76"/>
      <c r="LN81" s="76"/>
      <c r="LO81" s="76"/>
      <c r="LP81" s="76"/>
      <c r="LQ81" s="76"/>
      <c r="LR81" s="76"/>
      <c r="LS81" s="76"/>
      <c r="LT81" s="76"/>
      <c r="LU81" s="76"/>
      <c r="LV81" s="76"/>
      <c r="LW81" s="76"/>
      <c r="LX81" s="76"/>
      <c r="LY81" s="76"/>
      <c r="LZ81" s="76"/>
      <c r="MA81" s="76"/>
      <c r="MB81" s="76"/>
      <c r="MC81" s="76"/>
      <c r="MD81" s="76"/>
      <c r="ME81" s="76"/>
      <c r="MF81" s="76"/>
      <c r="MG81" s="76"/>
      <c r="MH81" s="76"/>
      <c r="MI81" s="76"/>
      <c r="MJ81" s="76"/>
      <c r="MK81" s="76"/>
      <c r="ML81" s="76"/>
      <c r="MM81" s="76"/>
      <c r="MN81" s="76"/>
      <c r="MO81" s="76"/>
      <c r="MP81" s="76"/>
      <c r="MQ81" s="76"/>
      <c r="MR81" s="76"/>
      <c r="MS81" s="76"/>
      <c r="MT81" s="76"/>
      <c r="MU81" s="76"/>
      <c r="MV81" s="76"/>
      <c r="MW81" s="76"/>
      <c r="MX81" s="76"/>
      <c r="MY81" s="76"/>
      <c r="MZ81" s="76"/>
      <c r="NA81" s="76"/>
      <c r="NB81" s="76"/>
      <c r="NC81" s="76"/>
      <c r="ND81" s="76"/>
      <c r="NE81" s="76"/>
      <c r="NF81" s="76"/>
      <c r="NG81" s="76"/>
      <c r="NH81" s="76"/>
      <c r="NI81" s="76"/>
      <c r="NJ81" s="76"/>
      <c r="NK81" s="76"/>
      <c r="NL81" s="76"/>
      <c r="NM81" s="76"/>
      <c r="NN81" s="76"/>
      <c r="NO81" s="76"/>
      <c r="NP81" s="76"/>
      <c r="NQ81" s="76"/>
      <c r="NR81" s="76"/>
      <c r="NS81" s="76"/>
      <c r="NT81" s="76"/>
      <c r="NU81" s="76"/>
      <c r="NV81" s="76"/>
      <c r="NW81" s="76"/>
      <c r="NX81" s="76"/>
      <c r="NY81" s="76"/>
      <c r="NZ81" s="76"/>
      <c r="OA81" s="76"/>
      <c r="OB81" s="76"/>
      <c r="OC81" s="76"/>
      <c r="OD81" s="76"/>
      <c r="OE81" s="76"/>
      <c r="OF81" s="76"/>
      <c r="OG81" s="76"/>
      <c r="OH81" s="76"/>
      <c r="OI81" s="76"/>
      <c r="OJ81" s="76"/>
      <c r="OK81" s="76"/>
      <c r="OL81" s="76"/>
      <c r="OM81" s="76"/>
      <c r="ON81" s="76"/>
      <c r="OO81" s="76"/>
      <c r="OP81" s="76"/>
      <c r="OQ81" s="76"/>
      <c r="OR81" s="76"/>
      <c r="OS81" s="76"/>
      <c r="OT81" s="76"/>
      <c r="OU81" s="76"/>
      <c r="OV81" s="76"/>
      <c r="OW81" s="76"/>
      <c r="OX81" s="76"/>
      <c r="OY81" s="76"/>
      <c r="OZ81" s="76"/>
      <c r="PA81" s="76"/>
      <c r="PB81" s="76"/>
      <c r="PC81" s="76"/>
      <c r="PD81" s="76"/>
      <c r="PE81" s="76"/>
      <c r="PF81" s="76"/>
      <c r="PG81" s="76"/>
      <c r="PH81" s="76"/>
      <c r="PI81" s="76"/>
      <c r="PJ81" s="76"/>
      <c r="PK81" s="76"/>
      <c r="PL81" s="76"/>
      <c r="PM81" s="76"/>
      <c r="PN81" s="76"/>
      <c r="PO81" s="76"/>
      <c r="PP81" s="76"/>
      <c r="PQ81" s="76"/>
      <c r="PR81" s="76"/>
      <c r="PS81" s="76"/>
      <c r="PT81" s="76"/>
      <c r="PU81" s="76"/>
      <c r="PV81" s="76"/>
      <c r="PW81" s="76"/>
      <c r="PX81" s="76"/>
      <c r="PY81" s="76"/>
      <c r="PZ81" s="76"/>
      <c r="QA81" s="76"/>
      <c r="QB81" s="76"/>
      <c r="QC81" s="76"/>
      <c r="QD81" s="76"/>
      <c r="QE81" s="76"/>
      <c r="QF81" s="76"/>
      <c r="QG81" s="76"/>
      <c r="QH81" s="76"/>
      <c r="QI81" s="76"/>
      <c r="QJ81" s="76"/>
      <c r="QK81" s="76"/>
      <c r="QL81" s="76"/>
      <c r="QM81" s="76"/>
      <c r="QN81" s="76"/>
      <c r="QO81" s="76"/>
      <c r="QP81" s="76"/>
      <c r="QQ81" s="76"/>
      <c r="QR81" s="76"/>
      <c r="QS81" s="76"/>
      <c r="QT81" s="76"/>
      <c r="QU81" s="76"/>
      <c r="QV81" s="76"/>
      <c r="QW81" s="76"/>
      <c r="QX81" s="76"/>
      <c r="QY81" s="76"/>
      <c r="QZ81" s="76"/>
      <c r="RA81" s="76"/>
      <c r="RB81" s="76"/>
      <c r="RC81" s="76"/>
      <c r="RD81" s="76"/>
      <c r="RE81" s="76"/>
      <c r="RF81" s="76"/>
      <c r="RG81" s="76"/>
      <c r="RH81" s="76"/>
      <c r="RI81" s="76"/>
      <c r="RJ81" s="76"/>
      <c r="RK81" s="76"/>
      <c r="RL81" s="76"/>
      <c r="RM81" s="76"/>
      <c r="RN81" s="76"/>
      <c r="RO81" s="76"/>
      <c r="RP81" s="76"/>
      <c r="RQ81" s="76"/>
      <c r="RR81" s="76"/>
      <c r="RS81" s="76"/>
      <c r="RT81" s="76"/>
      <c r="RU81" s="76"/>
      <c r="RV81" s="76"/>
      <c r="RW81" s="76"/>
      <c r="RX81" s="76"/>
      <c r="RY81" s="76"/>
      <c r="RZ81" s="76"/>
      <c r="SA81" s="76"/>
      <c r="SB81" s="76"/>
      <c r="SC81" s="76"/>
      <c r="SD81" s="76"/>
      <c r="SE81" s="76"/>
      <c r="SF81" s="76"/>
      <c r="SG81" s="76"/>
      <c r="SH81" s="76"/>
      <c r="SI81" s="76"/>
      <c r="SJ81" s="76"/>
      <c r="SK81" s="76"/>
      <c r="SL81" s="76"/>
      <c r="SM81" s="76"/>
      <c r="SN81" s="76"/>
      <c r="SO81" s="76"/>
      <c r="SP81" s="76"/>
      <c r="SQ81" s="76"/>
      <c r="SR81" s="76"/>
      <c r="SS81" s="76"/>
      <c r="ST81" s="76"/>
      <c r="SU81" s="76"/>
      <c r="SV81" s="76"/>
      <c r="SW81" s="76"/>
      <c r="SX81" s="76"/>
      <c r="SY81" s="76"/>
      <c r="SZ81" s="76"/>
      <c r="TA81" s="76"/>
      <c r="TB81" s="76"/>
      <c r="TC81" s="76"/>
      <c r="TD81" s="76"/>
      <c r="TE81" s="76"/>
      <c r="TF81" s="76"/>
      <c r="TG81" s="76"/>
      <c r="TH81" s="76"/>
      <c r="TI81" s="76"/>
      <c r="TJ81" s="76"/>
      <c r="TK81" s="76"/>
      <c r="TL81" s="76"/>
      <c r="TM81" s="76"/>
      <c r="TN81" s="76"/>
      <c r="TO81" s="76"/>
      <c r="TP81" s="76"/>
      <c r="TQ81" s="76"/>
      <c r="TR81" s="76"/>
      <c r="TS81" s="76"/>
      <c r="TT81" s="76"/>
      <c r="TU81" s="76"/>
      <c r="TV81" s="76"/>
      <c r="TW81" s="76"/>
      <c r="TX81" s="76"/>
      <c r="TY81" s="76"/>
      <c r="TZ81" s="76"/>
      <c r="UA81" s="76"/>
      <c r="UB81" s="76"/>
      <c r="UC81" s="76"/>
      <c r="UD81" s="76"/>
      <c r="UE81" s="76"/>
      <c r="UF81" s="76"/>
      <c r="UG81" s="76"/>
      <c r="UH81" s="76"/>
      <c r="UI81" s="76"/>
      <c r="UJ81" s="76"/>
      <c r="UK81" s="76"/>
      <c r="UL81" s="76"/>
      <c r="UM81" s="76"/>
      <c r="UN81" s="76"/>
      <c r="UO81" s="76"/>
      <c r="UP81" s="76"/>
      <c r="UQ81" s="76"/>
      <c r="UR81" s="76"/>
      <c r="US81" s="76"/>
      <c r="UT81" s="76"/>
      <c r="UU81" s="76"/>
      <c r="UV81" s="76"/>
      <c r="UW81" s="76"/>
      <c r="UX81" s="76"/>
      <c r="UY81" s="76"/>
      <c r="UZ81" s="76"/>
      <c r="VA81" s="76"/>
      <c r="VB81" s="76"/>
      <c r="VC81" s="76"/>
      <c r="VD81" s="76"/>
      <c r="VE81" s="76"/>
      <c r="VF81" s="76"/>
      <c r="VG81" s="76"/>
      <c r="VH81" s="76"/>
      <c r="VI81" s="76"/>
      <c r="VJ81" s="76"/>
      <c r="VK81" s="76"/>
      <c r="VL81" s="76"/>
      <c r="VM81" s="76"/>
      <c r="VN81" s="76"/>
      <c r="VO81" s="76"/>
      <c r="VP81" s="76"/>
      <c r="VQ81" s="76"/>
      <c r="VR81" s="76"/>
      <c r="VS81" s="76"/>
      <c r="VT81" s="76"/>
      <c r="VU81" s="76"/>
      <c r="VV81" s="76"/>
      <c r="VW81" s="76"/>
      <c r="VX81" s="76"/>
      <c r="VY81" s="76"/>
      <c r="VZ81" s="76"/>
      <c r="WA81" s="76"/>
      <c r="WB81" s="76"/>
      <c r="WC81" s="76"/>
      <c r="WD81" s="76"/>
      <c r="WE81" s="76"/>
      <c r="WF81" s="76"/>
      <c r="WG81" s="76"/>
      <c r="WH81" s="76"/>
      <c r="WI81" s="76"/>
      <c r="WJ81" s="76"/>
      <c r="WK81" s="76"/>
      <c r="WL81" s="76"/>
      <c r="WM81" s="76"/>
      <c r="WN81" s="76"/>
      <c r="WO81" s="76"/>
      <c r="WP81" s="76"/>
      <c r="WQ81" s="76"/>
      <c r="WR81" s="76"/>
      <c r="WS81" s="76"/>
      <c r="WT81" s="76"/>
      <c r="WU81" s="76"/>
      <c r="WV81" s="76"/>
      <c r="WW81" s="76"/>
      <c r="WX81" s="76"/>
      <c r="WY81" s="76"/>
      <c r="WZ81" s="76"/>
      <c r="XA81" s="76"/>
      <c r="XB81" s="76"/>
      <c r="XC81" s="76"/>
      <c r="XD81" s="76"/>
      <c r="XE81" s="76"/>
      <c r="XF81" s="76"/>
      <c r="XG81" s="76"/>
      <c r="XH81" s="76"/>
      <c r="XI81" s="76"/>
      <c r="XJ81" s="76"/>
      <c r="XK81" s="76"/>
      <c r="XL81" s="76"/>
      <c r="XM81" s="76"/>
      <c r="XN81" s="76"/>
      <c r="XO81" s="76"/>
      <c r="XP81" s="76"/>
      <c r="XQ81" s="76"/>
      <c r="XR81" s="76"/>
      <c r="XS81" s="76"/>
      <c r="XT81" s="76"/>
      <c r="XU81" s="76"/>
      <c r="XV81" s="76"/>
      <c r="XW81" s="76"/>
      <c r="XX81" s="76"/>
      <c r="XY81" s="76"/>
      <c r="XZ81" s="76"/>
      <c r="YA81" s="76"/>
      <c r="YB81" s="76"/>
      <c r="YC81" s="76"/>
      <c r="YD81" s="76"/>
      <c r="YE81" s="76"/>
      <c r="YF81" s="76"/>
      <c r="YG81" s="76"/>
      <c r="YH81" s="76"/>
      <c r="YI81" s="76"/>
      <c r="YJ81" s="76"/>
      <c r="YK81" s="76"/>
      <c r="YL81" s="76"/>
      <c r="YM81" s="76"/>
      <c r="YN81" s="76"/>
      <c r="YO81" s="76"/>
      <c r="YP81" s="76"/>
      <c r="YQ81" s="76"/>
      <c r="YR81" s="76"/>
      <c r="YS81" s="76"/>
      <c r="YT81" s="76"/>
      <c r="YU81" s="76"/>
      <c r="YV81" s="76"/>
      <c r="YW81" s="76"/>
      <c r="YX81" s="76"/>
      <c r="YY81" s="76"/>
      <c r="YZ81" s="76"/>
      <c r="ZA81" s="76"/>
      <c r="ZB81" s="76"/>
      <c r="ZC81" s="76"/>
      <c r="ZD81" s="76"/>
      <c r="ZE81" s="76"/>
      <c r="ZF81" s="76"/>
      <c r="ZG81" s="76"/>
      <c r="ZH81" s="76"/>
      <c r="ZI81" s="76"/>
      <c r="ZJ81" s="76"/>
      <c r="ZK81" s="76"/>
      <c r="ZL81" s="76"/>
      <c r="ZM81" s="76"/>
      <c r="ZN81" s="76"/>
      <c r="ZO81" s="76"/>
      <c r="ZP81" s="76"/>
      <c r="ZQ81" s="76"/>
      <c r="ZR81" s="76"/>
      <c r="ZS81" s="76"/>
      <c r="ZT81" s="76"/>
      <c r="ZU81" s="76"/>
      <c r="ZV81" s="76"/>
      <c r="ZW81" s="76"/>
      <c r="ZX81" s="76"/>
      <c r="ZY81" s="76"/>
      <c r="ZZ81" s="76"/>
      <c r="AAA81" s="76"/>
      <c r="AAB81" s="76"/>
      <c r="AAC81" s="76"/>
      <c r="AAD81" s="76"/>
      <c r="AAE81" s="76"/>
      <c r="AAF81" s="76"/>
      <c r="AAG81" s="76"/>
      <c r="AAH81" s="76"/>
      <c r="AAI81" s="76"/>
      <c r="AAJ81" s="76"/>
      <c r="AAK81" s="76"/>
      <c r="AAL81" s="76"/>
      <c r="AAM81" s="76"/>
      <c r="AAN81" s="76"/>
      <c r="AAO81" s="76"/>
      <c r="AAP81" s="76"/>
      <c r="AAQ81" s="76"/>
      <c r="AAR81" s="76"/>
      <c r="AAS81" s="76"/>
      <c r="AAT81" s="76"/>
      <c r="AAU81" s="76"/>
      <c r="AAV81" s="76"/>
      <c r="AAW81" s="76"/>
      <c r="AAX81" s="76"/>
      <c r="AAY81" s="76"/>
      <c r="AAZ81" s="76"/>
      <c r="ABA81" s="76"/>
      <c r="ABB81" s="76"/>
      <c r="ABC81" s="76"/>
      <c r="ABD81" s="76"/>
      <c r="ABE81" s="76"/>
      <c r="ABF81" s="76"/>
      <c r="ABG81" s="76"/>
      <c r="ABH81" s="76"/>
      <c r="ABI81" s="76"/>
      <c r="ABJ81" s="76"/>
      <c r="ABK81" s="76"/>
      <c r="ABL81" s="76"/>
      <c r="ABM81" s="76"/>
      <c r="ABN81" s="76"/>
      <c r="ABO81" s="76"/>
      <c r="ABP81" s="76"/>
      <c r="ABQ81" s="76"/>
      <c r="ABR81" s="76"/>
      <c r="ABS81" s="76"/>
      <c r="ABT81" s="76"/>
      <c r="ABU81" s="76"/>
      <c r="ABV81" s="76"/>
      <c r="ABW81" s="76"/>
      <c r="ABX81" s="76"/>
      <c r="ABY81" s="76"/>
      <c r="ABZ81" s="76"/>
      <c r="ACA81" s="76"/>
      <c r="ACB81" s="76"/>
      <c r="ACC81" s="76"/>
      <c r="ACD81" s="76"/>
      <c r="ACE81" s="76"/>
      <c r="ACF81" s="76"/>
      <c r="ACG81" s="76"/>
      <c r="ACH81" s="76"/>
      <c r="ACI81" s="76"/>
      <c r="ACJ81" s="76"/>
      <c r="ACK81" s="76"/>
      <c r="ACL81" s="76"/>
      <c r="ACM81" s="76"/>
      <c r="ACN81" s="76"/>
      <c r="ACO81" s="76"/>
      <c r="ACP81" s="76"/>
      <c r="ACQ81" s="76"/>
      <c r="ACR81" s="76"/>
      <c r="ACS81" s="76"/>
      <c r="ACT81" s="76"/>
      <c r="ACU81" s="76"/>
      <c r="ACV81" s="76"/>
      <c r="ACW81" s="76"/>
      <c r="ACX81" s="76"/>
      <c r="ACY81" s="76"/>
      <c r="ACZ81" s="76"/>
      <c r="ADA81" s="76"/>
      <c r="ADB81" s="76"/>
      <c r="ADC81" s="76"/>
      <c r="ADD81" s="76"/>
      <c r="ADE81" s="76"/>
      <c r="ADF81" s="76"/>
      <c r="ADG81" s="76"/>
      <c r="ADH81" s="76"/>
      <c r="ADI81" s="76"/>
      <c r="ADJ81" s="76"/>
      <c r="ADK81" s="76"/>
      <c r="ADL81" s="76"/>
      <c r="ADM81" s="76"/>
      <c r="ADN81" s="76"/>
      <c r="ADO81" s="76"/>
      <c r="ADP81" s="76"/>
      <c r="ADQ81" s="76"/>
      <c r="ADR81" s="76"/>
      <c r="ADS81" s="76"/>
      <c r="ADT81" s="76"/>
      <c r="ADU81" s="76"/>
      <c r="ADV81" s="76"/>
      <c r="ADW81" s="76"/>
      <c r="ADX81" s="76"/>
      <c r="ADY81" s="76"/>
      <c r="ADZ81" s="76"/>
      <c r="AEA81" s="76"/>
      <c r="AEB81" s="76"/>
      <c r="AEC81" s="76"/>
      <c r="AED81" s="76"/>
      <c r="AEE81" s="76"/>
      <c r="AEF81" s="76"/>
      <c r="AEG81" s="76"/>
      <c r="AEH81" s="76"/>
      <c r="AEI81" s="76"/>
      <c r="AEJ81" s="76"/>
      <c r="AEK81" s="76"/>
      <c r="AEL81" s="76"/>
      <c r="AEM81" s="76"/>
      <c r="AEN81" s="76"/>
      <c r="AEO81" s="76"/>
      <c r="AEP81" s="76"/>
      <c r="AEQ81" s="76"/>
      <c r="AER81" s="76"/>
      <c r="AES81" s="76"/>
      <c r="AET81" s="76"/>
      <c r="AEU81" s="76"/>
      <c r="AEV81" s="76"/>
      <c r="AEW81" s="76"/>
      <c r="AEX81" s="76"/>
      <c r="AEY81" s="76"/>
      <c r="AEZ81" s="76"/>
      <c r="AFA81" s="76"/>
      <c r="AFB81" s="76"/>
      <c r="AFC81" s="76"/>
      <c r="AFD81" s="76"/>
      <c r="AFE81" s="76"/>
      <c r="AFF81" s="76"/>
      <c r="AFG81" s="76"/>
      <c r="AFH81" s="76"/>
      <c r="AFI81" s="76"/>
      <c r="AFJ81" s="76"/>
      <c r="AFK81" s="76"/>
      <c r="AFL81" s="76"/>
      <c r="AFM81" s="76"/>
      <c r="AFN81" s="76"/>
      <c r="AFO81" s="76"/>
      <c r="AFP81" s="76"/>
      <c r="AFQ81" s="76"/>
      <c r="AFR81" s="76"/>
      <c r="AFS81" s="76"/>
      <c r="AFT81" s="76"/>
      <c r="AFU81" s="76"/>
      <c r="AFV81" s="76"/>
      <c r="AFW81" s="76"/>
      <c r="AFX81" s="76"/>
      <c r="AFY81" s="76"/>
      <c r="AFZ81" s="76"/>
      <c r="AGA81" s="76"/>
      <c r="AGB81" s="76"/>
      <c r="AGC81" s="76"/>
      <c r="AGD81" s="76"/>
      <c r="AGE81" s="76"/>
      <c r="AGF81" s="76"/>
      <c r="AGG81" s="76"/>
      <c r="AGH81" s="76"/>
      <c r="AGI81" s="76"/>
      <c r="AGJ81" s="76"/>
      <c r="AGK81" s="76"/>
      <c r="AGL81" s="76"/>
      <c r="AGM81" s="76"/>
      <c r="AGN81" s="76"/>
      <c r="AGO81" s="76"/>
      <c r="AGP81" s="76"/>
      <c r="AGQ81" s="76"/>
      <c r="AGR81" s="76"/>
      <c r="AGS81" s="76"/>
      <c r="AGT81" s="76"/>
      <c r="AGU81" s="76"/>
      <c r="AGV81" s="76"/>
      <c r="AGW81" s="76"/>
      <c r="AGX81" s="76"/>
      <c r="AGY81" s="76"/>
      <c r="AGZ81" s="76"/>
      <c r="AHA81" s="76"/>
      <c r="AHB81" s="76"/>
      <c r="AHC81" s="76"/>
      <c r="AHD81" s="76"/>
      <c r="AHE81" s="76"/>
      <c r="AHF81" s="76"/>
      <c r="AHG81" s="76"/>
      <c r="AHH81" s="76"/>
      <c r="AHI81" s="76"/>
      <c r="AHJ81" s="76"/>
      <c r="AHK81" s="76"/>
      <c r="AHL81" s="76"/>
      <c r="AHM81" s="76"/>
      <c r="AHN81" s="76"/>
      <c r="AHO81" s="76"/>
      <c r="AHP81" s="76"/>
      <c r="AHQ81" s="76"/>
      <c r="AHR81" s="76"/>
      <c r="AHS81" s="76"/>
      <c r="AHT81" s="76"/>
      <c r="AHU81" s="76"/>
      <c r="AHV81" s="76"/>
      <c r="AHW81" s="76"/>
      <c r="AHX81" s="76"/>
      <c r="AHY81" s="76"/>
      <c r="AHZ81" s="76"/>
      <c r="AIA81" s="76"/>
      <c r="AIB81" s="76"/>
      <c r="AIC81" s="76"/>
      <c r="AID81" s="76"/>
      <c r="AIE81" s="76"/>
      <c r="AIF81" s="76"/>
      <c r="AIG81" s="76"/>
      <c r="AIH81" s="76"/>
      <c r="AII81" s="76"/>
      <c r="AIJ81" s="76"/>
    </row>
    <row r="82" spans="1:920" s="77" customFormat="1" x14ac:dyDescent="0.25">
      <c r="A82" s="71">
        <v>0.5</v>
      </c>
      <c r="B82" s="71">
        <v>1.33</v>
      </c>
      <c r="C82" s="71">
        <f t="shared" si="3"/>
        <v>1.5</v>
      </c>
      <c r="D82" s="71">
        <f t="shared" si="3"/>
        <v>2.33</v>
      </c>
      <c r="E82" s="748" t="s">
        <v>2624</v>
      </c>
      <c r="F82" s="755" t="s">
        <v>2625</v>
      </c>
      <c r="G82" s="802"/>
      <c r="H82" s="802" t="s">
        <v>2591</v>
      </c>
      <c r="I82" s="750">
        <v>550</v>
      </c>
      <c r="J82" s="383">
        <v>0</v>
      </c>
      <c r="K82" s="383">
        <v>0</v>
      </c>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76"/>
      <c r="CZ82" s="76"/>
      <c r="DA82" s="76"/>
      <c r="DB82" s="76"/>
      <c r="DC82" s="76"/>
      <c r="DD82" s="76"/>
      <c r="DE82" s="76"/>
      <c r="DF82" s="76"/>
      <c r="DG82" s="76"/>
      <c r="DH82" s="76"/>
      <c r="DI82" s="76"/>
      <c r="DJ82" s="76"/>
      <c r="DK82" s="76"/>
      <c r="DL82" s="76"/>
      <c r="DM82" s="76"/>
      <c r="DN82" s="76"/>
      <c r="DO82" s="76"/>
      <c r="DP82" s="76"/>
      <c r="DQ82" s="76"/>
      <c r="DR82" s="76"/>
      <c r="DS82" s="76"/>
      <c r="DT82" s="76"/>
      <c r="DU82" s="76"/>
      <c r="DV82" s="76"/>
      <c r="DW82" s="76"/>
      <c r="DX82" s="76"/>
      <c r="DY82" s="76"/>
      <c r="DZ82" s="76"/>
      <c r="EA82" s="76"/>
      <c r="EB82" s="76"/>
      <c r="EC82" s="76"/>
      <c r="ED82" s="76"/>
      <c r="EE82" s="76"/>
      <c r="EF82" s="76"/>
      <c r="EG82" s="76"/>
      <c r="EH82" s="76"/>
      <c r="EI82" s="76"/>
      <c r="EJ82" s="76"/>
      <c r="EK82" s="76"/>
      <c r="EL82" s="76"/>
      <c r="EM82" s="76"/>
      <c r="EN82" s="76"/>
      <c r="EO82" s="76"/>
      <c r="EP82" s="76"/>
      <c r="EQ82" s="76"/>
      <c r="ER82" s="76"/>
      <c r="ES82" s="76"/>
      <c r="ET82" s="76"/>
      <c r="EU82" s="76"/>
      <c r="EV82" s="76"/>
      <c r="EW82" s="76"/>
      <c r="EX82" s="76"/>
      <c r="EY82" s="76"/>
      <c r="EZ82" s="76"/>
      <c r="FA82" s="76"/>
      <c r="FB82" s="76"/>
      <c r="FC82" s="76"/>
      <c r="FD82" s="76"/>
      <c r="FE82" s="76"/>
      <c r="FF82" s="76"/>
      <c r="FG82" s="76"/>
      <c r="FH82" s="76"/>
      <c r="FI82" s="76"/>
      <c r="FJ82" s="76"/>
      <c r="FK82" s="76"/>
      <c r="FL82" s="76"/>
      <c r="FM82" s="76"/>
      <c r="FN82" s="76"/>
      <c r="FO82" s="76"/>
      <c r="FP82" s="76"/>
      <c r="FQ82" s="76"/>
      <c r="FR82" s="76"/>
      <c r="FS82" s="76"/>
      <c r="FT82" s="76"/>
      <c r="FU82" s="76"/>
      <c r="FV82" s="76"/>
      <c r="FW82" s="76"/>
      <c r="FX82" s="76"/>
      <c r="FY82" s="76"/>
      <c r="FZ82" s="76"/>
      <c r="GA82" s="76"/>
      <c r="GB82" s="76"/>
      <c r="GC82" s="76"/>
      <c r="GD82" s="76"/>
      <c r="GE82" s="76"/>
      <c r="GF82" s="76"/>
      <c r="GG82" s="76"/>
      <c r="GH82" s="76"/>
      <c r="GI82" s="76"/>
      <c r="GJ82" s="76"/>
      <c r="GK82" s="76"/>
      <c r="GL82" s="76"/>
      <c r="GM82" s="76"/>
      <c r="GN82" s="76"/>
      <c r="GO82" s="76"/>
      <c r="GP82" s="76"/>
      <c r="GQ82" s="76"/>
      <c r="GR82" s="76"/>
      <c r="GS82" s="76"/>
      <c r="GT82" s="76"/>
      <c r="GU82" s="76"/>
      <c r="GV82" s="76"/>
      <c r="GW82" s="76"/>
      <c r="GX82" s="76"/>
      <c r="GY82" s="76"/>
      <c r="GZ82" s="76"/>
      <c r="HA82" s="76"/>
      <c r="HB82" s="76"/>
      <c r="HC82" s="76"/>
      <c r="HD82" s="76"/>
      <c r="HE82" s="76"/>
      <c r="HF82" s="76"/>
      <c r="HG82" s="76"/>
      <c r="HH82" s="76"/>
      <c r="HI82" s="76"/>
      <c r="HJ82" s="76"/>
      <c r="HK82" s="76"/>
      <c r="HL82" s="76"/>
      <c r="HM82" s="76"/>
      <c r="HN82" s="76"/>
      <c r="HO82" s="76"/>
      <c r="HP82" s="76"/>
      <c r="HQ82" s="76"/>
      <c r="HR82" s="76"/>
      <c r="HS82" s="76"/>
      <c r="HT82" s="76"/>
      <c r="HU82" s="76"/>
      <c r="HV82" s="76"/>
      <c r="HW82" s="76"/>
      <c r="HX82" s="76"/>
      <c r="HY82" s="76"/>
      <c r="HZ82" s="76"/>
      <c r="IA82" s="76"/>
      <c r="IB82" s="76"/>
      <c r="IC82" s="76"/>
      <c r="ID82" s="76"/>
      <c r="IE82" s="76"/>
      <c r="IF82" s="76"/>
      <c r="IG82" s="76"/>
      <c r="IH82" s="76"/>
      <c r="II82" s="76"/>
      <c r="IJ82" s="76"/>
      <c r="IK82" s="76"/>
      <c r="IL82" s="76"/>
      <c r="IM82" s="76"/>
      <c r="IN82" s="76"/>
      <c r="IO82" s="76"/>
      <c r="IP82" s="76"/>
      <c r="IQ82" s="76"/>
      <c r="IR82" s="76"/>
      <c r="IS82" s="76"/>
      <c r="IT82" s="76"/>
      <c r="IU82" s="76"/>
      <c r="IV82" s="76"/>
      <c r="IW82" s="76"/>
      <c r="IX82" s="76"/>
      <c r="IY82" s="76"/>
      <c r="IZ82" s="76"/>
      <c r="JA82" s="76"/>
      <c r="JB82" s="76"/>
      <c r="JC82" s="76"/>
      <c r="JD82" s="76"/>
      <c r="JE82" s="76"/>
      <c r="JF82" s="76"/>
      <c r="JG82" s="76"/>
      <c r="JH82" s="76"/>
      <c r="JI82" s="76"/>
      <c r="JJ82" s="76"/>
      <c r="JK82" s="76"/>
      <c r="JL82" s="76"/>
      <c r="JM82" s="76"/>
      <c r="JN82" s="76"/>
      <c r="JO82" s="76"/>
      <c r="JP82" s="76"/>
      <c r="JQ82" s="76"/>
      <c r="JR82" s="76"/>
      <c r="JS82" s="76"/>
      <c r="JT82" s="76"/>
      <c r="JU82" s="76"/>
      <c r="JV82" s="76"/>
      <c r="JW82" s="76"/>
      <c r="JX82" s="76"/>
      <c r="JY82" s="76"/>
      <c r="JZ82" s="76"/>
      <c r="KA82" s="76"/>
      <c r="KB82" s="76"/>
      <c r="KC82" s="76"/>
      <c r="KD82" s="76"/>
      <c r="KE82" s="76"/>
      <c r="KF82" s="76"/>
      <c r="KG82" s="76"/>
      <c r="KH82" s="76"/>
      <c r="KI82" s="76"/>
      <c r="KJ82" s="76"/>
      <c r="KK82" s="76"/>
      <c r="KL82" s="76"/>
      <c r="KM82" s="76"/>
      <c r="KN82" s="76"/>
      <c r="KO82" s="76"/>
      <c r="KP82" s="76"/>
      <c r="KQ82" s="76"/>
      <c r="KR82" s="76"/>
      <c r="KS82" s="76"/>
      <c r="KT82" s="76"/>
      <c r="KU82" s="76"/>
      <c r="KV82" s="76"/>
      <c r="KW82" s="76"/>
      <c r="KX82" s="76"/>
      <c r="KY82" s="76"/>
      <c r="KZ82" s="76"/>
      <c r="LA82" s="76"/>
      <c r="LB82" s="76"/>
      <c r="LC82" s="76"/>
      <c r="LD82" s="76"/>
      <c r="LE82" s="76"/>
      <c r="LF82" s="76"/>
      <c r="LG82" s="76"/>
      <c r="LH82" s="76"/>
      <c r="LI82" s="76"/>
      <c r="LJ82" s="76"/>
      <c r="LK82" s="76"/>
      <c r="LL82" s="76"/>
      <c r="LM82" s="76"/>
      <c r="LN82" s="76"/>
      <c r="LO82" s="76"/>
      <c r="LP82" s="76"/>
      <c r="LQ82" s="76"/>
      <c r="LR82" s="76"/>
      <c r="LS82" s="76"/>
      <c r="LT82" s="76"/>
      <c r="LU82" s="76"/>
      <c r="LV82" s="76"/>
      <c r="LW82" s="76"/>
      <c r="LX82" s="76"/>
      <c r="LY82" s="76"/>
      <c r="LZ82" s="76"/>
      <c r="MA82" s="76"/>
      <c r="MB82" s="76"/>
      <c r="MC82" s="76"/>
      <c r="MD82" s="76"/>
      <c r="ME82" s="76"/>
      <c r="MF82" s="76"/>
      <c r="MG82" s="76"/>
      <c r="MH82" s="76"/>
      <c r="MI82" s="76"/>
      <c r="MJ82" s="76"/>
      <c r="MK82" s="76"/>
      <c r="ML82" s="76"/>
      <c r="MM82" s="76"/>
      <c r="MN82" s="76"/>
      <c r="MO82" s="76"/>
      <c r="MP82" s="76"/>
      <c r="MQ82" s="76"/>
      <c r="MR82" s="76"/>
      <c r="MS82" s="76"/>
      <c r="MT82" s="76"/>
      <c r="MU82" s="76"/>
      <c r="MV82" s="76"/>
      <c r="MW82" s="76"/>
      <c r="MX82" s="76"/>
      <c r="MY82" s="76"/>
      <c r="MZ82" s="76"/>
      <c r="NA82" s="76"/>
      <c r="NB82" s="76"/>
      <c r="NC82" s="76"/>
      <c r="ND82" s="76"/>
      <c r="NE82" s="76"/>
      <c r="NF82" s="76"/>
      <c r="NG82" s="76"/>
      <c r="NH82" s="76"/>
      <c r="NI82" s="76"/>
      <c r="NJ82" s="76"/>
      <c r="NK82" s="76"/>
      <c r="NL82" s="76"/>
      <c r="NM82" s="76"/>
      <c r="NN82" s="76"/>
      <c r="NO82" s="76"/>
      <c r="NP82" s="76"/>
      <c r="NQ82" s="76"/>
      <c r="NR82" s="76"/>
      <c r="NS82" s="76"/>
      <c r="NT82" s="76"/>
      <c r="NU82" s="76"/>
      <c r="NV82" s="76"/>
      <c r="NW82" s="76"/>
      <c r="NX82" s="76"/>
      <c r="NY82" s="76"/>
      <c r="NZ82" s="76"/>
      <c r="OA82" s="76"/>
      <c r="OB82" s="76"/>
      <c r="OC82" s="76"/>
      <c r="OD82" s="76"/>
      <c r="OE82" s="76"/>
      <c r="OF82" s="76"/>
      <c r="OG82" s="76"/>
      <c r="OH82" s="76"/>
      <c r="OI82" s="76"/>
      <c r="OJ82" s="76"/>
      <c r="OK82" s="76"/>
      <c r="OL82" s="76"/>
      <c r="OM82" s="76"/>
      <c r="ON82" s="76"/>
      <c r="OO82" s="76"/>
      <c r="OP82" s="76"/>
      <c r="OQ82" s="76"/>
      <c r="OR82" s="76"/>
      <c r="OS82" s="76"/>
      <c r="OT82" s="76"/>
      <c r="OU82" s="76"/>
      <c r="OV82" s="76"/>
      <c r="OW82" s="76"/>
      <c r="OX82" s="76"/>
      <c r="OY82" s="76"/>
      <c r="OZ82" s="76"/>
      <c r="PA82" s="76"/>
      <c r="PB82" s="76"/>
      <c r="PC82" s="76"/>
      <c r="PD82" s="76"/>
      <c r="PE82" s="76"/>
      <c r="PF82" s="76"/>
      <c r="PG82" s="76"/>
      <c r="PH82" s="76"/>
      <c r="PI82" s="76"/>
      <c r="PJ82" s="76"/>
      <c r="PK82" s="76"/>
      <c r="PL82" s="76"/>
      <c r="PM82" s="76"/>
      <c r="PN82" s="76"/>
      <c r="PO82" s="76"/>
      <c r="PP82" s="76"/>
      <c r="PQ82" s="76"/>
      <c r="PR82" s="76"/>
      <c r="PS82" s="76"/>
      <c r="PT82" s="76"/>
      <c r="PU82" s="76"/>
      <c r="PV82" s="76"/>
      <c r="PW82" s="76"/>
      <c r="PX82" s="76"/>
      <c r="PY82" s="76"/>
      <c r="PZ82" s="76"/>
      <c r="QA82" s="76"/>
      <c r="QB82" s="76"/>
      <c r="QC82" s="76"/>
      <c r="QD82" s="76"/>
      <c r="QE82" s="76"/>
      <c r="QF82" s="76"/>
      <c r="QG82" s="76"/>
      <c r="QH82" s="76"/>
      <c r="QI82" s="76"/>
      <c r="QJ82" s="76"/>
      <c r="QK82" s="76"/>
      <c r="QL82" s="76"/>
      <c r="QM82" s="76"/>
      <c r="QN82" s="76"/>
      <c r="QO82" s="76"/>
      <c r="QP82" s="76"/>
      <c r="QQ82" s="76"/>
      <c r="QR82" s="76"/>
      <c r="QS82" s="76"/>
      <c r="QT82" s="76"/>
      <c r="QU82" s="76"/>
      <c r="QV82" s="76"/>
      <c r="QW82" s="76"/>
      <c r="QX82" s="76"/>
      <c r="QY82" s="76"/>
      <c r="QZ82" s="76"/>
      <c r="RA82" s="76"/>
      <c r="RB82" s="76"/>
      <c r="RC82" s="76"/>
      <c r="RD82" s="76"/>
      <c r="RE82" s="76"/>
      <c r="RF82" s="76"/>
      <c r="RG82" s="76"/>
      <c r="RH82" s="76"/>
      <c r="RI82" s="76"/>
      <c r="RJ82" s="76"/>
      <c r="RK82" s="76"/>
      <c r="RL82" s="76"/>
      <c r="RM82" s="76"/>
      <c r="RN82" s="76"/>
      <c r="RO82" s="76"/>
      <c r="RP82" s="76"/>
      <c r="RQ82" s="76"/>
      <c r="RR82" s="76"/>
      <c r="RS82" s="76"/>
      <c r="RT82" s="76"/>
      <c r="RU82" s="76"/>
      <c r="RV82" s="76"/>
      <c r="RW82" s="76"/>
      <c r="RX82" s="76"/>
      <c r="RY82" s="76"/>
      <c r="RZ82" s="76"/>
      <c r="SA82" s="76"/>
      <c r="SB82" s="76"/>
      <c r="SC82" s="76"/>
      <c r="SD82" s="76"/>
      <c r="SE82" s="76"/>
      <c r="SF82" s="76"/>
      <c r="SG82" s="76"/>
      <c r="SH82" s="76"/>
      <c r="SI82" s="76"/>
      <c r="SJ82" s="76"/>
      <c r="SK82" s="76"/>
      <c r="SL82" s="76"/>
      <c r="SM82" s="76"/>
      <c r="SN82" s="76"/>
      <c r="SO82" s="76"/>
      <c r="SP82" s="76"/>
      <c r="SQ82" s="76"/>
      <c r="SR82" s="76"/>
      <c r="SS82" s="76"/>
      <c r="ST82" s="76"/>
      <c r="SU82" s="76"/>
      <c r="SV82" s="76"/>
      <c r="SW82" s="76"/>
      <c r="SX82" s="76"/>
      <c r="SY82" s="76"/>
      <c r="SZ82" s="76"/>
      <c r="TA82" s="76"/>
      <c r="TB82" s="76"/>
      <c r="TC82" s="76"/>
      <c r="TD82" s="76"/>
      <c r="TE82" s="76"/>
      <c r="TF82" s="76"/>
      <c r="TG82" s="76"/>
      <c r="TH82" s="76"/>
      <c r="TI82" s="76"/>
      <c r="TJ82" s="76"/>
      <c r="TK82" s="76"/>
      <c r="TL82" s="76"/>
      <c r="TM82" s="76"/>
      <c r="TN82" s="76"/>
      <c r="TO82" s="76"/>
      <c r="TP82" s="76"/>
      <c r="TQ82" s="76"/>
      <c r="TR82" s="76"/>
      <c r="TS82" s="76"/>
      <c r="TT82" s="76"/>
      <c r="TU82" s="76"/>
      <c r="TV82" s="76"/>
      <c r="TW82" s="76"/>
      <c r="TX82" s="76"/>
      <c r="TY82" s="76"/>
      <c r="TZ82" s="76"/>
      <c r="UA82" s="76"/>
      <c r="UB82" s="76"/>
      <c r="UC82" s="76"/>
      <c r="UD82" s="76"/>
      <c r="UE82" s="76"/>
      <c r="UF82" s="76"/>
      <c r="UG82" s="76"/>
      <c r="UH82" s="76"/>
      <c r="UI82" s="76"/>
      <c r="UJ82" s="76"/>
      <c r="UK82" s="76"/>
      <c r="UL82" s="76"/>
      <c r="UM82" s="76"/>
      <c r="UN82" s="76"/>
      <c r="UO82" s="76"/>
      <c r="UP82" s="76"/>
      <c r="UQ82" s="76"/>
      <c r="UR82" s="76"/>
      <c r="US82" s="76"/>
      <c r="UT82" s="76"/>
      <c r="UU82" s="76"/>
      <c r="UV82" s="76"/>
      <c r="UW82" s="76"/>
      <c r="UX82" s="76"/>
      <c r="UY82" s="76"/>
      <c r="UZ82" s="76"/>
      <c r="VA82" s="76"/>
      <c r="VB82" s="76"/>
      <c r="VC82" s="76"/>
      <c r="VD82" s="76"/>
      <c r="VE82" s="76"/>
      <c r="VF82" s="76"/>
      <c r="VG82" s="76"/>
      <c r="VH82" s="76"/>
      <c r="VI82" s="76"/>
      <c r="VJ82" s="76"/>
      <c r="VK82" s="76"/>
      <c r="VL82" s="76"/>
      <c r="VM82" s="76"/>
      <c r="VN82" s="76"/>
      <c r="VO82" s="76"/>
      <c r="VP82" s="76"/>
      <c r="VQ82" s="76"/>
      <c r="VR82" s="76"/>
      <c r="VS82" s="76"/>
      <c r="VT82" s="76"/>
      <c r="VU82" s="76"/>
      <c r="VV82" s="76"/>
      <c r="VW82" s="76"/>
      <c r="VX82" s="76"/>
      <c r="VY82" s="76"/>
      <c r="VZ82" s="76"/>
      <c r="WA82" s="76"/>
      <c r="WB82" s="76"/>
      <c r="WC82" s="76"/>
      <c r="WD82" s="76"/>
      <c r="WE82" s="76"/>
      <c r="WF82" s="76"/>
      <c r="WG82" s="76"/>
      <c r="WH82" s="76"/>
      <c r="WI82" s="76"/>
      <c r="WJ82" s="76"/>
      <c r="WK82" s="76"/>
      <c r="WL82" s="76"/>
      <c r="WM82" s="76"/>
      <c r="WN82" s="76"/>
      <c r="WO82" s="76"/>
      <c r="WP82" s="76"/>
      <c r="WQ82" s="76"/>
      <c r="WR82" s="76"/>
      <c r="WS82" s="76"/>
      <c r="WT82" s="76"/>
      <c r="WU82" s="76"/>
      <c r="WV82" s="76"/>
      <c r="WW82" s="76"/>
      <c r="WX82" s="76"/>
      <c r="WY82" s="76"/>
      <c r="WZ82" s="76"/>
      <c r="XA82" s="76"/>
      <c r="XB82" s="76"/>
      <c r="XC82" s="76"/>
      <c r="XD82" s="76"/>
      <c r="XE82" s="76"/>
      <c r="XF82" s="76"/>
      <c r="XG82" s="76"/>
      <c r="XH82" s="76"/>
      <c r="XI82" s="76"/>
      <c r="XJ82" s="76"/>
      <c r="XK82" s="76"/>
      <c r="XL82" s="76"/>
      <c r="XM82" s="76"/>
      <c r="XN82" s="76"/>
      <c r="XO82" s="76"/>
      <c r="XP82" s="76"/>
      <c r="XQ82" s="76"/>
      <c r="XR82" s="76"/>
      <c r="XS82" s="76"/>
      <c r="XT82" s="76"/>
      <c r="XU82" s="76"/>
      <c r="XV82" s="76"/>
      <c r="XW82" s="76"/>
      <c r="XX82" s="76"/>
      <c r="XY82" s="76"/>
      <c r="XZ82" s="76"/>
      <c r="YA82" s="76"/>
      <c r="YB82" s="76"/>
      <c r="YC82" s="76"/>
      <c r="YD82" s="76"/>
      <c r="YE82" s="76"/>
      <c r="YF82" s="76"/>
      <c r="YG82" s="76"/>
      <c r="YH82" s="76"/>
      <c r="YI82" s="76"/>
      <c r="YJ82" s="76"/>
      <c r="YK82" s="76"/>
      <c r="YL82" s="76"/>
      <c r="YM82" s="76"/>
      <c r="YN82" s="76"/>
      <c r="YO82" s="76"/>
      <c r="YP82" s="76"/>
      <c r="YQ82" s="76"/>
      <c r="YR82" s="76"/>
      <c r="YS82" s="76"/>
      <c r="YT82" s="76"/>
      <c r="YU82" s="76"/>
      <c r="YV82" s="76"/>
      <c r="YW82" s="76"/>
      <c r="YX82" s="76"/>
      <c r="YY82" s="76"/>
      <c r="YZ82" s="76"/>
      <c r="ZA82" s="76"/>
      <c r="ZB82" s="76"/>
      <c r="ZC82" s="76"/>
      <c r="ZD82" s="76"/>
      <c r="ZE82" s="76"/>
      <c r="ZF82" s="76"/>
      <c r="ZG82" s="76"/>
      <c r="ZH82" s="76"/>
      <c r="ZI82" s="76"/>
      <c r="ZJ82" s="76"/>
      <c r="ZK82" s="76"/>
      <c r="ZL82" s="76"/>
      <c r="ZM82" s="76"/>
      <c r="ZN82" s="76"/>
      <c r="ZO82" s="76"/>
      <c r="ZP82" s="76"/>
      <c r="ZQ82" s="76"/>
      <c r="ZR82" s="76"/>
      <c r="ZS82" s="76"/>
      <c r="ZT82" s="76"/>
      <c r="ZU82" s="76"/>
      <c r="ZV82" s="76"/>
      <c r="ZW82" s="76"/>
      <c r="ZX82" s="76"/>
      <c r="ZY82" s="76"/>
      <c r="ZZ82" s="76"/>
      <c r="AAA82" s="76"/>
      <c r="AAB82" s="76"/>
      <c r="AAC82" s="76"/>
      <c r="AAD82" s="76"/>
      <c r="AAE82" s="76"/>
      <c r="AAF82" s="76"/>
      <c r="AAG82" s="76"/>
      <c r="AAH82" s="76"/>
      <c r="AAI82" s="76"/>
      <c r="AAJ82" s="76"/>
      <c r="AAK82" s="76"/>
      <c r="AAL82" s="76"/>
      <c r="AAM82" s="76"/>
      <c r="AAN82" s="76"/>
      <c r="AAO82" s="76"/>
      <c r="AAP82" s="76"/>
      <c r="AAQ82" s="76"/>
      <c r="AAR82" s="76"/>
      <c r="AAS82" s="76"/>
      <c r="AAT82" s="76"/>
      <c r="AAU82" s="76"/>
      <c r="AAV82" s="76"/>
      <c r="AAW82" s="76"/>
      <c r="AAX82" s="76"/>
      <c r="AAY82" s="76"/>
      <c r="AAZ82" s="76"/>
      <c r="ABA82" s="76"/>
      <c r="ABB82" s="76"/>
      <c r="ABC82" s="76"/>
      <c r="ABD82" s="76"/>
      <c r="ABE82" s="76"/>
      <c r="ABF82" s="76"/>
      <c r="ABG82" s="76"/>
      <c r="ABH82" s="76"/>
      <c r="ABI82" s="76"/>
      <c r="ABJ82" s="76"/>
      <c r="ABK82" s="76"/>
      <c r="ABL82" s="76"/>
      <c r="ABM82" s="76"/>
      <c r="ABN82" s="76"/>
      <c r="ABO82" s="76"/>
      <c r="ABP82" s="76"/>
      <c r="ABQ82" s="76"/>
      <c r="ABR82" s="76"/>
      <c r="ABS82" s="76"/>
      <c r="ABT82" s="76"/>
      <c r="ABU82" s="76"/>
      <c r="ABV82" s="76"/>
      <c r="ABW82" s="76"/>
      <c r="ABX82" s="76"/>
      <c r="ABY82" s="76"/>
      <c r="ABZ82" s="76"/>
      <c r="ACA82" s="76"/>
      <c r="ACB82" s="76"/>
      <c r="ACC82" s="76"/>
      <c r="ACD82" s="76"/>
      <c r="ACE82" s="76"/>
      <c r="ACF82" s="76"/>
      <c r="ACG82" s="76"/>
      <c r="ACH82" s="76"/>
      <c r="ACI82" s="76"/>
      <c r="ACJ82" s="76"/>
      <c r="ACK82" s="76"/>
      <c r="ACL82" s="76"/>
      <c r="ACM82" s="76"/>
      <c r="ACN82" s="76"/>
      <c r="ACO82" s="76"/>
      <c r="ACP82" s="76"/>
      <c r="ACQ82" s="76"/>
      <c r="ACR82" s="76"/>
      <c r="ACS82" s="76"/>
      <c r="ACT82" s="76"/>
      <c r="ACU82" s="76"/>
      <c r="ACV82" s="76"/>
      <c r="ACW82" s="76"/>
      <c r="ACX82" s="76"/>
      <c r="ACY82" s="76"/>
      <c r="ACZ82" s="76"/>
      <c r="ADA82" s="76"/>
      <c r="ADB82" s="76"/>
      <c r="ADC82" s="76"/>
      <c r="ADD82" s="76"/>
      <c r="ADE82" s="76"/>
      <c r="ADF82" s="76"/>
      <c r="ADG82" s="76"/>
      <c r="ADH82" s="76"/>
      <c r="ADI82" s="76"/>
      <c r="ADJ82" s="76"/>
      <c r="ADK82" s="76"/>
      <c r="ADL82" s="76"/>
      <c r="ADM82" s="76"/>
      <c r="ADN82" s="76"/>
      <c r="ADO82" s="76"/>
      <c r="ADP82" s="76"/>
      <c r="ADQ82" s="76"/>
      <c r="ADR82" s="76"/>
      <c r="ADS82" s="76"/>
      <c r="ADT82" s="76"/>
      <c r="ADU82" s="76"/>
      <c r="ADV82" s="76"/>
      <c r="ADW82" s="76"/>
      <c r="ADX82" s="76"/>
      <c r="ADY82" s="76"/>
      <c r="ADZ82" s="76"/>
      <c r="AEA82" s="76"/>
      <c r="AEB82" s="76"/>
      <c r="AEC82" s="76"/>
      <c r="AED82" s="76"/>
      <c r="AEE82" s="76"/>
      <c r="AEF82" s="76"/>
      <c r="AEG82" s="76"/>
      <c r="AEH82" s="76"/>
      <c r="AEI82" s="76"/>
      <c r="AEJ82" s="76"/>
      <c r="AEK82" s="76"/>
      <c r="AEL82" s="76"/>
      <c r="AEM82" s="76"/>
      <c r="AEN82" s="76"/>
      <c r="AEO82" s="76"/>
      <c r="AEP82" s="76"/>
      <c r="AEQ82" s="76"/>
      <c r="AER82" s="76"/>
      <c r="AES82" s="76"/>
      <c r="AET82" s="76"/>
      <c r="AEU82" s="76"/>
      <c r="AEV82" s="76"/>
      <c r="AEW82" s="76"/>
      <c r="AEX82" s="76"/>
      <c r="AEY82" s="76"/>
      <c r="AEZ82" s="76"/>
      <c r="AFA82" s="76"/>
      <c r="AFB82" s="76"/>
      <c r="AFC82" s="76"/>
      <c r="AFD82" s="76"/>
      <c r="AFE82" s="76"/>
      <c r="AFF82" s="76"/>
      <c r="AFG82" s="76"/>
      <c r="AFH82" s="76"/>
      <c r="AFI82" s="76"/>
      <c r="AFJ82" s="76"/>
      <c r="AFK82" s="76"/>
      <c r="AFL82" s="76"/>
      <c r="AFM82" s="76"/>
      <c r="AFN82" s="76"/>
      <c r="AFO82" s="76"/>
      <c r="AFP82" s="76"/>
      <c r="AFQ82" s="76"/>
      <c r="AFR82" s="76"/>
      <c r="AFS82" s="76"/>
      <c r="AFT82" s="76"/>
      <c r="AFU82" s="76"/>
      <c r="AFV82" s="76"/>
      <c r="AFW82" s="76"/>
      <c r="AFX82" s="76"/>
      <c r="AFY82" s="76"/>
      <c r="AFZ82" s="76"/>
      <c r="AGA82" s="76"/>
      <c r="AGB82" s="76"/>
      <c r="AGC82" s="76"/>
      <c r="AGD82" s="76"/>
      <c r="AGE82" s="76"/>
      <c r="AGF82" s="76"/>
      <c r="AGG82" s="76"/>
      <c r="AGH82" s="76"/>
      <c r="AGI82" s="76"/>
      <c r="AGJ82" s="76"/>
      <c r="AGK82" s="76"/>
      <c r="AGL82" s="76"/>
      <c r="AGM82" s="76"/>
      <c r="AGN82" s="76"/>
      <c r="AGO82" s="76"/>
      <c r="AGP82" s="76"/>
      <c r="AGQ82" s="76"/>
      <c r="AGR82" s="76"/>
      <c r="AGS82" s="76"/>
      <c r="AGT82" s="76"/>
      <c r="AGU82" s="76"/>
      <c r="AGV82" s="76"/>
      <c r="AGW82" s="76"/>
      <c r="AGX82" s="76"/>
      <c r="AGY82" s="76"/>
      <c r="AGZ82" s="76"/>
      <c r="AHA82" s="76"/>
      <c r="AHB82" s="76"/>
      <c r="AHC82" s="76"/>
      <c r="AHD82" s="76"/>
      <c r="AHE82" s="76"/>
      <c r="AHF82" s="76"/>
      <c r="AHG82" s="76"/>
      <c r="AHH82" s="76"/>
      <c r="AHI82" s="76"/>
      <c r="AHJ82" s="76"/>
      <c r="AHK82" s="76"/>
      <c r="AHL82" s="76"/>
      <c r="AHM82" s="76"/>
      <c r="AHN82" s="76"/>
      <c r="AHO82" s="76"/>
      <c r="AHP82" s="76"/>
      <c r="AHQ82" s="76"/>
      <c r="AHR82" s="76"/>
      <c r="AHS82" s="76"/>
      <c r="AHT82" s="76"/>
      <c r="AHU82" s="76"/>
      <c r="AHV82" s="76"/>
      <c r="AHW82" s="76"/>
      <c r="AHX82" s="76"/>
      <c r="AHY82" s="76"/>
      <c r="AHZ82" s="76"/>
      <c r="AIA82" s="76"/>
      <c r="AIB82" s="76"/>
      <c r="AIC82" s="76"/>
      <c r="AID82" s="76"/>
      <c r="AIE82" s="76"/>
      <c r="AIF82" s="76"/>
      <c r="AIG82" s="76"/>
      <c r="AIH82" s="76"/>
      <c r="AII82" s="76"/>
      <c r="AIJ82" s="76"/>
    </row>
    <row r="83" spans="1:920" s="77" customFormat="1" x14ac:dyDescent="0.25">
      <c r="A83" s="71">
        <v>0.51</v>
      </c>
      <c r="B83" s="71">
        <v>1.34</v>
      </c>
      <c r="C83" s="71">
        <f t="shared" si="3"/>
        <v>1.51</v>
      </c>
      <c r="D83" s="71">
        <f t="shared" si="3"/>
        <v>2.34</v>
      </c>
      <c r="E83" s="748" t="s">
        <v>2626</v>
      </c>
      <c r="F83" s="755" t="s">
        <v>2627</v>
      </c>
      <c r="G83" s="802"/>
      <c r="H83" s="802" t="s">
        <v>2591</v>
      </c>
      <c r="I83" s="750">
        <v>551</v>
      </c>
      <c r="J83" s="383">
        <v>0</v>
      </c>
      <c r="K83" s="383">
        <v>0</v>
      </c>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c r="DE83" s="76"/>
      <c r="DF83" s="76"/>
      <c r="DG83" s="76"/>
      <c r="DH83" s="76"/>
      <c r="DI83" s="76"/>
      <c r="DJ83" s="76"/>
      <c r="DK83" s="76"/>
      <c r="DL83" s="76"/>
      <c r="DM83" s="76"/>
      <c r="DN83" s="76"/>
      <c r="DO83" s="76"/>
      <c r="DP83" s="76"/>
      <c r="DQ83" s="76"/>
      <c r="DR83" s="76"/>
      <c r="DS83" s="76"/>
      <c r="DT83" s="76"/>
      <c r="DU83" s="76"/>
      <c r="DV83" s="76"/>
      <c r="DW83" s="76"/>
      <c r="DX83" s="76"/>
      <c r="DY83" s="76"/>
      <c r="DZ83" s="76"/>
      <c r="EA83" s="76"/>
      <c r="EB83" s="76"/>
      <c r="EC83" s="76"/>
      <c r="ED83" s="76"/>
      <c r="EE83" s="76"/>
      <c r="EF83" s="76"/>
      <c r="EG83" s="76"/>
      <c r="EH83" s="76"/>
      <c r="EI83" s="76"/>
      <c r="EJ83" s="76"/>
      <c r="EK83" s="76"/>
      <c r="EL83" s="76"/>
      <c r="EM83" s="76"/>
      <c r="EN83" s="76"/>
      <c r="EO83" s="76"/>
      <c r="EP83" s="76"/>
      <c r="EQ83" s="76"/>
      <c r="ER83" s="76"/>
      <c r="ES83" s="76"/>
      <c r="ET83" s="76"/>
      <c r="EU83" s="76"/>
      <c r="EV83" s="76"/>
      <c r="EW83" s="76"/>
      <c r="EX83" s="76"/>
      <c r="EY83" s="76"/>
      <c r="EZ83" s="76"/>
      <c r="FA83" s="76"/>
      <c r="FB83" s="76"/>
      <c r="FC83" s="76"/>
      <c r="FD83" s="76"/>
      <c r="FE83" s="76"/>
      <c r="FF83" s="76"/>
      <c r="FG83" s="76"/>
      <c r="FH83" s="76"/>
      <c r="FI83" s="76"/>
      <c r="FJ83" s="76"/>
      <c r="FK83" s="76"/>
      <c r="FL83" s="76"/>
      <c r="FM83" s="76"/>
      <c r="FN83" s="76"/>
      <c r="FO83" s="76"/>
      <c r="FP83" s="76"/>
      <c r="FQ83" s="76"/>
      <c r="FR83" s="76"/>
      <c r="FS83" s="76"/>
      <c r="FT83" s="76"/>
      <c r="FU83" s="76"/>
      <c r="FV83" s="76"/>
      <c r="FW83" s="76"/>
      <c r="FX83" s="76"/>
      <c r="FY83" s="76"/>
      <c r="FZ83" s="76"/>
      <c r="GA83" s="76"/>
      <c r="GB83" s="76"/>
      <c r="GC83" s="76"/>
      <c r="GD83" s="76"/>
      <c r="GE83" s="76"/>
      <c r="GF83" s="76"/>
      <c r="GG83" s="76"/>
      <c r="GH83" s="76"/>
      <c r="GI83" s="76"/>
      <c r="GJ83" s="76"/>
      <c r="GK83" s="76"/>
      <c r="GL83" s="76"/>
      <c r="GM83" s="76"/>
      <c r="GN83" s="76"/>
      <c r="GO83" s="76"/>
      <c r="GP83" s="76"/>
      <c r="GQ83" s="76"/>
      <c r="GR83" s="76"/>
      <c r="GS83" s="76"/>
      <c r="GT83" s="76"/>
      <c r="GU83" s="76"/>
      <c r="GV83" s="76"/>
      <c r="GW83" s="76"/>
      <c r="GX83" s="76"/>
      <c r="GY83" s="76"/>
      <c r="GZ83" s="76"/>
      <c r="HA83" s="76"/>
      <c r="HB83" s="76"/>
      <c r="HC83" s="76"/>
      <c r="HD83" s="76"/>
      <c r="HE83" s="76"/>
      <c r="HF83" s="76"/>
      <c r="HG83" s="76"/>
      <c r="HH83" s="76"/>
      <c r="HI83" s="76"/>
      <c r="HJ83" s="76"/>
      <c r="HK83" s="76"/>
      <c r="HL83" s="76"/>
      <c r="HM83" s="76"/>
      <c r="HN83" s="76"/>
      <c r="HO83" s="76"/>
      <c r="HP83" s="76"/>
      <c r="HQ83" s="76"/>
      <c r="HR83" s="76"/>
      <c r="HS83" s="76"/>
      <c r="HT83" s="76"/>
      <c r="HU83" s="76"/>
      <c r="HV83" s="76"/>
      <c r="HW83" s="76"/>
      <c r="HX83" s="76"/>
      <c r="HY83" s="76"/>
      <c r="HZ83" s="76"/>
      <c r="IA83" s="76"/>
      <c r="IB83" s="76"/>
      <c r="IC83" s="76"/>
      <c r="ID83" s="76"/>
      <c r="IE83" s="76"/>
      <c r="IF83" s="76"/>
      <c r="IG83" s="76"/>
      <c r="IH83" s="76"/>
      <c r="II83" s="76"/>
      <c r="IJ83" s="76"/>
      <c r="IK83" s="76"/>
      <c r="IL83" s="76"/>
      <c r="IM83" s="76"/>
      <c r="IN83" s="76"/>
      <c r="IO83" s="76"/>
      <c r="IP83" s="76"/>
      <c r="IQ83" s="76"/>
      <c r="IR83" s="76"/>
      <c r="IS83" s="76"/>
      <c r="IT83" s="76"/>
      <c r="IU83" s="76"/>
      <c r="IV83" s="76"/>
      <c r="IW83" s="76"/>
      <c r="IX83" s="76"/>
      <c r="IY83" s="76"/>
      <c r="IZ83" s="76"/>
      <c r="JA83" s="76"/>
      <c r="JB83" s="76"/>
      <c r="JC83" s="76"/>
      <c r="JD83" s="76"/>
      <c r="JE83" s="76"/>
      <c r="JF83" s="76"/>
      <c r="JG83" s="76"/>
      <c r="JH83" s="76"/>
      <c r="JI83" s="76"/>
      <c r="JJ83" s="76"/>
      <c r="JK83" s="76"/>
      <c r="JL83" s="76"/>
      <c r="JM83" s="76"/>
      <c r="JN83" s="76"/>
      <c r="JO83" s="76"/>
      <c r="JP83" s="76"/>
      <c r="JQ83" s="76"/>
      <c r="JR83" s="76"/>
      <c r="JS83" s="76"/>
      <c r="JT83" s="76"/>
      <c r="JU83" s="76"/>
      <c r="JV83" s="76"/>
      <c r="JW83" s="76"/>
      <c r="JX83" s="76"/>
      <c r="JY83" s="76"/>
      <c r="JZ83" s="76"/>
      <c r="KA83" s="76"/>
      <c r="KB83" s="76"/>
      <c r="KC83" s="76"/>
      <c r="KD83" s="76"/>
      <c r="KE83" s="76"/>
      <c r="KF83" s="76"/>
      <c r="KG83" s="76"/>
      <c r="KH83" s="76"/>
      <c r="KI83" s="76"/>
      <c r="KJ83" s="76"/>
      <c r="KK83" s="76"/>
      <c r="KL83" s="76"/>
      <c r="KM83" s="76"/>
      <c r="KN83" s="76"/>
      <c r="KO83" s="76"/>
      <c r="KP83" s="76"/>
      <c r="KQ83" s="76"/>
      <c r="KR83" s="76"/>
      <c r="KS83" s="76"/>
      <c r="KT83" s="76"/>
      <c r="KU83" s="76"/>
      <c r="KV83" s="76"/>
      <c r="KW83" s="76"/>
      <c r="KX83" s="76"/>
      <c r="KY83" s="76"/>
      <c r="KZ83" s="76"/>
      <c r="LA83" s="76"/>
      <c r="LB83" s="76"/>
      <c r="LC83" s="76"/>
      <c r="LD83" s="76"/>
      <c r="LE83" s="76"/>
      <c r="LF83" s="76"/>
      <c r="LG83" s="76"/>
      <c r="LH83" s="76"/>
      <c r="LI83" s="76"/>
      <c r="LJ83" s="76"/>
      <c r="LK83" s="76"/>
      <c r="LL83" s="76"/>
      <c r="LM83" s="76"/>
      <c r="LN83" s="76"/>
      <c r="LO83" s="76"/>
      <c r="LP83" s="76"/>
      <c r="LQ83" s="76"/>
      <c r="LR83" s="76"/>
      <c r="LS83" s="76"/>
      <c r="LT83" s="76"/>
      <c r="LU83" s="76"/>
      <c r="LV83" s="76"/>
      <c r="LW83" s="76"/>
      <c r="LX83" s="76"/>
      <c r="LY83" s="76"/>
      <c r="LZ83" s="76"/>
      <c r="MA83" s="76"/>
      <c r="MB83" s="76"/>
      <c r="MC83" s="76"/>
      <c r="MD83" s="76"/>
      <c r="ME83" s="76"/>
      <c r="MF83" s="76"/>
      <c r="MG83" s="76"/>
      <c r="MH83" s="76"/>
      <c r="MI83" s="76"/>
      <c r="MJ83" s="76"/>
      <c r="MK83" s="76"/>
      <c r="ML83" s="76"/>
      <c r="MM83" s="76"/>
      <c r="MN83" s="76"/>
      <c r="MO83" s="76"/>
      <c r="MP83" s="76"/>
      <c r="MQ83" s="76"/>
      <c r="MR83" s="76"/>
      <c r="MS83" s="76"/>
      <c r="MT83" s="76"/>
      <c r="MU83" s="76"/>
      <c r="MV83" s="76"/>
      <c r="MW83" s="76"/>
      <c r="MX83" s="76"/>
      <c r="MY83" s="76"/>
      <c r="MZ83" s="76"/>
      <c r="NA83" s="76"/>
      <c r="NB83" s="76"/>
      <c r="NC83" s="76"/>
      <c r="ND83" s="76"/>
      <c r="NE83" s="76"/>
      <c r="NF83" s="76"/>
      <c r="NG83" s="76"/>
      <c r="NH83" s="76"/>
      <c r="NI83" s="76"/>
      <c r="NJ83" s="76"/>
      <c r="NK83" s="76"/>
      <c r="NL83" s="76"/>
      <c r="NM83" s="76"/>
      <c r="NN83" s="76"/>
      <c r="NO83" s="76"/>
      <c r="NP83" s="76"/>
      <c r="NQ83" s="76"/>
      <c r="NR83" s="76"/>
      <c r="NS83" s="76"/>
      <c r="NT83" s="76"/>
      <c r="NU83" s="76"/>
      <c r="NV83" s="76"/>
      <c r="NW83" s="76"/>
      <c r="NX83" s="76"/>
      <c r="NY83" s="76"/>
      <c r="NZ83" s="76"/>
      <c r="OA83" s="76"/>
      <c r="OB83" s="76"/>
      <c r="OC83" s="76"/>
      <c r="OD83" s="76"/>
      <c r="OE83" s="76"/>
      <c r="OF83" s="76"/>
      <c r="OG83" s="76"/>
      <c r="OH83" s="76"/>
      <c r="OI83" s="76"/>
      <c r="OJ83" s="76"/>
      <c r="OK83" s="76"/>
      <c r="OL83" s="76"/>
      <c r="OM83" s="76"/>
      <c r="ON83" s="76"/>
      <c r="OO83" s="76"/>
      <c r="OP83" s="76"/>
      <c r="OQ83" s="76"/>
      <c r="OR83" s="76"/>
      <c r="OS83" s="76"/>
      <c r="OT83" s="76"/>
      <c r="OU83" s="76"/>
      <c r="OV83" s="76"/>
      <c r="OW83" s="76"/>
      <c r="OX83" s="76"/>
      <c r="OY83" s="76"/>
      <c r="OZ83" s="76"/>
      <c r="PA83" s="76"/>
      <c r="PB83" s="76"/>
      <c r="PC83" s="76"/>
      <c r="PD83" s="76"/>
      <c r="PE83" s="76"/>
      <c r="PF83" s="76"/>
      <c r="PG83" s="76"/>
      <c r="PH83" s="76"/>
      <c r="PI83" s="76"/>
      <c r="PJ83" s="76"/>
      <c r="PK83" s="76"/>
      <c r="PL83" s="76"/>
      <c r="PM83" s="76"/>
      <c r="PN83" s="76"/>
      <c r="PO83" s="76"/>
      <c r="PP83" s="76"/>
      <c r="PQ83" s="76"/>
      <c r="PR83" s="76"/>
      <c r="PS83" s="76"/>
      <c r="PT83" s="76"/>
      <c r="PU83" s="76"/>
      <c r="PV83" s="76"/>
      <c r="PW83" s="76"/>
      <c r="PX83" s="76"/>
      <c r="PY83" s="76"/>
      <c r="PZ83" s="76"/>
      <c r="QA83" s="76"/>
      <c r="QB83" s="76"/>
      <c r="QC83" s="76"/>
      <c r="QD83" s="76"/>
      <c r="QE83" s="76"/>
      <c r="QF83" s="76"/>
      <c r="QG83" s="76"/>
      <c r="QH83" s="76"/>
      <c r="QI83" s="76"/>
      <c r="QJ83" s="76"/>
      <c r="QK83" s="76"/>
      <c r="QL83" s="76"/>
      <c r="QM83" s="76"/>
      <c r="QN83" s="76"/>
      <c r="QO83" s="76"/>
      <c r="QP83" s="76"/>
      <c r="QQ83" s="76"/>
      <c r="QR83" s="76"/>
      <c r="QS83" s="76"/>
      <c r="QT83" s="76"/>
      <c r="QU83" s="76"/>
      <c r="QV83" s="76"/>
      <c r="QW83" s="76"/>
      <c r="QX83" s="76"/>
      <c r="QY83" s="76"/>
      <c r="QZ83" s="76"/>
      <c r="RA83" s="76"/>
      <c r="RB83" s="76"/>
      <c r="RC83" s="76"/>
      <c r="RD83" s="76"/>
      <c r="RE83" s="76"/>
      <c r="RF83" s="76"/>
      <c r="RG83" s="76"/>
      <c r="RH83" s="76"/>
      <c r="RI83" s="76"/>
      <c r="RJ83" s="76"/>
      <c r="RK83" s="76"/>
      <c r="RL83" s="76"/>
      <c r="RM83" s="76"/>
      <c r="RN83" s="76"/>
      <c r="RO83" s="76"/>
      <c r="RP83" s="76"/>
      <c r="RQ83" s="76"/>
      <c r="RR83" s="76"/>
      <c r="RS83" s="76"/>
      <c r="RT83" s="76"/>
      <c r="RU83" s="76"/>
      <c r="RV83" s="76"/>
      <c r="RW83" s="76"/>
      <c r="RX83" s="76"/>
      <c r="RY83" s="76"/>
      <c r="RZ83" s="76"/>
      <c r="SA83" s="76"/>
      <c r="SB83" s="76"/>
      <c r="SC83" s="76"/>
      <c r="SD83" s="76"/>
      <c r="SE83" s="76"/>
      <c r="SF83" s="76"/>
      <c r="SG83" s="76"/>
      <c r="SH83" s="76"/>
      <c r="SI83" s="76"/>
      <c r="SJ83" s="76"/>
      <c r="SK83" s="76"/>
      <c r="SL83" s="76"/>
      <c r="SM83" s="76"/>
      <c r="SN83" s="76"/>
      <c r="SO83" s="76"/>
      <c r="SP83" s="76"/>
      <c r="SQ83" s="76"/>
      <c r="SR83" s="76"/>
      <c r="SS83" s="76"/>
      <c r="ST83" s="76"/>
      <c r="SU83" s="76"/>
      <c r="SV83" s="76"/>
      <c r="SW83" s="76"/>
      <c r="SX83" s="76"/>
      <c r="SY83" s="76"/>
      <c r="SZ83" s="76"/>
      <c r="TA83" s="76"/>
      <c r="TB83" s="76"/>
      <c r="TC83" s="76"/>
      <c r="TD83" s="76"/>
      <c r="TE83" s="76"/>
      <c r="TF83" s="76"/>
      <c r="TG83" s="76"/>
      <c r="TH83" s="76"/>
      <c r="TI83" s="76"/>
      <c r="TJ83" s="76"/>
      <c r="TK83" s="76"/>
      <c r="TL83" s="76"/>
      <c r="TM83" s="76"/>
      <c r="TN83" s="76"/>
      <c r="TO83" s="76"/>
      <c r="TP83" s="76"/>
      <c r="TQ83" s="76"/>
      <c r="TR83" s="76"/>
      <c r="TS83" s="76"/>
      <c r="TT83" s="76"/>
      <c r="TU83" s="76"/>
      <c r="TV83" s="76"/>
      <c r="TW83" s="76"/>
      <c r="TX83" s="76"/>
      <c r="TY83" s="76"/>
      <c r="TZ83" s="76"/>
      <c r="UA83" s="76"/>
      <c r="UB83" s="76"/>
      <c r="UC83" s="76"/>
      <c r="UD83" s="76"/>
      <c r="UE83" s="76"/>
      <c r="UF83" s="76"/>
      <c r="UG83" s="76"/>
      <c r="UH83" s="76"/>
      <c r="UI83" s="76"/>
      <c r="UJ83" s="76"/>
      <c r="UK83" s="76"/>
      <c r="UL83" s="76"/>
      <c r="UM83" s="76"/>
      <c r="UN83" s="76"/>
      <c r="UO83" s="76"/>
      <c r="UP83" s="76"/>
      <c r="UQ83" s="76"/>
      <c r="UR83" s="76"/>
      <c r="US83" s="76"/>
      <c r="UT83" s="76"/>
      <c r="UU83" s="76"/>
      <c r="UV83" s="76"/>
      <c r="UW83" s="76"/>
      <c r="UX83" s="76"/>
      <c r="UY83" s="76"/>
      <c r="UZ83" s="76"/>
      <c r="VA83" s="76"/>
      <c r="VB83" s="76"/>
      <c r="VC83" s="76"/>
      <c r="VD83" s="76"/>
      <c r="VE83" s="76"/>
      <c r="VF83" s="76"/>
      <c r="VG83" s="76"/>
      <c r="VH83" s="76"/>
      <c r="VI83" s="76"/>
      <c r="VJ83" s="76"/>
      <c r="VK83" s="76"/>
      <c r="VL83" s="76"/>
      <c r="VM83" s="76"/>
      <c r="VN83" s="76"/>
      <c r="VO83" s="76"/>
      <c r="VP83" s="76"/>
      <c r="VQ83" s="76"/>
      <c r="VR83" s="76"/>
      <c r="VS83" s="76"/>
      <c r="VT83" s="76"/>
      <c r="VU83" s="76"/>
      <c r="VV83" s="76"/>
      <c r="VW83" s="76"/>
      <c r="VX83" s="76"/>
      <c r="VY83" s="76"/>
      <c r="VZ83" s="76"/>
      <c r="WA83" s="76"/>
      <c r="WB83" s="76"/>
      <c r="WC83" s="76"/>
      <c r="WD83" s="76"/>
      <c r="WE83" s="76"/>
      <c r="WF83" s="76"/>
      <c r="WG83" s="76"/>
      <c r="WH83" s="76"/>
      <c r="WI83" s="76"/>
      <c r="WJ83" s="76"/>
      <c r="WK83" s="76"/>
      <c r="WL83" s="76"/>
      <c r="WM83" s="76"/>
      <c r="WN83" s="76"/>
      <c r="WO83" s="76"/>
      <c r="WP83" s="76"/>
      <c r="WQ83" s="76"/>
      <c r="WR83" s="76"/>
      <c r="WS83" s="76"/>
      <c r="WT83" s="76"/>
      <c r="WU83" s="76"/>
      <c r="WV83" s="76"/>
      <c r="WW83" s="76"/>
      <c r="WX83" s="76"/>
      <c r="WY83" s="76"/>
      <c r="WZ83" s="76"/>
      <c r="XA83" s="76"/>
      <c r="XB83" s="76"/>
      <c r="XC83" s="76"/>
      <c r="XD83" s="76"/>
      <c r="XE83" s="76"/>
      <c r="XF83" s="76"/>
      <c r="XG83" s="76"/>
      <c r="XH83" s="76"/>
      <c r="XI83" s="76"/>
      <c r="XJ83" s="76"/>
      <c r="XK83" s="76"/>
      <c r="XL83" s="76"/>
      <c r="XM83" s="76"/>
      <c r="XN83" s="76"/>
      <c r="XO83" s="76"/>
      <c r="XP83" s="76"/>
      <c r="XQ83" s="76"/>
      <c r="XR83" s="76"/>
      <c r="XS83" s="76"/>
      <c r="XT83" s="76"/>
      <c r="XU83" s="76"/>
      <c r="XV83" s="76"/>
      <c r="XW83" s="76"/>
      <c r="XX83" s="76"/>
      <c r="XY83" s="76"/>
      <c r="XZ83" s="76"/>
      <c r="YA83" s="76"/>
      <c r="YB83" s="76"/>
      <c r="YC83" s="76"/>
      <c r="YD83" s="76"/>
      <c r="YE83" s="76"/>
      <c r="YF83" s="76"/>
      <c r="YG83" s="76"/>
      <c r="YH83" s="76"/>
      <c r="YI83" s="76"/>
      <c r="YJ83" s="76"/>
      <c r="YK83" s="76"/>
      <c r="YL83" s="76"/>
      <c r="YM83" s="76"/>
      <c r="YN83" s="76"/>
      <c r="YO83" s="76"/>
      <c r="YP83" s="76"/>
      <c r="YQ83" s="76"/>
      <c r="YR83" s="76"/>
      <c r="YS83" s="76"/>
      <c r="YT83" s="76"/>
      <c r="YU83" s="76"/>
      <c r="YV83" s="76"/>
      <c r="YW83" s="76"/>
      <c r="YX83" s="76"/>
      <c r="YY83" s="76"/>
      <c r="YZ83" s="76"/>
      <c r="ZA83" s="76"/>
      <c r="ZB83" s="76"/>
      <c r="ZC83" s="76"/>
      <c r="ZD83" s="76"/>
      <c r="ZE83" s="76"/>
      <c r="ZF83" s="76"/>
      <c r="ZG83" s="76"/>
      <c r="ZH83" s="76"/>
      <c r="ZI83" s="76"/>
      <c r="ZJ83" s="76"/>
      <c r="ZK83" s="76"/>
      <c r="ZL83" s="76"/>
      <c r="ZM83" s="76"/>
      <c r="ZN83" s="76"/>
      <c r="ZO83" s="76"/>
      <c r="ZP83" s="76"/>
      <c r="ZQ83" s="76"/>
      <c r="ZR83" s="76"/>
      <c r="ZS83" s="76"/>
      <c r="ZT83" s="76"/>
      <c r="ZU83" s="76"/>
      <c r="ZV83" s="76"/>
      <c r="ZW83" s="76"/>
      <c r="ZX83" s="76"/>
      <c r="ZY83" s="76"/>
      <c r="ZZ83" s="76"/>
      <c r="AAA83" s="76"/>
      <c r="AAB83" s="76"/>
      <c r="AAC83" s="76"/>
      <c r="AAD83" s="76"/>
      <c r="AAE83" s="76"/>
      <c r="AAF83" s="76"/>
      <c r="AAG83" s="76"/>
      <c r="AAH83" s="76"/>
      <c r="AAI83" s="76"/>
      <c r="AAJ83" s="76"/>
      <c r="AAK83" s="76"/>
      <c r="AAL83" s="76"/>
      <c r="AAM83" s="76"/>
      <c r="AAN83" s="76"/>
      <c r="AAO83" s="76"/>
      <c r="AAP83" s="76"/>
      <c r="AAQ83" s="76"/>
      <c r="AAR83" s="76"/>
      <c r="AAS83" s="76"/>
      <c r="AAT83" s="76"/>
      <c r="AAU83" s="76"/>
      <c r="AAV83" s="76"/>
      <c r="AAW83" s="76"/>
      <c r="AAX83" s="76"/>
      <c r="AAY83" s="76"/>
      <c r="AAZ83" s="76"/>
      <c r="ABA83" s="76"/>
      <c r="ABB83" s="76"/>
      <c r="ABC83" s="76"/>
      <c r="ABD83" s="76"/>
      <c r="ABE83" s="76"/>
      <c r="ABF83" s="76"/>
      <c r="ABG83" s="76"/>
      <c r="ABH83" s="76"/>
      <c r="ABI83" s="76"/>
      <c r="ABJ83" s="76"/>
      <c r="ABK83" s="76"/>
      <c r="ABL83" s="76"/>
      <c r="ABM83" s="76"/>
      <c r="ABN83" s="76"/>
      <c r="ABO83" s="76"/>
      <c r="ABP83" s="76"/>
      <c r="ABQ83" s="76"/>
      <c r="ABR83" s="76"/>
      <c r="ABS83" s="76"/>
      <c r="ABT83" s="76"/>
      <c r="ABU83" s="76"/>
      <c r="ABV83" s="76"/>
      <c r="ABW83" s="76"/>
      <c r="ABX83" s="76"/>
      <c r="ABY83" s="76"/>
      <c r="ABZ83" s="76"/>
      <c r="ACA83" s="76"/>
      <c r="ACB83" s="76"/>
      <c r="ACC83" s="76"/>
      <c r="ACD83" s="76"/>
      <c r="ACE83" s="76"/>
      <c r="ACF83" s="76"/>
      <c r="ACG83" s="76"/>
      <c r="ACH83" s="76"/>
      <c r="ACI83" s="76"/>
      <c r="ACJ83" s="76"/>
      <c r="ACK83" s="76"/>
      <c r="ACL83" s="76"/>
      <c r="ACM83" s="76"/>
      <c r="ACN83" s="76"/>
      <c r="ACO83" s="76"/>
      <c r="ACP83" s="76"/>
      <c r="ACQ83" s="76"/>
      <c r="ACR83" s="76"/>
      <c r="ACS83" s="76"/>
      <c r="ACT83" s="76"/>
      <c r="ACU83" s="76"/>
      <c r="ACV83" s="76"/>
      <c r="ACW83" s="76"/>
      <c r="ACX83" s="76"/>
      <c r="ACY83" s="76"/>
      <c r="ACZ83" s="76"/>
      <c r="ADA83" s="76"/>
      <c r="ADB83" s="76"/>
      <c r="ADC83" s="76"/>
      <c r="ADD83" s="76"/>
      <c r="ADE83" s="76"/>
      <c r="ADF83" s="76"/>
      <c r="ADG83" s="76"/>
      <c r="ADH83" s="76"/>
      <c r="ADI83" s="76"/>
      <c r="ADJ83" s="76"/>
      <c r="ADK83" s="76"/>
      <c r="ADL83" s="76"/>
      <c r="ADM83" s="76"/>
      <c r="ADN83" s="76"/>
      <c r="ADO83" s="76"/>
      <c r="ADP83" s="76"/>
      <c r="ADQ83" s="76"/>
      <c r="ADR83" s="76"/>
      <c r="ADS83" s="76"/>
      <c r="ADT83" s="76"/>
      <c r="ADU83" s="76"/>
      <c r="ADV83" s="76"/>
      <c r="ADW83" s="76"/>
      <c r="ADX83" s="76"/>
      <c r="ADY83" s="76"/>
      <c r="ADZ83" s="76"/>
      <c r="AEA83" s="76"/>
      <c r="AEB83" s="76"/>
      <c r="AEC83" s="76"/>
      <c r="AED83" s="76"/>
      <c r="AEE83" s="76"/>
      <c r="AEF83" s="76"/>
      <c r="AEG83" s="76"/>
      <c r="AEH83" s="76"/>
      <c r="AEI83" s="76"/>
      <c r="AEJ83" s="76"/>
      <c r="AEK83" s="76"/>
      <c r="AEL83" s="76"/>
      <c r="AEM83" s="76"/>
      <c r="AEN83" s="76"/>
      <c r="AEO83" s="76"/>
      <c r="AEP83" s="76"/>
      <c r="AEQ83" s="76"/>
      <c r="AER83" s="76"/>
      <c r="AES83" s="76"/>
      <c r="AET83" s="76"/>
      <c r="AEU83" s="76"/>
      <c r="AEV83" s="76"/>
      <c r="AEW83" s="76"/>
      <c r="AEX83" s="76"/>
      <c r="AEY83" s="76"/>
      <c r="AEZ83" s="76"/>
      <c r="AFA83" s="76"/>
      <c r="AFB83" s="76"/>
      <c r="AFC83" s="76"/>
      <c r="AFD83" s="76"/>
      <c r="AFE83" s="76"/>
      <c r="AFF83" s="76"/>
      <c r="AFG83" s="76"/>
      <c r="AFH83" s="76"/>
      <c r="AFI83" s="76"/>
      <c r="AFJ83" s="76"/>
      <c r="AFK83" s="76"/>
      <c r="AFL83" s="76"/>
      <c r="AFM83" s="76"/>
      <c r="AFN83" s="76"/>
      <c r="AFO83" s="76"/>
      <c r="AFP83" s="76"/>
      <c r="AFQ83" s="76"/>
      <c r="AFR83" s="76"/>
      <c r="AFS83" s="76"/>
      <c r="AFT83" s="76"/>
      <c r="AFU83" s="76"/>
      <c r="AFV83" s="76"/>
      <c r="AFW83" s="76"/>
      <c r="AFX83" s="76"/>
      <c r="AFY83" s="76"/>
      <c r="AFZ83" s="76"/>
      <c r="AGA83" s="76"/>
      <c r="AGB83" s="76"/>
      <c r="AGC83" s="76"/>
      <c r="AGD83" s="76"/>
      <c r="AGE83" s="76"/>
      <c r="AGF83" s="76"/>
      <c r="AGG83" s="76"/>
      <c r="AGH83" s="76"/>
      <c r="AGI83" s="76"/>
      <c r="AGJ83" s="76"/>
      <c r="AGK83" s="76"/>
      <c r="AGL83" s="76"/>
      <c r="AGM83" s="76"/>
      <c r="AGN83" s="76"/>
      <c r="AGO83" s="76"/>
      <c r="AGP83" s="76"/>
      <c r="AGQ83" s="76"/>
      <c r="AGR83" s="76"/>
      <c r="AGS83" s="76"/>
      <c r="AGT83" s="76"/>
      <c r="AGU83" s="76"/>
      <c r="AGV83" s="76"/>
      <c r="AGW83" s="76"/>
      <c r="AGX83" s="76"/>
      <c r="AGY83" s="76"/>
      <c r="AGZ83" s="76"/>
      <c r="AHA83" s="76"/>
      <c r="AHB83" s="76"/>
      <c r="AHC83" s="76"/>
      <c r="AHD83" s="76"/>
      <c r="AHE83" s="76"/>
      <c r="AHF83" s="76"/>
      <c r="AHG83" s="76"/>
      <c r="AHH83" s="76"/>
      <c r="AHI83" s="76"/>
      <c r="AHJ83" s="76"/>
      <c r="AHK83" s="76"/>
      <c r="AHL83" s="76"/>
      <c r="AHM83" s="76"/>
      <c r="AHN83" s="76"/>
      <c r="AHO83" s="76"/>
      <c r="AHP83" s="76"/>
      <c r="AHQ83" s="76"/>
      <c r="AHR83" s="76"/>
      <c r="AHS83" s="76"/>
      <c r="AHT83" s="76"/>
      <c r="AHU83" s="76"/>
      <c r="AHV83" s="76"/>
      <c r="AHW83" s="76"/>
      <c r="AHX83" s="76"/>
      <c r="AHY83" s="76"/>
      <c r="AHZ83" s="76"/>
      <c r="AIA83" s="76"/>
      <c r="AIB83" s="76"/>
      <c r="AIC83" s="76"/>
      <c r="AID83" s="76"/>
      <c r="AIE83" s="76"/>
      <c r="AIF83" s="76"/>
      <c r="AIG83" s="76"/>
      <c r="AIH83" s="76"/>
      <c r="AII83" s="76"/>
      <c r="AIJ83" s="76"/>
    </row>
    <row r="84" spans="1:920" s="77" customFormat="1" x14ac:dyDescent="0.25">
      <c r="A84" s="71">
        <v>0.52</v>
      </c>
      <c r="B84" s="71">
        <v>1.35</v>
      </c>
      <c r="C84" s="71">
        <f t="shared" si="3"/>
        <v>1.52</v>
      </c>
      <c r="D84" s="71">
        <f t="shared" si="3"/>
        <v>2.35</v>
      </c>
      <c r="E84" s="748" t="s">
        <v>2628</v>
      </c>
      <c r="F84" s="755" t="s">
        <v>2629</v>
      </c>
      <c r="G84" s="802"/>
      <c r="H84" s="802" t="s">
        <v>2591</v>
      </c>
      <c r="I84" s="750">
        <v>552</v>
      </c>
      <c r="J84" s="383">
        <v>0</v>
      </c>
      <c r="K84" s="383">
        <v>0</v>
      </c>
      <c r="L84" s="76"/>
      <c r="M84" s="76"/>
      <c r="N84" s="76"/>
      <c r="O84" s="76"/>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c r="CY84" s="76"/>
      <c r="CZ84" s="76"/>
      <c r="DA84" s="76"/>
      <c r="DB84" s="76"/>
      <c r="DC84" s="76"/>
      <c r="DD84" s="76"/>
      <c r="DE84" s="76"/>
      <c r="DF84" s="76"/>
      <c r="DG84" s="76"/>
      <c r="DH84" s="76"/>
      <c r="DI84" s="76"/>
      <c r="DJ84" s="76"/>
      <c r="DK84" s="76"/>
      <c r="DL84" s="76"/>
      <c r="DM84" s="76"/>
      <c r="DN84" s="76"/>
      <c r="DO84" s="76"/>
      <c r="DP84" s="76"/>
      <c r="DQ84" s="76"/>
      <c r="DR84" s="76"/>
      <c r="DS84" s="76"/>
      <c r="DT84" s="76"/>
      <c r="DU84" s="76"/>
      <c r="DV84" s="76"/>
      <c r="DW84" s="76"/>
      <c r="DX84" s="76"/>
      <c r="DY84" s="76"/>
      <c r="DZ84" s="76"/>
      <c r="EA84" s="76"/>
      <c r="EB84" s="76"/>
      <c r="EC84" s="76"/>
      <c r="ED84" s="76"/>
      <c r="EE84" s="76"/>
      <c r="EF84" s="76"/>
      <c r="EG84" s="76"/>
      <c r="EH84" s="76"/>
      <c r="EI84" s="76"/>
      <c r="EJ84" s="76"/>
      <c r="EK84" s="76"/>
      <c r="EL84" s="76"/>
      <c r="EM84" s="76"/>
      <c r="EN84" s="76"/>
      <c r="EO84" s="76"/>
      <c r="EP84" s="76"/>
      <c r="EQ84" s="76"/>
      <c r="ER84" s="76"/>
      <c r="ES84" s="76"/>
      <c r="ET84" s="76"/>
      <c r="EU84" s="76"/>
      <c r="EV84" s="76"/>
      <c r="EW84" s="76"/>
      <c r="EX84" s="76"/>
      <c r="EY84" s="76"/>
      <c r="EZ84" s="76"/>
      <c r="FA84" s="76"/>
      <c r="FB84" s="76"/>
      <c r="FC84" s="76"/>
      <c r="FD84" s="76"/>
      <c r="FE84" s="76"/>
      <c r="FF84" s="76"/>
      <c r="FG84" s="76"/>
      <c r="FH84" s="76"/>
      <c r="FI84" s="76"/>
      <c r="FJ84" s="76"/>
      <c r="FK84" s="76"/>
      <c r="FL84" s="76"/>
      <c r="FM84" s="76"/>
      <c r="FN84" s="76"/>
      <c r="FO84" s="76"/>
      <c r="FP84" s="76"/>
      <c r="FQ84" s="76"/>
      <c r="FR84" s="76"/>
      <c r="FS84" s="76"/>
      <c r="FT84" s="76"/>
      <c r="FU84" s="76"/>
      <c r="FV84" s="76"/>
      <c r="FW84" s="76"/>
      <c r="FX84" s="76"/>
      <c r="FY84" s="76"/>
      <c r="FZ84" s="76"/>
      <c r="GA84" s="76"/>
      <c r="GB84" s="76"/>
      <c r="GC84" s="76"/>
      <c r="GD84" s="76"/>
      <c r="GE84" s="76"/>
      <c r="GF84" s="76"/>
      <c r="GG84" s="76"/>
      <c r="GH84" s="76"/>
      <c r="GI84" s="76"/>
      <c r="GJ84" s="76"/>
      <c r="GK84" s="76"/>
      <c r="GL84" s="76"/>
      <c r="GM84" s="76"/>
      <c r="GN84" s="76"/>
      <c r="GO84" s="76"/>
      <c r="GP84" s="76"/>
      <c r="GQ84" s="76"/>
      <c r="GR84" s="76"/>
      <c r="GS84" s="76"/>
      <c r="GT84" s="76"/>
      <c r="GU84" s="76"/>
      <c r="GV84" s="76"/>
      <c r="GW84" s="76"/>
      <c r="GX84" s="76"/>
      <c r="GY84" s="76"/>
      <c r="GZ84" s="76"/>
      <c r="HA84" s="76"/>
      <c r="HB84" s="76"/>
      <c r="HC84" s="76"/>
      <c r="HD84" s="76"/>
      <c r="HE84" s="76"/>
      <c r="HF84" s="76"/>
      <c r="HG84" s="76"/>
      <c r="HH84" s="76"/>
      <c r="HI84" s="76"/>
      <c r="HJ84" s="76"/>
      <c r="HK84" s="76"/>
      <c r="HL84" s="76"/>
      <c r="HM84" s="76"/>
      <c r="HN84" s="76"/>
      <c r="HO84" s="76"/>
      <c r="HP84" s="76"/>
      <c r="HQ84" s="76"/>
      <c r="HR84" s="76"/>
      <c r="HS84" s="76"/>
      <c r="HT84" s="76"/>
      <c r="HU84" s="76"/>
      <c r="HV84" s="76"/>
      <c r="HW84" s="76"/>
      <c r="HX84" s="76"/>
      <c r="HY84" s="76"/>
      <c r="HZ84" s="76"/>
      <c r="IA84" s="76"/>
      <c r="IB84" s="76"/>
      <c r="IC84" s="76"/>
      <c r="ID84" s="76"/>
      <c r="IE84" s="76"/>
      <c r="IF84" s="76"/>
      <c r="IG84" s="76"/>
      <c r="IH84" s="76"/>
      <c r="II84" s="76"/>
      <c r="IJ84" s="76"/>
      <c r="IK84" s="76"/>
      <c r="IL84" s="76"/>
      <c r="IM84" s="76"/>
      <c r="IN84" s="76"/>
      <c r="IO84" s="76"/>
      <c r="IP84" s="76"/>
      <c r="IQ84" s="76"/>
      <c r="IR84" s="76"/>
      <c r="IS84" s="76"/>
      <c r="IT84" s="76"/>
      <c r="IU84" s="76"/>
      <c r="IV84" s="76"/>
      <c r="IW84" s="76"/>
      <c r="IX84" s="76"/>
      <c r="IY84" s="76"/>
      <c r="IZ84" s="76"/>
      <c r="JA84" s="76"/>
      <c r="JB84" s="76"/>
      <c r="JC84" s="76"/>
      <c r="JD84" s="76"/>
      <c r="JE84" s="76"/>
      <c r="JF84" s="76"/>
      <c r="JG84" s="76"/>
      <c r="JH84" s="76"/>
      <c r="JI84" s="76"/>
      <c r="JJ84" s="76"/>
      <c r="JK84" s="76"/>
      <c r="JL84" s="76"/>
      <c r="JM84" s="76"/>
      <c r="JN84" s="76"/>
      <c r="JO84" s="76"/>
      <c r="JP84" s="76"/>
      <c r="JQ84" s="76"/>
      <c r="JR84" s="76"/>
      <c r="JS84" s="76"/>
      <c r="JT84" s="76"/>
      <c r="JU84" s="76"/>
      <c r="JV84" s="76"/>
      <c r="JW84" s="76"/>
      <c r="JX84" s="76"/>
      <c r="JY84" s="76"/>
      <c r="JZ84" s="76"/>
      <c r="KA84" s="76"/>
      <c r="KB84" s="76"/>
      <c r="KC84" s="76"/>
      <c r="KD84" s="76"/>
      <c r="KE84" s="76"/>
      <c r="KF84" s="76"/>
      <c r="KG84" s="76"/>
      <c r="KH84" s="76"/>
      <c r="KI84" s="76"/>
      <c r="KJ84" s="76"/>
      <c r="KK84" s="76"/>
      <c r="KL84" s="76"/>
      <c r="KM84" s="76"/>
      <c r="KN84" s="76"/>
      <c r="KO84" s="76"/>
      <c r="KP84" s="76"/>
      <c r="KQ84" s="76"/>
      <c r="KR84" s="76"/>
      <c r="KS84" s="76"/>
      <c r="KT84" s="76"/>
      <c r="KU84" s="76"/>
      <c r="KV84" s="76"/>
      <c r="KW84" s="76"/>
      <c r="KX84" s="76"/>
      <c r="KY84" s="76"/>
      <c r="KZ84" s="76"/>
      <c r="LA84" s="76"/>
      <c r="LB84" s="76"/>
      <c r="LC84" s="76"/>
      <c r="LD84" s="76"/>
      <c r="LE84" s="76"/>
      <c r="LF84" s="76"/>
      <c r="LG84" s="76"/>
      <c r="LH84" s="76"/>
      <c r="LI84" s="76"/>
      <c r="LJ84" s="76"/>
      <c r="LK84" s="76"/>
      <c r="LL84" s="76"/>
      <c r="LM84" s="76"/>
      <c r="LN84" s="76"/>
      <c r="LO84" s="76"/>
      <c r="LP84" s="76"/>
      <c r="LQ84" s="76"/>
      <c r="LR84" s="76"/>
      <c r="LS84" s="76"/>
      <c r="LT84" s="76"/>
      <c r="LU84" s="76"/>
      <c r="LV84" s="76"/>
      <c r="LW84" s="76"/>
      <c r="LX84" s="76"/>
      <c r="LY84" s="76"/>
      <c r="LZ84" s="76"/>
      <c r="MA84" s="76"/>
      <c r="MB84" s="76"/>
      <c r="MC84" s="76"/>
      <c r="MD84" s="76"/>
      <c r="ME84" s="76"/>
      <c r="MF84" s="76"/>
      <c r="MG84" s="76"/>
      <c r="MH84" s="76"/>
      <c r="MI84" s="76"/>
      <c r="MJ84" s="76"/>
      <c r="MK84" s="76"/>
      <c r="ML84" s="76"/>
      <c r="MM84" s="76"/>
      <c r="MN84" s="76"/>
      <c r="MO84" s="76"/>
      <c r="MP84" s="76"/>
      <c r="MQ84" s="76"/>
      <c r="MR84" s="76"/>
      <c r="MS84" s="76"/>
      <c r="MT84" s="76"/>
      <c r="MU84" s="76"/>
      <c r="MV84" s="76"/>
      <c r="MW84" s="76"/>
      <c r="MX84" s="76"/>
      <c r="MY84" s="76"/>
      <c r="MZ84" s="76"/>
      <c r="NA84" s="76"/>
      <c r="NB84" s="76"/>
      <c r="NC84" s="76"/>
      <c r="ND84" s="76"/>
      <c r="NE84" s="76"/>
      <c r="NF84" s="76"/>
      <c r="NG84" s="76"/>
      <c r="NH84" s="76"/>
      <c r="NI84" s="76"/>
      <c r="NJ84" s="76"/>
      <c r="NK84" s="76"/>
      <c r="NL84" s="76"/>
      <c r="NM84" s="76"/>
      <c r="NN84" s="76"/>
      <c r="NO84" s="76"/>
      <c r="NP84" s="76"/>
      <c r="NQ84" s="76"/>
      <c r="NR84" s="76"/>
      <c r="NS84" s="76"/>
      <c r="NT84" s="76"/>
      <c r="NU84" s="76"/>
      <c r="NV84" s="76"/>
      <c r="NW84" s="76"/>
      <c r="NX84" s="76"/>
      <c r="NY84" s="76"/>
      <c r="NZ84" s="76"/>
      <c r="OA84" s="76"/>
      <c r="OB84" s="76"/>
      <c r="OC84" s="76"/>
      <c r="OD84" s="76"/>
      <c r="OE84" s="76"/>
      <c r="OF84" s="76"/>
      <c r="OG84" s="76"/>
      <c r="OH84" s="76"/>
      <c r="OI84" s="76"/>
      <c r="OJ84" s="76"/>
      <c r="OK84" s="76"/>
      <c r="OL84" s="76"/>
      <c r="OM84" s="76"/>
      <c r="ON84" s="76"/>
      <c r="OO84" s="76"/>
      <c r="OP84" s="76"/>
      <c r="OQ84" s="76"/>
      <c r="OR84" s="76"/>
      <c r="OS84" s="76"/>
      <c r="OT84" s="76"/>
      <c r="OU84" s="76"/>
      <c r="OV84" s="76"/>
      <c r="OW84" s="76"/>
      <c r="OX84" s="76"/>
      <c r="OY84" s="76"/>
      <c r="OZ84" s="76"/>
      <c r="PA84" s="76"/>
      <c r="PB84" s="76"/>
      <c r="PC84" s="76"/>
      <c r="PD84" s="76"/>
      <c r="PE84" s="76"/>
      <c r="PF84" s="76"/>
      <c r="PG84" s="76"/>
      <c r="PH84" s="76"/>
      <c r="PI84" s="76"/>
      <c r="PJ84" s="76"/>
      <c r="PK84" s="76"/>
      <c r="PL84" s="76"/>
      <c r="PM84" s="76"/>
      <c r="PN84" s="76"/>
      <c r="PO84" s="76"/>
      <c r="PP84" s="76"/>
      <c r="PQ84" s="76"/>
      <c r="PR84" s="76"/>
      <c r="PS84" s="76"/>
      <c r="PT84" s="76"/>
      <c r="PU84" s="76"/>
      <c r="PV84" s="76"/>
      <c r="PW84" s="76"/>
      <c r="PX84" s="76"/>
      <c r="PY84" s="76"/>
      <c r="PZ84" s="76"/>
      <c r="QA84" s="76"/>
      <c r="QB84" s="76"/>
      <c r="QC84" s="76"/>
      <c r="QD84" s="76"/>
      <c r="QE84" s="76"/>
      <c r="QF84" s="76"/>
      <c r="QG84" s="76"/>
      <c r="QH84" s="76"/>
      <c r="QI84" s="76"/>
      <c r="QJ84" s="76"/>
      <c r="QK84" s="76"/>
      <c r="QL84" s="76"/>
      <c r="QM84" s="76"/>
      <c r="QN84" s="76"/>
      <c r="QO84" s="76"/>
      <c r="QP84" s="76"/>
      <c r="QQ84" s="76"/>
      <c r="QR84" s="76"/>
      <c r="QS84" s="76"/>
      <c r="QT84" s="76"/>
      <c r="QU84" s="76"/>
      <c r="QV84" s="76"/>
      <c r="QW84" s="76"/>
      <c r="QX84" s="76"/>
      <c r="QY84" s="76"/>
      <c r="QZ84" s="76"/>
      <c r="RA84" s="76"/>
      <c r="RB84" s="76"/>
      <c r="RC84" s="76"/>
      <c r="RD84" s="76"/>
      <c r="RE84" s="76"/>
      <c r="RF84" s="76"/>
      <c r="RG84" s="76"/>
      <c r="RH84" s="76"/>
      <c r="RI84" s="76"/>
      <c r="RJ84" s="76"/>
      <c r="RK84" s="76"/>
      <c r="RL84" s="76"/>
      <c r="RM84" s="76"/>
      <c r="RN84" s="76"/>
      <c r="RO84" s="76"/>
      <c r="RP84" s="76"/>
      <c r="RQ84" s="76"/>
      <c r="RR84" s="76"/>
      <c r="RS84" s="76"/>
      <c r="RT84" s="76"/>
      <c r="RU84" s="76"/>
      <c r="RV84" s="76"/>
      <c r="RW84" s="76"/>
      <c r="RX84" s="76"/>
      <c r="RY84" s="76"/>
      <c r="RZ84" s="76"/>
      <c r="SA84" s="76"/>
      <c r="SB84" s="76"/>
      <c r="SC84" s="76"/>
      <c r="SD84" s="76"/>
      <c r="SE84" s="76"/>
      <c r="SF84" s="76"/>
      <c r="SG84" s="76"/>
      <c r="SH84" s="76"/>
      <c r="SI84" s="76"/>
      <c r="SJ84" s="76"/>
      <c r="SK84" s="76"/>
      <c r="SL84" s="76"/>
      <c r="SM84" s="76"/>
      <c r="SN84" s="76"/>
      <c r="SO84" s="76"/>
      <c r="SP84" s="76"/>
      <c r="SQ84" s="76"/>
      <c r="SR84" s="76"/>
      <c r="SS84" s="76"/>
      <c r="ST84" s="76"/>
      <c r="SU84" s="76"/>
      <c r="SV84" s="76"/>
      <c r="SW84" s="76"/>
      <c r="SX84" s="76"/>
      <c r="SY84" s="76"/>
      <c r="SZ84" s="76"/>
      <c r="TA84" s="76"/>
      <c r="TB84" s="76"/>
      <c r="TC84" s="76"/>
      <c r="TD84" s="76"/>
      <c r="TE84" s="76"/>
      <c r="TF84" s="76"/>
      <c r="TG84" s="76"/>
      <c r="TH84" s="76"/>
      <c r="TI84" s="76"/>
      <c r="TJ84" s="76"/>
      <c r="TK84" s="76"/>
      <c r="TL84" s="76"/>
      <c r="TM84" s="76"/>
      <c r="TN84" s="76"/>
      <c r="TO84" s="76"/>
      <c r="TP84" s="76"/>
      <c r="TQ84" s="76"/>
      <c r="TR84" s="76"/>
      <c r="TS84" s="76"/>
      <c r="TT84" s="76"/>
      <c r="TU84" s="76"/>
      <c r="TV84" s="76"/>
      <c r="TW84" s="76"/>
      <c r="TX84" s="76"/>
      <c r="TY84" s="76"/>
      <c r="TZ84" s="76"/>
      <c r="UA84" s="76"/>
      <c r="UB84" s="76"/>
      <c r="UC84" s="76"/>
      <c r="UD84" s="76"/>
      <c r="UE84" s="76"/>
      <c r="UF84" s="76"/>
      <c r="UG84" s="76"/>
      <c r="UH84" s="76"/>
      <c r="UI84" s="76"/>
      <c r="UJ84" s="76"/>
      <c r="UK84" s="76"/>
      <c r="UL84" s="76"/>
      <c r="UM84" s="76"/>
      <c r="UN84" s="76"/>
      <c r="UO84" s="76"/>
      <c r="UP84" s="76"/>
      <c r="UQ84" s="76"/>
      <c r="UR84" s="76"/>
      <c r="US84" s="76"/>
      <c r="UT84" s="76"/>
      <c r="UU84" s="76"/>
      <c r="UV84" s="76"/>
      <c r="UW84" s="76"/>
      <c r="UX84" s="76"/>
      <c r="UY84" s="76"/>
      <c r="UZ84" s="76"/>
      <c r="VA84" s="76"/>
      <c r="VB84" s="76"/>
      <c r="VC84" s="76"/>
      <c r="VD84" s="76"/>
      <c r="VE84" s="76"/>
      <c r="VF84" s="76"/>
      <c r="VG84" s="76"/>
      <c r="VH84" s="76"/>
      <c r="VI84" s="76"/>
      <c r="VJ84" s="76"/>
      <c r="VK84" s="76"/>
      <c r="VL84" s="76"/>
      <c r="VM84" s="76"/>
      <c r="VN84" s="76"/>
      <c r="VO84" s="76"/>
      <c r="VP84" s="76"/>
      <c r="VQ84" s="76"/>
      <c r="VR84" s="76"/>
      <c r="VS84" s="76"/>
      <c r="VT84" s="76"/>
      <c r="VU84" s="76"/>
      <c r="VV84" s="76"/>
      <c r="VW84" s="76"/>
      <c r="VX84" s="76"/>
      <c r="VY84" s="76"/>
      <c r="VZ84" s="76"/>
      <c r="WA84" s="76"/>
      <c r="WB84" s="76"/>
      <c r="WC84" s="76"/>
      <c r="WD84" s="76"/>
      <c r="WE84" s="76"/>
      <c r="WF84" s="76"/>
      <c r="WG84" s="76"/>
      <c r="WH84" s="76"/>
      <c r="WI84" s="76"/>
      <c r="WJ84" s="76"/>
      <c r="WK84" s="76"/>
      <c r="WL84" s="76"/>
      <c r="WM84" s="76"/>
      <c r="WN84" s="76"/>
      <c r="WO84" s="76"/>
      <c r="WP84" s="76"/>
      <c r="WQ84" s="76"/>
      <c r="WR84" s="76"/>
      <c r="WS84" s="76"/>
      <c r="WT84" s="76"/>
      <c r="WU84" s="76"/>
      <c r="WV84" s="76"/>
      <c r="WW84" s="76"/>
      <c r="WX84" s="76"/>
      <c r="WY84" s="76"/>
      <c r="WZ84" s="76"/>
      <c r="XA84" s="76"/>
      <c r="XB84" s="76"/>
      <c r="XC84" s="76"/>
      <c r="XD84" s="76"/>
      <c r="XE84" s="76"/>
      <c r="XF84" s="76"/>
      <c r="XG84" s="76"/>
      <c r="XH84" s="76"/>
      <c r="XI84" s="76"/>
      <c r="XJ84" s="76"/>
      <c r="XK84" s="76"/>
      <c r="XL84" s="76"/>
      <c r="XM84" s="76"/>
      <c r="XN84" s="76"/>
      <c r="XO84" s="76"/>
      <c r="XP84" s="76"/>
      <c r="XQ84" s="76"/>
      <c r="XR84" s="76"/>
      <c r="XS84" s="76"/>
      <c r="XT84" s="76"/>
      <c r="XU84" s="76"/>
      <c r="XV84" s="76"/>
      <c r="XW84" s="76"/>
      <c r="XX84" s="76"/>
      <c r="XY84" s="76"/>
      <c r="XZ84" s="76"/>
      <c r="YA84" s="76"/>
      <c r="YB84" s="76"/>
      <c r="YC84" s="76"/>
      <c r="YD84" s="76"/>
      <c r="YE84" s="76"/>
      <c r="YF84" s="76"/>
      <c r="YG84" s="76"/>
      <c r="YH84" s="76"/>
      <c r="YI84" s="76"/>
      <c r="YJ84" s="76"/>
      <c r="YK84" s="76"/>
      <c r="YL84" s="76"/>
      <c r="YM84" s="76"/>
      <c r="YN84" s="76"/>
      <c r="YO84" s="76"/>
      <c r="YP84" s="76"/>
      <c r="YQ84" s="76"/>
      <c r="YR84" s="76"/>
      <c r="YS84" s="76"/>
      <c r="YT84" s="76"/>
      <c r="YU84" s="76"/>
      <c r="YV84" s="76"/>
      <c r="YW84" s="76"/>
      <c r="YX84" s="76"/>
      <c r="YY84" s="76"/>
      <c r="YZ84" s="76"/>
      <c r="ZA84" s="76"/>
      <c r="ZB84" s="76"/>
      <c r="ZC84" s="76"/>
      <c r="ZD84" s="76"/>
      <c r="ZE84" s="76"/>
      <c r="ZF84" s="76"/>
      <c r="ZG84" s="76"/>
      <c r="ZH84" s="76"/>
      <c r="ZI84" s="76"/>
      <c r="ZJ84" s="76"/>
      <c r="ZK84" s="76"/>
      <c r="ZL84" s="76"/>
      <c r="ZM84" s="76"/>
      <c r="ZN84" s="76"/>
      <c r="ZO84" s="76"/>
      <c r="ZP84" s="76"/>
      <c r="ZQ84" s="76"/>
      <c r="ZR84" s="76"/>
      <c r="ZS84" s="76"/>
      <c r="ZT84" s="76"/>
      <c r="ZU84" s="76"/>
      <c r="ZV84" s="76"/>
      <c r="ZW84" s="76"/>
      <c r="ZX84" s="76"/>
      <c r="ZY84" s="76"/>
      <c r="ZZ84" s="76"/>
      <c r="AAA84" s="76"/>
      <c r="AAB84" s="76"/>
      <c r="AAC84" s="76"/>
      <c r="AAD84" s="76"/>
      <c r="AAE84" s="76"/>
      <c r="AAF84" s="76"/>
      <c r="AAG84" s="76"/>
      <c r="AAH84" s="76"/>
      <c r="AAI84" s="76"/>
      <c r="AAJ84" s="76"/>
      <c r="AAK84" s="76"/>
      <c r="AAL84" s="76"/>
      <c r="AAM84" s="76"/>
      <c r="AAN84" s="76"/>
      <c r="AAO84" s="76"/>
      <c r="AAP84" s="76"/>
      <c r="AAQ84" s="76"/>
      <c r="AAR84" s="76"/>
      <c r="AAS84" s="76"/>
      <c r="AAT84" s="76"/>
      <c r="AAU84" s="76"/>
      <c r="AAV84" s="76"/>
      <c r="AAW84" s="76"/>
      <c r="AAX84" s="76"/>
      <c r="AAY84" s="76"/>
      <c r="AAZ84" s="76"/>
      <c r="ABA84" s="76"/>
      <c r="ABB84" s="76"/>
      <c r="ABC84" s="76"/>
      <c r="ABD84" s="76"/>
      <c r="ABE84" s="76"/>
      <c r="ABF84" s="76"/>
      <c r="ABG84" s="76"/>
      <c r="ABH84" s="76"/>
      <c r="ABI84" s="76"/>
      <c r="ABJ84" s="76"/>
      <c r="ABK84" s="76"/>
      <c r="ABL84" s="76"/>
      <c r="ABM84" s="76"/>
      <c r="ABN84" s="76"/>
      <c r="ABO84" s="76"/>
      <c r="ABP84" s="76"/>
      <c r="ABQ84" s="76"/>
      <c r="ABR84" s="76"/>
      <c r="ABS84" s="76"/>
      <c r="ABT84" s="76"/>
      <c r="ABU84" s="76"/>
      <c r="ABV84" s="76"/>
      <c r="ABW84" s="76"/>
      <c r="ABX84" s="76"/>
      <c r="ABY84" s="76"/>
      <c r="ABZ84" s="76"/>
      <c r="ACA84" s="76"/>
      <c r="ACB84" s="76"/>
      <c r="ACC84" s="76"/>
      <c r="ACD84" s="76"/>
      <c r="ACE84" s="76"/>
      <c r="ACF84" s="76"/>
      <c r="ACG84" s="76"/>
      <c r="ACH84" s="76"/>
      <c r="ACI84" s="76"/>
      <c r="ACJ84" s="76"/>
      <c r="ACK84" s="76"/>
      <c r="ACL84" s="76"/>
      <c r="ACM84" s="76"/>
      <c r="ACN84" s="76"/>
      <c r="ACO84" s="76"/>
      <c r="ACP84" s="76"/>
      <c r="ACQ84" s="76"/>
      <c r="ACR84" s="76"/>
      <c r="ACS84" s="76"/>
      <c r="ACT84" s="76"/>
      <c r="ACU84" s="76"/>
      <c r="ACV84" s="76"/>
      <c r="ACW84" s="76"/>
      <c r="ACX84" s="76"/>
      <c r="ACY84" s="76"/>
      <c r="ACZ84" s="76"/>
      <c r="ADA84" s="76"/>
      <c r="ADB84" s="76"/>
      <c r="ADC84" s="76"/>
      <c r="ADD84" s="76"/>
      <c r="ADE84" s="76"/>
      <c r="ADF84" s="76"/>
      <c r="ADG84" s="76"/>
      <c r="ADH84" s="76"/>
      <c r="ADI84" s="76"/>
      <c r="ADJ84" s="76"/>
      <c r="ADK84" s="76"/>
      <c r="ADL84" s="76"/>
      <c r="ADM84" s="76"/>
      <c r="ADN84" s="76"/>
      <c r="ADO84" s="76"/>
      <c r="ADP84" s="76"/>
      <c r="ADQ84" s="76"/>
      <c r="ADR84" s="76"/>
      <c r="ADS84" s="76"/>
      <c r="ADT84" s="76"/>
      <c r="ADU84" s="76"/>
      <c r="ADV84" s="76"/>
      <c r="ADW84" s="76"/>
      <c r="ADX84" s="76"/>
      <c r="ADY84" s="76"/>
      <c r="ADZ84" s="76"/>
      <c r="AEA84" s="76"/>
      <c r="AEB84" s="76"/>
      <c r="AEC84" s="76"/>
      <c r="AED84" s="76"/>
      <c r="AEE84" s="76"/>
      <c r="AEF84" s="76"/>
      <c r="AEG84" s="76"/>
      <c r="AEH84" s="76"/>
      <c r="AEI84" s="76"/>
      <c r="AEJ84" s="76"/>
      <c r="AEK84" s="76"/>
      <c r="AEL84" s="76"/>
      <c r="AEM84" s="76"/>
      <c r="AEN84" s="76"/>
      <c r="AEO84" s="76"/>
      <c r="AEP84" s="76"/>
      <c r="AEQ84" s="76"/>
      <c r="AER84" s="76"/>
      <c r="AES84" s="76"/>
      <c r="AET84" s="76"/>
      <c r="AEU84" s="76"/>
      <c r="AEV84" s="76"/>
      <c r="AEW84" s="76"/>
      <c r="AEX84" s="76"/>
      <c r="AEY84" s="76"/>
      <c r="AEZ84" s="76"/>
      <c r="AFA84" s="76"/>
      <c r="AFB84" s="76"/>
      <c r="AFC84" s="76"/>
      <c r="AFD84" s="76"/>
      <c r="AFE84" s="76"/>
      <c r="AFF84" s="76"/>
      <c r="AFG84" s="76"/>
      <c r="AFH84" s="76"/>
      <c r="AFI84" s="76"/>
      <c r="AFJ84" s="76"/>
      <c r="AFK84" s="76"/>
      <c r="AFL84" s="76"/>
      <c r="AFM84" s="76"/>
      <c r="AFN84" s="76"/>
      <c r="AFO84" s="76"/>
      <c r="AFP84" s="76"/>
      <c r="AFQ84" s="76"/>
      <c r="AFR84" s="76"/>
      <c r="AFS84" s="76"/>
      <c r="AFT84" s="76"/>
      <c r="AFU84" s="76"/>
      <c r="AFV84" s="76"/>
      <c r="AFW84" s="76"/>
      <c r="AFX84" s="76"/>
      <c r="AFY84" s="76"/>
      <c r="AFZ84" s="76"/>
      <c r="AGA84" s="76"/>
      <c r="AGB84" s="76"/>
      <c r="AGC84" s="76"/>
      <c r="AGD84" s="76"/>
      <c r="AGE84" s="76"/>
      <c r="AGF84" s="76"/>
      <c r="AGG84" s="76"/>
      <c r="AGH84" s="76"/>
      <c r="AGI84" s="76"/>
      <c r="AGJ84" s="76"/>
      <c r="AGK84" s="76"/>
      <c r="AGL84" s="76"/>
      <c r="AGM84" s="76"/>
      <c r="AGN84" s="76"/>
      <c r="AGO84" s="76"/>
      <c r="AGP84" s="76"/>
      <c r="AGQ84" s="76"/>
      <c r="AGR84" s="76"/>
      <c r="AGS84" s="76"/>
      <c r="AGT84" s="76"/>
      <c r="AGU84" s="76"/>
      <c r="AGV84" s="76"/>
      <c r="AGW84" s="76"/>
      <c r="AGX84" s="76"/>
      <c r="AGY84" s="76"/>
      <c r="AGZ84" s="76"/>
      <c r="AHA84" s="76"/>
      <c r="AHB84" s="76"/>
      <c r="AHC84" s="76"/>
      <c r="AHD84" s="76"/>
      <c r="AHE84" s="76"/>
      <c r="AHF84" s="76"/>
      <c r="AHG84" s="76"/>
      <c r="AHH84" s="76"/>
      <c r="AHI84" s="76"/>
      <c r="AHJ84" s="76"/>
      <c r="AHK84" s="76"/>
      <c r="AHL84" s="76"/>
      <c r="AHM84" s="76"/>
      <c r="AHN84" s="76"/>
      <c r="AHO84" s="76"/>
      <c r="AHP84" s="76"/>
      <c r="AHQ84" s="76"/>
      <c r="AHR84" s="76"/>
      <c r="AHS84" s="76"/>
      <c r="AHT84" s="76"/>
      <c r="AHU84" s="76"/>
      <c r="AHV84" s="76"/>
      <c r="AHW84" s="76"/>
      <c r="AHX84" s="76"/>
      <c r="AHY84" s="76"/>
      <c r="AHZ84" s="76"/>
      <c r="AIA84" s="76"/>
      <c r="AIB84" s="76"/>
      <c r="AIC84" s="76"/>
      <c r="AID84" s="76"/>
      <c r="AIE84" s="76"/>
      <c r="AIF84" s="76"/>
      <c r="AIG84" s="76"/>
      <c r="AIH84" s="76"/>
      <c r="AII84" s="76"/>
      <c r="AIJ84" s="76"/>
    </row>
    <row r="85" spans="1:920" s="77" customFormat="1" x14ac:dyDescent="0.25">
      <c r="A85" s="71">
        <v>0.53</v>
      </c>
      <c r="B85" s="71">
        <v>1.36</v>
      </c>
      <c r="C85" s="71">
        <f t="shared" si="3"/>
        <v>1.53</v>
      </c>
      <c r="D85" s="71">
        <f t="shared" si="3"/>
        <v>2.3600000000000003</v>
      </c>
      <c r="E85" s="748" t="s">
        <v>2630</v>
      </c>
      <c r="F85" s="755" t="s">
        <v>2631</v>
      </c>
      <c r="G85" s="802"/>
      <c r="H85" s="802" t="s">
        <v>2593</v>
      </c>
      <c r="I85" s="750">
        <v>553</v>
      </c>
      <c r="J85" s="383">
        <v>0</v>
      </c>
      <c r="K85" s="383">
        <v>0</v>
      </c>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c r="CY85" s="76"/>
      <c r="CZ85" s="76"/>
      <c r="DA85" s="76"/>
      <c r="DB85" s="76"/>
      <c r="DC85" s="76"/>
      <c r="DD85" s="76"/>
      <c r="DE85" s="76"/>
      <c r="DF85" s="76"/>
      <c r="DG85" s="76"/>
      <c r="DH85" s="76"/>
      <c r="DI85" s="76"/>
      <c r="DJ85" s="76"/>
      <c r="DK85" s="76"/>
      <c r="DL85" s="76"/>
      <c r="DM85" s="76"/>
      <c r="DN85" s="76"/>
      <c r="DO85" s="76"/>
      <c r="DP85" s="76"/>
      <c r="DQ85" s="76"/>
      <c r="DR85" s="76"/>
      <c r="DS85" s="76"/>
      <c r="DT85" s="76"/>
      <c r="DU85" s="76"/>
      <c r="DV85" s="76"/>
      <c r="DW85" s="76"/>
      <c r="DX85" s="76"/>
      <c r="DY85" s="76"/>
      <c r="DZ85" s="76"/>
      <c r="EA85" s="76"/>
      <c r="EB85" s="76"/>
      <c r="EC85" s="76"/>
      <c r="ED85" s="76"/>
      <c r="EE85" s="76"/>
      <c r="EF85" s="76"/>
      <c r="EG85" s="76"/>
      <c r="EH85" s="76"/>
      <c r="EI85" s="76"/>
      <c r="EJ85" s="76"/>
      <c r="EK85" s="76"/>
      <c r="EL85" s="76"/>
      <c r="EM85" s="76"/>
      <c r="EN85" s="76"/>
      <c r="EO85" s="76"/>
      <c r="EP85" s="76"/>
      <c r="EQ85" s="76"/>
      <c r="ER85" s="76"/>
      <c r="ES85" s="76"/>
      <c r="ET85" s="76"/>
      <c r="EU85" s="76"/>
      <c r="EV85" s="76"/>
      <c r="EW85" s="76"/>
      <c r="EX85" s="76"/>
      <c r="EY85" s="76"/>
      <c r="EZ85" s="76"/>
      <c r="FA85" s="76"/>
      <c r="FB85" s="76"/>
      <c r="FC85" s="76"/>
      <c r="FD85" s="76"/>
      <c r="FE85" s="76"/>
      <c r="FF85" s="76"/>
      <c r="FG85" s="76"/>
      <c r="FH85" s="76"/>
      <c r="FI85" s="76"/>
      <c r="FJ85" s="76"/>
      <c r="FK85" s="76"/>
      <c r="FL85" s="76"/>
      <c r="FM85" s="76"/>
      <c r="FN85" s="76"/>
      <c r="FO85" s="76"/>
      <c r="FP85" s="76"/>
      <c r="FQ85" s="76"/>
      <c r="FR85" s="76"/>
      <c r="FS85" s="76"/>
      <c r="FT85" s="76"/>
      <c r="FU85" s="76"/>
      <c r="FV85" s="76"/>
      <c r="FW85" s="76"/>
      <c r="FX85" s="76"/>
      <c r="FY85" s="76"/>
      <c r="FZ85" s="76"/>
      <c r="GA85" s="76"/>
      <c r="GB85" s="76"/>
      <c r="GC85" s="76"/>
      <c r="GD85" s="76"/>
      <c r="GE85" s="76"/>
      <c r="GF85" s="76"/>
      <c r="GG85" s="76"/>
      <c r="GH85" s="76"/>
      <c r="GI85" s="76"/>
      <c r="GJ85" s="76"/>
      <c r="GK85" s="76"/>
      <c r="GL85" s="76"/>
      <c r="GM85" s="76"/>
      <c r="GN85" s="76"/>
      <c r="GO85" s="76"/>
      <c r="GP85" s="76"/>
      <c r="GQ85" s="76"/>
      <c r="GR85" s="76"/>
      <c r="GS85" s="76"/>
      <c r="GT85" s="76"/>
      <c r="GU85" s="76"/>
      <c r="GV85" s="76"/>
      <c r="GW85" s="76"/>
      <c r="GX85" s="76"/>
      <c r="GY85" s="76"/>
      <c r="GZ85" s="76"/>
      <c r="HA85" s="76"/>
      <c r="HB85" s="76"/>
      <c r="HC85" s="76"/>
      <c r="HD85" s="76"/>
      <c r="HE85" s="76"/>
      <c r="HF85" s="76"/>
      <c r="HG85" s="76"/>
      <c r="HH85" s="76"/>
      <c r="HI85" s="76"/>
      <c r="HJ85" s="76"/>
      <c r="HK85" s="76"/>
      <c r="HL85" s="76"/>
      <c r="HM85" s="76"/>
      <c r="HN85" s="76"/>
      <c r="HO85" s="76"/>
      <c r="HP85" s="76"/>
      <c r="HQ85" s="76"/>
      <c r="HR85" s="76"/>
      <c r="HS85" s="76"/>
      <c r="HT85" s="76"/>
      <c r="HU85" s="76"/>
      <c r="HV85" s="76"/>
      <c r="HW85" s="76"/>
      <c r="HX85" s="76"/>
      <c r="HY85" s="76"/>
      <c r="HZ85" s="76"/>
      <c r="IA85" s="76"/>
      <c r="IB85" s="76"/>
      <c r="IC85" s="76"/>
      <c r="ID85" s="76"/>
      <c r="IE85" s="76"/>
      <c r="IF85" s="76"/>
      <c r="IG85" s="76"/>
      <c r="IH85" s="76"/>
      <c r="II85" s="76"/>
      <c r="IJ85" s="76"/>
      <c r="IK85" s="76"/>
      <c r="IL85" s="76"/>
      <c r="IM85" s="76"/>
      <c r="IN85" s="76"/>
      <c r="IO85" s="76"/>
      <c r="IP85" s="76"/>
      <c r="IQ85" s="76"/>
      <c r="IR85" s="76"/>
      <c r="IS85" s="76"/>
      <c r="IT85" s="76"/>
      <c r="IU85" s="76"/>
      <c r="IV85" s="76"/>
      <c r="IW85" s="76"/>
      <c r="IX85" s="76"/>
      <c r="IY85" s="76"/>
      <c r="IZ85" s="76"/>
      <c r="JA85" s="76"/>
      <c r="JB85" s="76"/>
      <c r="JC85" s="76"/>
      <c r="JD85" s="76"/>
      <c r="JE85" s="76"/>
      <c r="JF85" s="76"/>
      <c r="JG85" s="76"/>
      <c r="JH85" s="76"/>
      <c r="JI85" s="76"/>
      <c r="JJ85" s="76"/>
      <c r="JK85" s="76"/>
      <c r="JL85" s="76"/>
      <c r="JM85" s="76"/>
      <c r="JN85" s="76"/>
      <c r="JO85" s="76"/>
      <c r="JP85" s="76"/>
      <c r="JQ85" s="76"/>
      <c r="JR85" s="76"/>
      <c r="JS85" s="76"/>
      <c r="JT85" s="76"/>
      <c r="JU85" s="76"/>
      <c r="JV85" s="76"/>
      <c r="JW85" s="76"/>
      <c r="JX85" s="76"/>
      <c r="JY85" s="76"/>
      <c r="JZ85" s="76"/>
      <c r="KA85" s="76"/>
      <c r="KB85" s="76"/>
      <c r="KC85" s="76"/>
      <c r="KD85" s="76"/>
      <c r="KE85" s="76"/>
      <c r="KF85" s="76"/>
      <c r="KG85" s="76"/>
      <c r="KH85" s="76"/>
      <c r="KI85" s="76"/>
      <c r="KJ85" s="76"/>
      <c r="KK85" s="76"/>
      <c r="KL85" s="76"/>
      <c r="KM85" s="76"/>
      <c r="KN85" s="76"/>
      <c r="KO85" s="76"/>
      <c r="KP85" s="76"/>
      <c r="KQ85" s="76"/>
      <c r="KR85" s="76"/>
      <c r="KS85" s="76"/>
      <c r="KT85" s="76"/>
      <c r="KU85" s="76"/>
      <c r="KV85" s="76"/>
      <c r="KW85" s="76"/>
      <c r="KX85" s="76"/>
      <c r="KY85" s="76"/>
      <c r="KZ85" s="76"/>
      <c r="LA85" s="76"/>
      <c r="LB85" s="76"/>
      <c r="LC85" s="76"/>
      <c r="LD85" s="76"/>
      <c r="LE85" s="76"/>
      <c r="LF85" s="76"/>
      <c r="LG85" s="76"/>
      <c r="LH85" s="76"/>
      <c r="LI85" s="76"/>
      <c r="LJ85" s="76"/>
      <c r="LK85" s="76"/>
      <c r="LL85" s="76"/>
      <c r="LM85" s="76"/>
      <c r="LN85" s="76"/>
      <c r="LO85" s="76"/>
      <c r="LP85" s="76"/>
      <c r="LQ85" s="76"/>
      <c r="LR85" s="76"/>
      <c r="LS85" s="76"/>
      <c r="LT85" s="76"/>
      <c r="LU85" s="76"/>
      <c r="LV85" s="76"/>
      <c r="LW85" s="76"/>
      <c r="LX85" s="76"/>
      <c r="LY85" s="76"/>
      <c r="LZ85" s="76"/>
      <c r="MA85" s="76"/>
      <c r="MB85" s="76"/>
      <c r="MC85" s="76"/>
      <c r="MD85" s="76"/>
      <c r="ME85" s="76"/>
      <c r="MF85" s="76"/>
      <c r="MG85" s="76"/>
      <c r="MH85" s="76"/>
      <c r="MI85" s="76"/>
      <c r="MJ85" s="76"/>
      <c r="MK85" s="76"/>
      <c r="ML85" s="76"/>
      <c r="MM85" s="76"/>
      <c r="MN85" s="76"/>
      <c r="MO85" s="76"/>
      <c r="MP85" s="76"/>
      <c r="MQ85" s="76"/>
      <c r="MR85" s="76"/>
      <c r="MS85" s="76"/>
      <c r="MT85" s="76"/>
      <c r="MU85" s="76"/>
      <c r="MV85" s="76"/>
      <c r="MW85" s="76"/>
      <c r="MX85" s="76"/>
      <c r="MY85" s="76"/>
      <c r="MZ85" s="76"/>
      <c r="NA85" s="76"/>
      <c r="NB85" s="76"/>
      <c r="NC85" s="76"/>
      <c r="ND85" s="76"/>
      <c r="NE85" s="76"/>
      <c r="NF85" s="76"/>
      <c r="NG85" s="76"/>
      <c r="NH85" s="76"/>
      <c r="NI85" s="76"/>
      <c r="NJ85" s="76"/>
      <c r="NK85" s="76"/>
      <c r="NL85" s="76"/>
      <c r="NM85" s="76"/>
      <c r="NN85" s="76"/>
      <c r="NO85" s="76"/>
      <c r="NP85" s="76"/>
      <c r="NQ85" s="76"/>
      <c r="NR85" s="76"/>
      <c r="NS85" s="76"/>
      <c r="NT85" s="76"/>
      <c r="NU85" s="76"/>
      <c r="NV85" s="76"/>
      <c r="NW85" s="76"/>
      <c r="NX85" s="76"/>
      <c r="NY85" s="76"/>
      <c r="NZ85" s="76"/>
      <c r="OA85" s="76"/>
      <c r="OB85" s="76"/>
      <c r="OC85" s="76"/>
      <c r="OD85" s="76"/>
      <c r="OE85" s="76"/>
      <c r="OF85" s="76"/>
      <c r="OG85" s="76"/>
      <c r="OH85" s="76"/>
      <c r="OI85" s="76"/>
      <c r="OJ85" s="76"/>
      <c r="OK85" s="76"/>
      <c r="OL85" s="76"/>
      <c r="OM85" s="76"/>
      <c r="ON85" s="76"/>
      <c r="OO85" s="76"/>
      <c r="OP85" s="76"/>
      <c r="OQ85" s="76"/>
      <c r="OR85" s="76"/>
      <c r="OS85" s="76"/>
      <c r="OT85" s="76"/>
      <c r="OU85" s="76"/>
      <c r="OV85" s="76"/>
      <c r="OW85" s="76"/>
      <c r="OX85" s="76"/>
      <c r="OY85" s="76"/>
      <c r="OZ85" s="76"/>
      <c r="PA85" s="76"/>
      <c r="PB85" s="76"/>
      <c r="PC85" s="76"/>
      <c r="PD85" s="76"/>
      <c r="PE85" s="76"/>
      <c r="PF85" s="76"/>
      <c r="PG85" s="76"/>
      <c r="PH85" s="76"/>
      <c r="PI85" s="76"/>
      <c r="PJ85" s="76"/>
      <c r="PK85" s="76"/>
      <c r="PL85" s="76"/>
      <c r="PM85" s="76"/>
      <c r="PN85" s="76"/>
      <c r="PO85" s="76"/>
      <c r="PP85" s="76"/>
      <c r="PQ85" s="76"/>
      <c r="PR85" s="76"/>
      <c r="PS85" s="76"/>
      <c r="PT85" s="76"/>
      <c r="PU85" s="76"/>
      <c r="PV85" s="76"/>
      <c r="PW85" s="76"/>
      <c r="PX85" s="76"/>
      <c r="PY85" s="76"/>
      <c r="PZ85" s="76"/>
      <c r="QA85" s="76"/>
      <c r="QB85" s="76"/>
      <c r="QC85" s="76"/>
      <c r="QD85" s="76"/>
      <c r="QE85" s="76"/>
      <c r="QF85" s="76"/>
      <c r="QG85" s="76"/>
      <c r="QH85" s="76"/>
      <c r="QI85" s="76"/>
      <c r="QJ85" s="76"/>
      <c r="QK85" s="76"/>
      <c r="QL85" s="76"/>
      <c r="QM85" s="76"/>
      <c r="QN85" s="76"/>
      <c r="QO85" s="76"/>
      <c r="QP85" s="76"/>
      <c r="QQ85" s="76"/>
      <c r="QR85" s="76"/>
      <c r="QS85" s="76"/>
      <c r="QT85" s="76"/>
      <c r="QU85" s="76"/>
      <c r="QV85" s="76"/>
      <c r="QW85" s="76"/>
      <c r="QX85" s="76"/>
      <c r="QY85" s="76"/>
      <c r="QZ85" s="76"/>
      <c r="RA85" s="76"/>
      <c r="RB85" s="76"/>
      <c r="RC85" s="76"/>
      <c r="RD85" s="76"/>
      <c r="RE85" s="76"/>
      <c r="RF85" s="76"/>
      <c r="RG85" s="76"/>
      <c r="RH85" s="76"/>
      <c r="RI85" s="76"/>
      <c r="RJ85" s="76"/>
      <c r="RK85" s="76"/>
      <c r="RL85" s="76"/>
      <c r="RM85" s="76"/>
      <c r="RN85" s="76"/>
      <c r="RO85" s="76"/>
      <c r="RP85" s="76"/>
      <c r="RQ85" s="76"/>
      <c r="RR85" s="76"/>
      <c r="RS85" s="76"/>
      <c r="RT85" s="76"/>
      <c r="RU85" s="76"/>
      <c r="RV85" s="76"/>
      <c r="RW85" s="76"/>
      <c r="RX85" s="76"/>
      <c r="RY85" s="76"/>
      <c r="RZ85" s="76"/>
      <c r="SA85" s="76"/>
      <c r="SB85" s="76"/>
      <c r="SC85" s="76"/>
      <c r="SD85" s="76"/>
      <c r="SE85" s="76"/>
      <c r="SF85" s="76"/>
      <c r="SG85" s="76"/>
      <c r="SH85" s="76"/>
      <c r="SI85" s="76"/>
      <c r="SJ85" s="76"/>
      <c r="SK85" s="76"/>
      <c r="SL85" s="76"/>
      <c r="SM85" s="76"/>
      <c r="SN85" s="76"/>
      <c r="SO85" s="76"/>
      <c r="SP85" s="76"/>
      <c r="SQ85" s="76"/>
      <c r="SR85" s="76"/>
      <c r="SS85" s="76"/>
      <c r="ST85" s="76"/>
      <c r="SU85" s="76"/>
      <c r="SV85" s="76"/>
      <c r="SW85" s="76"/>
      <c r="SX85" s="76"/>
      <c r="SY85" s="76"/>
      <c r="SZ85" s="76"/>
      <c r="TA85" s="76"/>
      <c r="TB85" s="76"/>
      <c r="TC85" s="76"/>
      <c r="TD85" s="76"/>
      <c r="TE85" s="76"/>
      <c r="TF85" s="76"/>
      <c r="TG85" s="76"/>
      <c r="TH85" s="76"/>
      <c r="TI85" s="76"/>
      <c r="TJ85" s="76"/>
      <c r="TK85" s="76"/>
      <c r="TL85" s="76"/>
      <c r="TM85" s="76"/>
      <c r="TN85" s="76"/>
      <c r="TO85" s="76"/>
      <c r="TP85" s="76"/>
      <c r="TQ85" s="76"/>
      <c r="TR85" s="76"/>
      <c r="TS85" s="76"/>
      <c r="TT85" s="76"/>
      <c r="TU85" s="76"/>
      <c r="TV85" s="76"/>
      <c r="TW85" s="76"/>
      <c r="TX85" s="76"/>
      <c r="TY85" s="76"/>
      <c r="TZ85" s="76"/>
      <c r="UA85" s="76"/>
      <c r="UB85" s="76"/>
      <c r="UC85" s="76"/>
      <c r="UD85" s="76"/>
      <c r="UE85" s="76"/>
      <c r="UF85" s="76"/>
      <c r="UG85" s="76"/>
      <c r="UH85" s="76"/>
      <c r="UI85" s="76"/>
      <c r="UJ85" s="76"/>
      <c r="UK85" s="76"/>
      <c r="UL85" s="76"/>
      <c r="UM85" s="76"/>
      <c r="UN85" s="76"/>
      <c r="UO85" s="76"/>
      <c r="UP85" s="76"/>
      <c r="UQ85" s="76"/>
      <c r="UR85" s="76"/>
      <c r="US85" s="76"/>
      <c r="UT85" s="76"/>
      <c r="UU85" s="76"/>
      <c r="UV85" s="76"/>
      <c r="UW85" s="76"/>
      <c r="UX85" s="76"/>
      <c r="UY85" s="76"/>
      <c r="UZ85" s="76"/>
      <c r="VA85" s="76"/>
      <c r="VB85" s="76"/>
      <c r="VC85" s="76"/>
      <c r="VD85" s="76"/>
      <c r="VE85" s="76"/>
      <c r="VF85" s="76"/>
      <c r="VG85" s="76"/>
      <c r="VH85" s="76"/>
      <c r="VI85" s="76"/>
      <c r="VJ85" s="76"/>
      <c r="VK85" s="76"/>
      <c r="VL85" s="76"/>
      <c r="VM85" s="76"/>
      <c r="VN85" s="76"/>
      <c r="VO85" s="76"/>
      <c r="VP85" s="76"/>
      <c r="VQ85" s="76"/>
      <c r="VR85" s="76"/>
      <c r="VS85" s="76"/>
      <c r="VT85" s="76"/>
      <c r="VU85" s="76"/>
      <c r="VV85" s="76"/>
      <c r="VW85" s="76"/>
      <c r="VX85" s="76"/>
      <c r="VY85" s="76"/>
      <c r="VZ85" s="76"/>
      <c r="WA85" s="76"/>
      <c r="WB85" s="76"/>
      <c r="WC85" s="76"/>
      <c r="WD85" s="76"/>
      <c r="WE85" s="76"/>
      <c r="WF85" s="76"/>
      <c r="WG85" s="76"/>
      <c r="WH85" s="76"/>
      <c r="WI85" s="76"/>
      <c r="WJ85" s="76"/>
      <c r="WK85" s="76"/>
      <c r="WL85" s="76"/>
      <c r="WM85" s="76"/>
      <c r="WN85" s="76"/>
      <c r="WO85" s="76"/>
      <c r="WP85" s="76"/>
      <c r="WQ85" s="76"/>
      <c r="WR85" s="76"/>
      <c r="WS85" s="76"/>
      <c r="WT85" s="76"/>
      <c r="WU85" s="76"/>
      <c r="WV85" s="76"/>
      <c r="WW85" s="76"/>
      <c r="WX85" s="76"/>
      <c r="WY85" s="76"/>
      <c r="WZ85" s="76"/>
      <c r="XA85" s="76"/>
      <c r="XB85" s="76"/>
      <c r="XC85" s="76"/>
      <c r="XD85" s="76"/>
      <c r="XE85" s="76"/>
      <c r="XF85" s="76"/>
      <c r="XG85" s="76"/>
      <c r="XH85" s="76"/>
      <c r="XI85" s="76"/>
      <c r="XJ85" s="76"/>
      <c r="XK85" s="76"/>
      <c r="XL85" s="76"/>
      <c r="XM85" s="76"/>
      <c r="XN85" s="76"/>
      <c r="XO85" s="76"/>
      <c r="XP85" s="76"/>
      <c r="XQ85" s="76"/>
      <c r="XR85" s="76"/>
      <c r="XS85" s="76"/>
      <c r="XT85" s="76"/>
      <c r="XU85" s="76"/>
      <c r="XV85" s="76"/>
      <c r="XW85" s="76"/>
      <c r="XX85" s="76"/>
      <c r="XY85" s="76"/>
      <c r="XZ85" s="76"/>
      <c r="YA85" s="76"/>
      <c r="YB85" s="76"/>
      <c r="YC85" s="76"/>
      <c r="YD85" s="76"/>
      <c r="YE85" s="76"/>
      <c r="YF85" s="76"/>
      <c r="YG85" s="76"/>
      <c r="YH85" s="76"/>
      <c r="YI85" s="76"/>
      <c r="YJ85" s="76"/>
      <c r="YK85" s="76"/>
      <c r="YL85" s="76"/>
      <c r="YM85" s="76"/>
      <c r="YN85" s="76"/>
      <c r="YO85" s="76"/>
      <c r="YP85" s="76"/>
      <c r="YQ85" s="76"/>
      <c r="YR85" s="76"/>
      <c r="YS85" s="76"/>
      <c r="YT85" s="76"/>
      <c r="YU85" s="76"/>
      <c r="YV85" s="76"/>
      <c r="YW85" s="76"/>
      <c r="YX85" s="76"/>
      <c r="YY85" s="76"/>
      <c r="YZ85" s="76"/>
      <c r="ZA85" s="76"/>
      <c r="ZB85" s="76"/>
      <c r="ZC85" s="76"/>
      <c r="ZD85" s="76"/>
      <c r="ZE85" s="76"/>
      <c r="ZF85" s="76"/>
      <c r="ZG85" s="76"/>
      <c r="ZH85" s="76"/>
      <c r="ZI85" s="76"/>
      <c r="ZJ85" s="76"/>
      <c r="ZK85" s="76"/>
      <c r="ZL85" s="76"/>
      <c r="ZM85" s="76"/>
      <c r="ZN85" s="76"/>
      <c r="ZO85" s="76"/>
      <c r="ZP85" s="76"/>
      <c r="ZQ85" s="76"/>
      <c r="ZR85" s="76"/>
      <c r="ZS85" s="76"/>
      <c r="ZT85" s="76"/>
      <c r="ZU85" s="76"/>
      <c r="ZV85" s="76"/>
      <c r="ZW85" s="76"/>
      <c r="ZX85" s="76"/>
      <c r="ZY85" s="76"/>
      <c r="ZZ85" s="76"/>
      <c r="AAA85" s="76"/>
      <c r="AAB85" s="76"/>
      <c r="AAC85" s="76"/>
      <c r="AAD85" s="76"/>
      <c r="AAE85" s="76"/>
      <c r="AAF85" s="76"/>
      <c r="AAG85" s="76"/>
      <c r="AAH85" s="76"/>
      <c r="AAI85" s="76"/>
      <c r="AAJ85" s="76"/>
      <c r="AAK85" s="76"/>
      <c r="AAL85" s="76"/>
      <c r="AAM85" s="76"/>
      <c r="AAN85" s="76"/>
      <c r="AAO85" s="76"/>
      <c r="AAP85" s="76"/>
      <c r="AAQ85" s="76"/>
      <c r="AAR85" s="76"/>
      <c r="AAS85" s="76"/>
      <c r="AAT85" s="76"/>
      <c r="AAU85" s="76"/>
      <c r="AAV85" s="76"/>
      <c r="AAW85" s="76"/>
      <c r="AAX85" s="76"/>
      <c r="AAY85" s="76"/>
      <c r="AAZ85" s="76"/>
      <c r="ABA85" s="76"/>
      <c r="ABB85" s="76"/>
      <c r="ABC85" s="76"/>
      <c r="ABD85" s="76"/>
      <c r="ABE85" s="76"/>
      <c r="ABF85" s="76"/>
      <c r="ABG85" s="76"/>
      <c r="ABH85" s="76"/>
      <c r="ABI85" s="76"/>
      <c r="ABJ85" s="76"/>
      <c r="ABK85" s="76"/>
      <c r="ABL85" s="76"/>
      <c r="ABM85" s="76"/>
      <c r="ABN85" s="76"/>
      <c r="ABO85" s="76"/>
      <c r="ABP85" s="76"/>
      <c r="ABQ85" s="76"/>
      <c r="ABR85" s="76"/>
      <c r="ABS85" s="76"/>
      <c r="ABT85" s="76"/>
      <c r="ABU85" s="76"/>
      <c r="ABV85" s="76"/>
      <c r="ABW85" s="76"/>
      <c r="ABX85" s="76"/>
      <c r="ABY85" s="76"/>
      <c r="ABZ85" s="76"/>
      <c r="ACA85" s="76"/>
      <c r="ACB85" s="76"/>
      <c r="ACC85" s="76"/>
      <c r="ACD85" s="76"/>
      <c r="ACE85" s="76"/>
      <c r="ACF85" s="76"/>
      <c r="ACG85" s="76"/>
      <c r="ACH85" s="76"/>
      <c r="ACI85" s="76"/>
      <c r="ACJ85" s="76"/>
      <c r="ACK85" s="76"/>
      <c r="ACL85" s="76"/>
      <c r="ACM85" s="76"/>
      <c r="ACN85" s="76"/>
      <c r="ACO85" s="76"/>
      <c r="ACP85" s="76"/>
      <c r="ACQ85" s="76"/>
      <c r="ACR85" s="76"/>
      <c r="ACS85" s="76"/>
      <c r="ACT85" s="76"/>
      <c r="ACU85" s="76"/>
      <c r="ACV85" s="76"/>
      <c r="ACW85" s="76"/>
      <c r="ACX85" s="76"/>
      <c r="ACY85" s="76"/>
      <c r="ACZ85" s="76"/>
      <c r="ADA85" s="76"/>
      <c r="ADB85" s="76"/>
      <c r="ADC85" s="76"/>
      <c r="ADD85" s="76"/>
      <c r="ADE85" s="76"/>
      <c r="ADF85" s="76"/>
      <c r="ADG85" s="76"/>
      <c r="ADH85" s="76"/>
      <c r="ADI85" s="76"/>
      <c r="ADJ85" s="76"/>
      <c r="ADK85" s="76"/>
      <c r="ADL85" s="76"/>
      <c r="ADM85" s="76"/>
      <c r="ADN85" s="76"/>
      <c r="ADO85" s="76"/>
      <c r="ADP85" s="76"/>
      <c r="ADQ85" s="76"/>
      <c r="ADR85" s="76"/>
      <c r="ADS85" s="76"/>
      <c r="ADT85" s="76"/>
      <c r="ADU85" s="76"/>
      <c r="ADV85" s="76"/>
      <c r="ADW85" s="76"/>
      <c r="ADX85" s="76"/>
      <c r="ADY85" s="76"/>
      <c r="ADZ85" s="76"/>
      <c r="AEA85" s="76"/>
      <c r="AEB85" s="76"/>
      <c r="AEC85" s="76"/>
      <c r="AED85" s="76"/>
      <c r="AEE85" s="76"/>
      <c r="AEF85" s="76"/>
      <c r="AEG85" s="76"/>
      <c r="AEH85" s="76"/>
      <c r="AEI85" s="76"/>
      <c r="AEJ85" s="76"/>
      <c r="AEK85" s="76"/>
      <c r="AEL85" s="76"/>
      <c r="AEM85" s="76"/>
      <c r="AEN85" s="76"/>
      <c r="AEO85" s="76"/>
      <c r="AEP85" s="76"/>
      <c r="AEQ85" s="76"/>
      <c r="AER85" s="76"/>
      <c r="AES85" s="76"/>
      <c r="AET85" s="76"/>
      <c r="AEU85" s="76"/>
      <c r="AEV85" s="76"/>
      <c r="AEW85" s="76"/>
      <c r="AEX85" s="76"/>
      <c r="AEY85" s="76"/>
      <c r="AEZ85" s="76"/>
      <c r="AFA85" s="76"/>
      <c r="AFB85" s="76"/>
      <c r="AFC85" s="76"/>
      <c r="AFD85" s="76"/>
      <c r="AFE85" s="76"/>
      <c r="AFF85" s="76"/>
      <c r="AFG85" s="76"/>
      <c r="AFH85" s="76"/>
      <c r="AFI85" s="76"/>
      <c r="AFJ85" s="76"/>
      <c r="AFK85" s="76"/>
      <c r="AFL85" s="76"/>
      <c r="AFM85" s="76"/>
      <c r="AFN85" s="76"/>
      <c r="AFO85" s="76"/>
      <c r="AFP85" s="76"/>
      <c r="AFQ85" s="76"/>
      <c r="AFR85" s="76"/>
      <c r="AFS85" s="76"/>
      <c r="AFT85" s="76"/>
      <c r="AFU85" s="76"/>
      <c r="AFV85" s="76"/>
      <c r="AFW85" s="76"/>
      <c r="AFX85" s="76"/>
      <c r="AFY85" s="76"/>
      <c r="AFZ85" s="76"/>
      <c r="AGA85" s="76"/>
      <c r="AGB85" s="76"/>
      <c r="AGC85" s="76"/>
      <c r="AGD85" s="76"/>
      <c r="AGE85" s="76"/>
      <c r="AGF85" s="76"/>
      <c r="AGG85" s="76"/>
      <c r="AGH85" s="76"/>
      <c r="AGI85" s="76"/>
      <c r="AGJ85" s="76"/>
      <c r="AGK85" s="76"/>
      <c r="AGL85" s="76"/>
      <c r="AGM85" s="76"/>
      <c r="AGN85" s="76"/>
      <c r="AGO85" s="76"/>
      <c r="AGP85" s="76"/>
      <c r="AGQ85" s="76"/>
      <c r="AGR85" s="76"/>
      <c r="AGS85" s="76"/>
      <c r="AGT85" s="76"/>
      <c r="AGU85" s="76"/>
      <c r="AGV85" s="76"/>
      <c r="AGW85" s="76"/>
      <c r="AGX85" s="76"/>
      <c r="AGY85" s="76"/>
      <c r="AGZ85" s="76"/>
      <c r="AHA85" s="76"/>
      <c r="AHB85" s="76"/>
      <c r="AHC85" s="76"/>
      <c r="AHD85" s="76"/>
      <c r="AHE85" s="76"/>
      <c r="AHF85" s="76"/>
      <c r="AHG85" s="76"/>
      <c r="AHH85" s="76"/>
      <c r="AHI85" s="76"/>
      <c r="AHJ85" s="76"/>
      <c r="AHK85" s="76"/>
      <c r="AHL85" s="76"/>
      <c r="AHM85" s="76"/>
      <c r="AHN85" s="76"/>
      <c r="AHO85" s="76"/>
      <c r="AHP85" s="76"/>
      <c r="AHQ85" s="76"/>
      <c r="AHR85" s="76"/>
      <c r="AHS85" s="76"/>
      <c r="AHT85" s="76"/>
      <c r="AHU85" s="76"/>
      <c r="AHV85" s="76"/>
      <c r="AHW85" s="76"/>
      <c r="AHX85" s="76"/>
      <c r="AHY85" s="76"/>
      <c r="AHZ85" s="76"/>
      <c r="AIA85" s="76"/>
      <c r="AIB85" s="76"/>
      <c r="AIC85" s="76"/>
      <c r="AID85" s="76"/>
      <c r="AIE85" s="76"/>
      <c r="AIF85" s="76"/>
      <c r="AIG85" s="76"/>
      <c r="AIH85" s="76"/>
      <c r="AII85" s="76"/>
      <c r="AIJ85" s="76"/>
    </row>
    <row r="86" spans="1:920" s="77" customFormat="1" x14ac:dyDescent="0.25">
      <c r="A86" s="71">
        <v>0.54</v>
      </c>
      <c r="B86" s="71">
        <v>1.37</v>
      </c>
      <c r="C86" s="71">
        <f t="shared" si="3"/>
        <v>1.54</v>
      </c>
      <c r="D86" s="71">
        <f t="shared" si="3"/>
        <v>2.37</v>
      </c>
      <c r="E86" s="748" t="s">
        <v>2632</v>
      </c>
      <c r="F86" s="755" t="s">
        <v>2633</v>
      </c>
      <c r="G86" s="802"/>
      <c r="H86" s="802" t="s">
        <v>2591</v>
      </c>
      <c r="I86" s="750">
        <v>554</v>
      </c>
      <c r="J86" s="383">
        <v>0</v>
      </c>
      <c r="K86" s="383">
        <v>0</v>
      </c>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6"/>
      <c r="BR86" s="76"/>
      <c r="BS86" s="76"/>
      <c r="BT86" s="76"/>
      <c r="BU86" s="76"/>
      <c r="BV86" s="76"/>
      <c r="BW86" s="76"/>
      <c r="BX86" s="76"/>
      <c r="BY86" s="76"/>
      <c r="BZ86" s="76"/>
      <c r="CA86" s="76"/>
      <c r="CB86" s="76"/>
      <c r="CC86" s="76"/>
      <c r="CD86" s="76"/>
      <c r="CE86" s="76"/>
      <c r="CF86" s="76"/>
      <c r="CG86" s="76"/>
      <c r="CH86" s="76"/>
      <c r="CI86" s="76"/>
      <c r="CJ86" s="76"/>
      <c r="CK86" s="76"/>
      <c r="CL86" s="76"/>
      <c r="CM86" s="76"/>
      <c r="CN86" s="76"/>
      <c r="CO86" s="76"/>
      <c r="CP86" s="76"/>
      <c r="CQ86" s="76"/>
      <c r="CR86" s="76"/>
      <c r="CS86" s="76"/>
      <c r="CT86" s="76"/>
      <c r="CU86" s="76"/>
      <c r="CV86" s="76"/>
      <c r="CW86" s="76"/>
      <c r="CX86" s="76"/>
      <c r="CY86" s="76"/>
      <c r="CZ86" s="76"/>
      <c r="DA86" s="76"/>
      <c r="DB86" s="76"/>
      <c r="DC86" s="76"/>
      <c r="DD86" s="76"/>
      <c r="DE86" s="76"/>
      <c r="DF86" s="76"/>
      <c r="DG86" s="76"/>
      <c r="DH86" s="76"/>
      <c r="DI86" s="76"/>
      <c r="DJ86" s="76"/>
      <c r="DK86" s="76"/>
      <c r="DL86" s="76"/>
      <c r="DM86" s="76"/>
      <c r="DN86" s="76"/>
      <c r="DO86" s="76"/>
      <c r="DP86" s="76"/>
      <c r="DQ86" s="76"/>
      <c r="DR86" s="76"/>
      <c r="DS86" s="76"/>
      <c r="DT86" s="76"/>
      <c r="DU86" s="76"/>
      <c r="DV86" s="76"/>
      <c r="DW86" s="76"/>
      <c r="DX86" s="76"/>
      <c r="DY86" s="76"/>
      <c r="DZ86" s="76"/>
      <c r="EA86" s="76"/>
      <c r="EB86" s="76"/>
      <c r="EC86" s="76"/>
      <c r="ED86" s="76"/>
      <c r="EE86" s="76"/>
      <c r="EF86" s="76"/>
      <c r="EG86" s="76"/>
      <c r="EH86" s="76"/>
      <c r="EI86" s="76"/>
      <c r="EJ86" s="76"/>
      <c r="EK86" s="76"/>
      <c r="EL86" s="76"/>
      <c r="EM86" s="76"/>
      <c r="EN86" s="76"/>
      <c r="EO86" s="76"/>
      <c r="EP86" s="76"/>
      <c r="EQ86" s="76"/>
      <c r="ER86" s="76"/>
      <c r="ES86" s="76"/>
      <c r="ET86" s="76"/>
      <c r="EU86" s="76"/>
      <c r="EV86" s="76"/>
      <c r="EW86" s="76"/>
      <c r="EX86" s="76"/>
      <c r="EY86" s="76"/>
      <c r="EZ86" s="76"/>
      <c r="FA86" s="76"/>
      <c r="FB86" s="76"/>
      <c r="FC86" s="76"/>
      <c r="FD86" s="76"/>
      <c r="FE86" s="76"/>
      <c r="FF86" s="76"/>
      <c r="FG86" s="76"/>
      <c r="FH86" s="76"/>
      <c r="FI86" s="76"/>
      <c r="FJ86" s="76"/>
      <c r="FK86" s="76"/>
      <c r="FL86" s="76"/>
      <c r="FM86" s="76"/>
      <c r="FN86" s="76"/>
      <c r="FO86" s="76"/>
      <c r="FP86" s="76"/>
      <c r="FQ86" s="76"/>
      <c r="FR86" s="76"/>
      <c r="FS86" s="76"/>
      <c r="FT86" s="76"/>
      <c r="FU86" s="76"/>
      <c r="FV86" s="76"/>
      <c r="FW86" s="76"/>
      <c r="FX86" s="76"/>
      <c r="FY86" s="76"/>
      <c r="FZ86" s="76"/>
      <c r="GA86" s="76"/>
      <c r="GB86" s="76"/>
      <c r="GC86" s="76"/>
      <c r="GD86" s="76"/>
      <c r="GE86" s="76"/>
      <c r="GF86" s="76"/>
      <c r="GG86" s="76"/>
      <c r="GH86" s="76"/>
      <c r="GI86" s="76"/>
      <c r="GJ86" s="76"/>
      <c r="GK86" s="76"/>
      <c r="GL86" s="76"/>
      <c r="GM86" s="76"/>
      <c r="GN86" s="76"/>
      <c r="GO86" s="76"/>
      <c r="GP86" s="76"/>
      <c r="GQ86" s="76"/>
      <c r="GR86" s="76"/>
      <c r="GS86" s="76"/>
      <c r="GT86" s="76"/>
      <c r="GU86" s="76"/>
      <c r="GV86" s="76"/>
      <c r="GW86" s="76"/>
      <c r="GX86" s="76"/>
      <c r="GY86" s="76"/>
      <c r="GZ86" s="76"/>
      <c r="HA86" s="76"/>
      <c r="HB86" s="76"/>
      <c r="HC86" s="76"/>
      <c r="HD86" s="76"/>
      <c r="HE86" s="76"/>
      <c r="HF86" s="76"/>
      <c r="HG86" s="76"/>
      <c r="HH86" s="76"/>
      <c r="HI86" s="76"/>
      <c r="HJ86" s="76"/>
      <c r="HK86" s="76"/>
      <c r="HL86" s="76"/>
      <c r="HM86" s="76"/>
      <c r="HN86" s="76"/>
      <c r="HO86" s="76"/>
      <c r="HP86" s="76"/>
      <c r="HQ86" s="76"/>
      <c r="HR86" s="76"/>
      <c r="HS86" s="76"/>
      <c r="HT86" s="76"/>
      <c r="HU86" s="76"/>
      <c r="HV86" s="76"/>
      <c r="HW86" s="76"/>
      <c r="HX86" s="76"/>
      <c r="HY86" s="76"/>
      <c r="HZ86" s="76"/>
      <c r="IA86" s="76"/>
      <c r="IB86" s="76"/>
      <c r="IC86" s="76"/>
      <c r="ID86" s="76"/>
      <c r="IE86" s="76"/>
      <c r="IF86" s="76"/>
      <c r="IG86" s="76"/>
      <c r="IH86" s="76"/>
      <c r="II86" s="76"/>
      <c r="IJ86" s="76"/>
      <c r="IK86" s="76"/>
      <c r="IL86" s="76"/>
      <c r="IM86" s="76"/>
      <c r="IN86" s="76"/>
      <c r="IO86" s="76"/>
      <c r="IP86" s="76"/>
      <c r="IQ86" s="76"/>
      <c r="IR86" s="76"/>
      <c r="IS86" s="76"/>
      <c r="IT86" s="76"/>
      <c r="IU86" s="76"/>
      <c r="IV86" s="76"/>
      <c r="IW86" s="76"/>
      <c r="IX86" s="76"/>
      <c r="IY86" s="76"/>
      <c r="IZ86" s="76"/>
      <c r="JA86" s="76"/>
      <c r="JB86" s="76"/>
      <c r="JC86" s="76"/>
      <c r="JD86" s="76"/>
      <c r="JE86" s="76"/>
      <c r="JF86" s="76"/>
      <c r="JG86" s="76"/>
      <c r="JH86" s="76"/>
      <c r="JI86" s="76"/>
      <c r="JJ86" s="76"/>
      <c r="JK86" s="76"/>
      <c r="JL86" s="76"/>
      <c r="JM86" s="76"/>
      <c r="JN86" s="76"/>
      <c r="JO86" s="76"/>
      <c r="JP86" s="76"/>
      <c r="JQ86" s="76"/>
      <c r="JR86" s="76"/>
      <c r="JS86" s="76"/>
      <c r="JT86" s="76"/>
      <c r="JU86" s="76"/>
      <c r="JV86" s="76"/>
      <c r="JW86" s="76"/>
      <c r="JX86" s="76"/>
      <c r="JY86" s="76"/>
      <c r="JZ86" s="76"/>
      <c r="KA86" s="76"/>
      <c r="KB86" s="76"/>
      <c r="KC86" s="76"/>
      <c r="KD86" s="76"/>
      <c r="KE86" s="76"/>
      <c r="KF86" s="76"/>
      <c r="KG86" s="76"/>
      <c r="KH86" s="76"/>
      <c r="KI86" s="76"/>
      <c r="KJ86" s="76"/>
      <c r="KK86" s="76"/>
      <c r="KL86" s="76"/>
      <c r="KM86" s="76"/>
      <c r="KN86" s="76"/>
      <c r="KO86" s="76"/>
      <c r="KP86" s="76"/>
      <c r="KQ86" s="76"/>
      <c r="KR86" s="76"/>
      <c r="KS86" s="76"/>
      <c r="KT86" s="76"/>
      <c r="KU86" s="76"/>
      <c r="KV86" s="76"/>
      <c r="KW86" s="76"/>
      <c r="KX86" s="76"/>
      <c r="KY86" s="76"/>
      <c r="KZ86" s="76"/>
      <c r="LA86" s="76"/>
      <c r="LB86" s="76"/>
      <c r="LC86" s="76"/>
      <c r="LD86" s="76"/>
      <c r="LE86" s="76"/>
      <c r="LF86" s="76"/>
      <c r="LG86" s="76"/>
      <c r="LH86" s="76"/>
      <c r="LI86" s="76"/>
      <c r="LJ86" s="76"/>
      <c r="LK86" s="76"/>
      <c r="LL86" s="76"/>
      <c r="LM86" s="76"/>
      <c r="LN86" s="76"/>
      <c r="LO86" s="76"/>
      <c r="LP86" s="76"/>
      <c r="LQ86" s="76"/>
      <c r="LR86" s="76"/>
      <c r="LS86" s="76"/>
      <c r="LT86" s="76"/>
      <c r="LU86" s="76"/>
      <c r="LV86" s="76"/>
      <c r="LW86" s="76"/>
      <c r="LX86" s="76"/>
      <c r="LY86" s="76"/>
      <c r="LZ86" s="76"/>
      <c r="MA86" s="76"/>
      <c r="MB86" s="76"/>
      <c r="MC86" s="76"/>
      <c r="MD86" s="76"/>
      <c r="ME86" s="76"/>
      <c r="MF86" s="76"/>
      <c r="MG86" s="76"/>
      <c r="MH86" s="76"/>
      <c r="MI86" s="76"/>
      <c r="MJ86" s="76"/>
      <c r="MK86" s="76"/>
      <c r="ML86" s="76"/>
      <c r="MM86" s="76"/>
      <c r="MN86" s="76"/>
      <c r="MO86" s="76"/>
      <c r="MP86" s="76"/>
      <c r="MQ86" s="76"/>
      <c r="MR86" s="76"/>
      <c r="MS86" s="76"/>
      <c r="MT86" s="76"/>
      <c r="MU86" s="76"/>
      <c r="MV86" s="76"/>
      <c r="MW86" s="76"/>
      <c r="MX86" s="76"/>
      <c r="MY86" s="76"/>
      <c r="MZ86" s="76"/>
      <c r="NA86" s="76"/>
      <c r="NB86" s="76"/>
      <c r="NC86" s="76"/>
      <c r="ND86" s="76"/>
      <c r="NE86" s="76"/>
      <c r="NF86" s="76"/>
      <c r="NG86" s="76"/>
      <c r="NH86" s="76"/>
      <c r="NI86" s="76"/>
      <c r="NJ86" s="76"/>
      <c r="NK86" s="76"/>
      <c r="NL86" s="76"/>
      <c r="NM86" s="76"/>
      <c r="NN86" s="76"/>
      <c r="NO86" s="76"/>
      <c r="NP86" s="76"/>
      <c r="NQ86" s="76"/>
      <c r="NR86" s="76"/>
      <c r="NS86" s="76"/>
      <c r="NT86" s="76"/>
      <c r="NU86" s="76"/>
      <c r="NV86" s="76"/>
      <c r="NW86" s="76"/>
      <c r="NX86" s="76"/>
      <c r="NY86" s="76"/>
      <c r="NZ86" s="76"/>
      <c r="OA86" s="76"/>
      <c r="OB86" s="76"/>
      <c r="OC86" s="76"/>
      <c r="OD86" s="76"/>
      <c r="OE86" s="76"/>
      <c r="OF86" s="76"/>
      <c r="OG86" s="76"/>
      <c r="OH86" s="76"/>
      <c r="OI86" s="76"/>
      <c r="OJ86" s="76"/>
      <c r="OK86" s="76"/>
      <c r="OL86" s="76"/>
      <c r="OM86" s="76"/>
      <c r="ON86" s="76"/>
      <c r="OO86" s="76"/>
      <c r="OP86" s="76"/>
      <c r="OQ86" s="76"/>
      <c r="OR86" s="76"/>
      <c r="OS86" s="76"/>
      <c r="OT86" s="76"/>
      <c r="OU86" s="76"/>
      <c r="OV86" s="76"/>
      <c r="OW86" s="76"/>
      <c r="OX86" s="76"/>
      <c r="OY86" s="76"/>
      <c r="OZ86" s="76"/>
      <c r="PA86" s="76"/>
      <c r="PB86" s="76"/>
      <c r="PC86" s="76"/>
      <c r="PD86" s="76"/>
      <c r="PE86" s="76"/>
      <c r="PF86" s="76"/>
      <c r="PG86" s="76"/>
      <c r="PH86" s="76"/>
      <c r="PI86" s="76"/>
      <c r="PJ86" s="76"/>
      <c r="PK86" s="76"/>
      <c r="PL86" s="76"/>
      <c r="PM86" s="76"/>
      <c r="PN86" s="76"/>
      <c r="PO86" s="76"/>
      <c r="PP86" s="76"/>
      <c r="PQ86" s="76"/>
      <c r="PR86" s="76"/>
      <c r="PS86" s="76"/>
      <c r="PT86" s="76"/>
      <c r="PU86" s="76"/>
      <c r="PV86" s="76"/>
      <c r="PW86" s="76"/>
      <c r="PX86" s="76"/>
      <c r="PY86" s="76"/>
      <c r="PZ86" s="76"/>
      <c r="QA86" s="76"/>
      <c r="QB86" s="76"/>
      <c r="QC86" s="76"/>
      <c r="QD86" s="76"/>
      <c r="QE86" s="76"/>
      <c r="QF86" s="76"/>
      <c r="QG86" s="76"/>
      <c r="QH86" s="76"/>
      <c r="QI86" s="76"/>
      <c r="QJ86" s="76"/>
      <c r="QK86" s="76"/>
      <c r="QL86" s="76"/>
      <c r="QM86" s="76"/>
      <c r="QN86" s="76"/>
      <c r="QO86" s="76"/>
      <c r="QP86" s="76"/>
      <c r="QQ86" s="76"/>
      <c r="QR86" s="76"/>
      <c r="QS86" s="76"/>
      <c r="QT86" s="76"/>
      <c r="QU86" s="76"/>
      <c r="QV86" s="76"/>
      <c r="QW86" s="76"/>
      <c r="QX86" s="76"/>
      <c r="QY86" s="76"/>
      <c r="QZ86" s="76"/>
      <c r="RA86" s="76"/>
      <c r="RB86" s="76"/>
      <c r="RC86" s="76"/>
      <c r="RD86" s="76"/>
      <c r="RE86" s="76"/>
      <c r="RF86" s="76"/>
      <c r="RG86" s="76"/>
      <c r="RH86" s="76"/>
      <c r="RI86" s="76"/>
      <c r="RJ86" s="76"/>
      <c r="RK86" s="76"/>
      <c r="RL86" s="76"/>
      <c r="RM86" s="76"/>
      <c r="RN86" s="76"/>
      <c r="RO86" s="76"/>
      <c r="RP86" s="76"/>
      <c r="RQ86" s="76"/>
      <c r="RR86" s="76"/>
      <c r="RS86" s="76"/>
      <c r="RT86" s="76"/>
      <c r="RU86" s="76"/>
      <c r="RV86" s="76"/>
      <c r="RW86" s="76"/>
      <c r="RX86" s="76"/>
      <c r="RY86" s="76"/>
      <c r="RZ86" s="76"/>
      <c r="SA86" s="76"/>
      <c r="SB86" s="76"/>
      <c r="SC86" s="76"/>
      <c r="SD86" s="76"/>
      <c r="SE86" s="76"/>
      <c r="SF86" s="76"/>
      <c r="SG86" s="76"/>
      <c r="SH86" s="76"/>
      <c r="SI86" s="76"/>
      <c r="SJ86" s="76"/>
      <c r="SK86" s="76"/>
      <c r="SL86" s="76"/>
      <c r="SM86" s="76"/>
      <c r="SN86" s="76"/>
      <c r="SO86" s="76"/>
      <c r="SP86" s="76"/>
      <c r="SQ86" s="76"/>
      <c r="SR86" s="76"/>
      <c r="SS86" s="76"/>
      <c r="ST86" s="76"/>
      <c r="SU86" s="76"/>
      <c r="SV86" s="76"/>
      <c r="SW86" s="76"/>
      <c r="SX86" s="76"/>
      <c r="SY86" s="76"/>
      <c r="SZ86" s="76"/>
      <c r="TA86" s="76"/>
      <c r="TB86" s="76"/>
      <c r="TC86" s="76"/>
      <c r="TD86" s="76"/>
      <c r="TE86" s="76"/>
      <c r="TF86" s="76"/>
      <c r="TG86" s="76"/>
      <c r="TH86" s="76"/>
      <c r="TI86" s="76"/>
      <c r="TJ86" s="76"/>
      <c r="TK86" s="76"/>
      <c r="TL86" s="76"/>
      <c r="TM86" s="76"/>
      <c r="TN86" s="76"/>
      <c r="TO86" s="76"/>
      <c r="TP86" s="76"/>
      <c r="TQ86" s="76"/>
      <c r="TR86" s="76"/>
      <c r="TS86" s="76"/>
      <c r="TT86" s="76"/>
      <c r="TU86" s="76"/>
      <c r="TV86" s="76"/>
      <c r="TW86" s="76"/>
      <c r="TX86" s="76"/>
      <c r="TY86" s="76"/>
      <c r="TZ86" s="76"/>
      <c r="UA86" s="76"/>
      <c r="UB86" s="76"/>
      <c r="UC86" s="76"/>
      <c r="UD86" s="76"/>
      <c r="UE86" s="76"/>
      <c r="UF86" s="76"/>
      <c r="UG86" s="76"/>
      <c r="UH86" s="76"/>
      <c r="UI86" s="76"/>
      <c r="UJ86" s="76"/>
      <c r="UK86" s="76"/>
      <c r="UL86" s="76"/>
      <c r="UM86" s="76"/>
      <c r="UN86" s="76"/>
      <c r="UO86" s="76"/>
      <c r="UP86" s="76"/>
      <c r="UQ86" s="76"/>
      <c r="UR86" s="76"/>
      <c r="US86" s="76"/>
      <c r="UT86" s="76"/>
      <c r="UU86" s="76"/>
      <c r="UV86" s="76"/>
      <c r="UW86" s="76"/>
      <c r="UX86" s="76"/>
      <c r="UY86" s="76"/>
      <c r="UZ86" s="76"/>
      <c r="VA86" s="76"/>
      <c r="VB86" s="76"/>
      <c r="VC86" s="76"/>
      <c r="VD86" s="76"/>
      <c r="VE86" s="76"/>
      <c r="VF86" s="76"/>
      <c r="VG86" s="76"/>
      <c r="VH86" s="76"/>
      <c r="VI86" s="76"/>
      <c r="VJ86" s="76"/>
      <c r="VK86" s="76"/>
      <c r="VL86" s="76"/>
      <c r="VM86" s="76"/>
      <c r="VN86" s="76"/>
      <c r="VO86" s="76"/>
      <c r="VP86" s="76"/>
      <c r="VQ86" s="76"/>
      <c r="VR86" s="76"/>
      <c r="VS86" s="76"/>
      <c r="VT86" s="76"/>
      <c r="VU86" s="76"/>
      <c r="VV86" s="76"/>
      <c r="VW86" s="76"/>
      <c r="VX86" s="76"/>
      <c r="VY86" s="76"/>
      <c r="VZ86" s="76"/>
      <c r="WA86" s="76"/>
      <c r="WB86" s="76"/>
      <c r="WC86" s="76"/>
      <c r="WD86" s="76"/>
      <c r="WE86" s="76"/>
      <c r="WF86" s="76"/>
      <c r="WG86" s="76"/>
      <c r="WH86" s="76"/>
      <c r="WI86" s="76"/>
      <c r="WJ86" s="76"/>
      <c r="WK86" s="76"/>
      <c r="WL86" s="76"/>
      <c r="WM86" s="76"/>
      <c r="WN86" s="76"/>
      <c r="WO86" s="76"/>
      <c r="WP86" s="76"/>
      <c r="WQ86" s="76"/>
      <c r="WR86" s="76"/>
      <c r="WS86" s="76"/>
      <c r="WT86" s="76"/>
      <c r="WU86" s="76"/>
      <c r="WV86" s="76"/>
      <c r="WW86" s="76"/>
      <c r="WX86" s="76"/>
      <c r="WY86" s="76"/>
      <c r="WZ86" s="76"/>
      <c r="XA86" s="76"/>
      <c r="XB86" s="76"/>
      <c r="XC86" s="76"/>
      <c r="XD86" s="76"/>
      <c r="XE86" s="76"/>
      <c r="XF86" s="76"/>
      <c r="XG86" s="76"/>
      <c r="XH86" s="76"/>
      <c r="XI86" s="76"/>
      <c r="XJ86" s="76"/>
      <c r="XK86" s="76"/>
      <c r="XL86" s="76"/>
      <c r="XM86" s="76"/>
      <c r="XN86" s="76"/>
      <c r="XO86" s="76"/>
      <c r="XP86" s="76"/>
      <c r="XQ86" s="76"/>
      <c r="XR86" s="76"/>
      <c r="XS86" s="76"/>
      <c r="XT86" s="76"/>
      <c r="XU86" s="76"/>
      <c r="XV86" s="76"/>
      <c r="XW86" s="76"/>
      <c r="XX86" s="76"/>
      <c r="XY86" s="76"/>
      <c r="XZ86" s="76"/>
      <c r="YA86" s="76"/>
      <c r="YB86" s="76"/>
      <c r="YC86" s="76"/>
      <c r="YD86" s="76"/>
      <c r="YE86" s="76"/>
      <c r="YF86" s="76"/>
      <c r="YG86" s="76"/>
      <c r="YH86" s="76"/>
      <c r="YI86" s="76"/>
      <c r="YJ86" s="76"/>
      <c r="YK86" s="76"/>
      <c r="YL86" s="76"/>
      <c r="YM86" s="76"/>
      <c r="YN86" s="76"/>
      <c r="YO86" s="76"/>
      <c r="YP86" s="76"/>
      <c r="YQ86" s="76"/>
      <c r="YR86" s="76"/>
      <c r="YS86" s="76"/>
      <c r="YT86" s="76"/>
      <c r="YU86" s="76"/>
      <c r="YV86" s="76"/>
      <c r="YW86" s="76"/>
      <c r="YX86" s="76"/>
      <c r="YY86" s="76"/>
      <c r="YZ86" s="76"/>
      <c r="ZA86" s="76"/>
      <c r="ZB86" s="76"/>
      <c r="ZC86" s="76"/>
      <c r="ZD86" s="76"/>
      <c r="ZE86" s="76"/>
      <c r="ZF86" s="76"/>
      <c r="ZG86" s="76"/>
      <c r="ZH86" s="76"/>
      <c r="ZI86" s="76"/>
      <c r="ZJ86" s="76"/>
      <c r="ZK86" s="76"/>
      <c r="ZL86" s="76"/>
      <c r="ZM86" s="76"/>
      <c r="ZN86" s="76"/>
      <c r="ZO86" s="76"/>
      <c r="ZP86" s="76"/>
      <c r="ZQ86" s="76"/>
      <c r="ZR86" s="76"/>
      <c r="ZS86" s="76"/>
      <c r="ZT86" s="76"/>
      <c r="ZU86" s="76"/>
      <c r="ZV86" s="76"/>
      <c r="ZW86" s="76"/>
      <c r="ZX86" s="76"/>
      <c r="ZY86" s="76"/>
      <c r="ZZ86" s="76"/>
      <c r="AAA86" s="76"/>
      <c r="AAB86" s="76"/>
      <c r="AAC86" s="76"/>
      <c r="AAD86" s="76"/>
      <c r="AAE86" s="76"/>
      <c r="AAF86" s="76"/>
      <c r="AAG86" s="76"/>
      <c r="AAH86" s="76"/>
      <c r="AAI86" s="76"/>
      <c r="AAJ86" s="76"/>
      <c r="AAK86" s="76"/>
      <c r="AAL86" s="76"/>
      <c r="AAM86" s="76"/>
      <c r="AAN86" s="76"/>
      <c r="AAO86" s="76"/>
      <c r="AAP86" s="76"/>
      <c r="AAQ86" s="76"/>
      <c r="AAR86" s="76"/>
      <c r="AAS86" s="76"/>
      <c r="AAT86" s="76"/>
      <c r="AAU86" s="76"/>
      <c r="AAV86" s="76"/>
      <c r="AAW86" s="76"/>
      <c r="AAX86" s="76"/>
      <c r="AAY86" s="76"/>
      <c r="AAZ86" s="76"/>
      <c r="ABA86" s="76"/>
      <c r="ABB86" s="76"/>
      <c r="ABC86" s="76"/>
      <c r="ABD86" s="76"/>
      <c r="ABE86" s="76"/>
      <c r="ABF86" s="76"/>
      <c r="ABG86" s="76"/>
      <c r="ABH86" s="76"/>
      <c r="ABI86" s="76"/>
      <c r="ABJ86" s="76"/>
      <c r="ABK86" s="76"/>
      <c r="ABL86" s="76"/>
      <c r="ABM86" s="76"/>
      <c r="ABN86" s="76"/>
      <c r="ABO86" s="76"/>
      <c r="ABP86" s="76"/>
      <c r="ABQ86" s="76"/>
      <c r="ABR86" s="76"/>
      <c r="ABS86" s="76"/>
      <c r="ABT86" s="76"/>
      <c r="ABU86" s="76"/>
      <c r="ABV86" s="76"/>
      <c r="ABW86" s="76"/>
      <c r="ABX86" s="76"/>
      <c r="ABY86" s="76"/>
      <c r="ABZ86" s="76"/>
      <c r="ACA86" s="76"/>
      <c r="ACB86" s="76"/>
      <c r="ACC86" s="76"/>
      <c r="ACD86" s="76"/>
      <c r="ACE86" s="76"/>
      <c r="ACF86" s="76"/>
      <c r="ACG86" s="76"/>
      <c r="ACH86" s="76"/>
      <c r="ACI86" s="76"/>
      <c r="ACJ86" s="76"/>
      <c r="ACK86" s="76"/>
      <c r="ACL86" s="76"/>
      <c r="ACM86" s="76"/>
      <c r="ACN86" s="76"/>
      <c r="ACO86" s="76"/>
      <c r="ACP86" s="76"/>
      <c r="ACQ86" s="76"/>
      <c r="ACR86" s="76"/>
      <c r="ACS86" s="76"/>
      <c r="ACT86" s="76"/>
      <c r="ACU86" s="76"/>
      <c r="ACV86" s="76"/>
      <c r="ACW86" s="76"/>
      <c r="ACX86" s="76"/>
      <c r="ACY86" s="76"/>
      <c r="ACZ86" s="76"/>
      <c r="ADA86" s="76"/>
      <c r="ADB86" s="76"/>
      <c r="ADC86" s="76"/>
      <c r="ADD86" s="76"/>
      <c r="ADE86" s="76"/>
      <c r="ADF86" s="76"/>
      <c r="ADG86" s="76"/>
      <c r="ADH86" s="76"/>
      <c r="ADI86" s="76"/>
      <c r="ADJ86" s="76"/>
      <c r="ADK86" s="76"/>
      <c r="ADL86" s="76"/>
      <c r="ADM86" s="76"/>
      <c r="ADN86" s="76"/>
      <c r="ADO86" s="76"/>
      <c r="ADP86" s="76"/>
      <c r="ADQ86" s="76"/>
      <c r="ADR86" s="76"/>
      <c r="ADS86" s="76"/>
      <c r="ADT86" s="76"/>
      <c r="ADU86" s="76"/>
      <c r="ADV86" s="76"/>
      <c r="ADW86" s="76"/>
      <c r="ADX86" s="76"/>
      <c r="ADY86" s="76"/>
      <c r="ADZ86" s="76"/>
      <c r="AEA86" s="76"/>
      <c r="AEB86" s="76"/>
      <c r="AEC86" s="76"/>
      <c r="AED86" s="76"/>
      <c r="AEE86" s="76"/>
      <c r="AEF86" s="76"/>
      <c r="AEG86" s="76"/>
      <c r="AEH86" s="76"/>
      <c r="AEI86" s="76"/>
      <c r="AEJ86" s="76"/>
      <c r="AEK86" s="76"/>
      <c r="AEL86" s="76"/>
      <c r="AEM86" s="76"/>
      <c r="AEN86" s="76"/>
      <c r="AEO86" s="76"/>
      <c r="AEP86" s="76"/>
      <c r="AEQ86" s="76"/>
      <c r="AER86" s="76"/>
      <c r="AES86" s="76"/>
      <c r="AET86" s="76"/>
      <c r="AEU86" s="76"/>
      <c r="AEV86" s="76"/>
      <c r="AEW86" s="76"/>
      <c r="AEX86" s="76"/>
      <c r="AEY86" s="76"/>
      <c r="AEZ86" s="76"/>
      <c r="AFA86" s="76"/>
      <c r="AFB86" s="76"/>
      <c r="AFC86" s="76"/>
      <c r="AFD86" s="76"/>
      <c r="AFE86" s="76"/>
      <c r="AFF86" s="76"/>
      <c r="AFG86" s="76"/>
      <c r="AFH86" s="76"/>
      <c r="AFI86" s="76"/>
      <c r="AFJ86" s="76"/>
      <c r="AFK86" s="76"/>
      <c r="AFL86" s="76"/>
      <c r="AFM86" s="76"/>
      <c r="AFN86" s="76"/>
      <c r="AFO86" s="76"/>
      <c r="AFP86" s="76"/>
      <c r="AFQ86" s="76"/>
      <c r="AFR86" s="76"/>
      <c r="AFS86" s="76"/>
      <c r="AFT86" s="76"/>
      <c r="AFU86" s="76"/>
      <c r="AFV86" s="76"/>
      <c r="AFW86" s="76"/>
      <c r="AFX86" s="76"/>
      <c r="AFY86" s="76"/>
      <c r="AFZ86" s="76"/>
      <c r="AGA86" s="76"/>
      <c r="AGB86" s="76"/>
      <c r="AGC86" s="76"/>
      <c r="AGD86" s="76"/>
      <c r="AGE86" s="76"/>
      <c r="AGF86" s="76"/>
      <c r="AGG86" s="76"/>
      <c r="AGH86" s="76"/>
      <c r="AGI86" s="76"/>
      <c r="AGJ86" s="76"/>
      <c r="AGK86" s="76"/>
      <c r="AGL86" s="76"/>
      <c r="AGM86" s="76"/>
      <c r="AGN86" s="76"/>
      <c r="AGO86" s="76"/>
      <c r="AGP86" s="76"/>
      <c r="AGQ86" s="76"/>
      <c r="AGR86" s="76"/>
      <c r="AGS86" s="76"/>
      <c r="AGT86" s="76"/>
      <c r="AGU86" s="76"/>
      <c r="AGV86" s="76"/>
      <c r="AGW86" s="76"/>
      <c r="AGX86" s="76"/>
      <c r="AGY86" s="76"/>
      <c r="AGZ86" s="76"/>
      <c r="AHA86" s="76"/>
      <c r="AHB86" s="76"/>
      <c r="AHC86" s="76"/>
      <c r="AHD86" s="76"/>
      <c r="AHE86" s="76"/>
      <c r="AHF86" s="76"/>
      <c r="AHG86" s="76"/>
      <c r="AHH86" s="76"/>
      <c r="AHI86" s="76"/>
      <c r="AHJ86" s="76"/>
      <c r="AHK86" s="76"/>
      <c r="AHL86" s="76"/>
      <c r="AHM86" s="76"/>
      <c r="AHN86" s="76"/>
      <c r="AHO86" s="76"/>
      <c r="AHP86" s="76"/>
      <c r="AHQ86" s="76"/>
      <c r="AHR86" s="76"/>
      <c r="AHS86" s="76"/>
      <c r="AHT86" s="76"/>
      <c r="AHU86" s="76"/>
      <c r="AHV86" s="76"/>
      <c r="AHW86" s="76"/>
      <c r="AHX86" s="76"/>
      <c r="AHY86" s="76"/>
      <c r="AHZ86" s="76"/>
      <c r="AIA86" s="76"/>
      <c r="AIB86" s="76"/>
      <c r="AIC86" s="76"/>
      <c r="AID86" s="76"/>
      <c r="AIE86" s="76"/>
      <c r="AIF86" s="76"/>
      <c r="AIG86" s="76"/>
      <c r="AIH86" s="76"/>
      <c r="AII86" s="76"/>
      <c r="AIJ86" s="76"/>
    </row>
    <row r="87" spans="1:920" s="77" customFormat="1" x14ac:dyDescent="0.25">
      <c r="A87" s="71">
        <v>0.55000000000000004</v>
      </c>
      <c r="B87" s="71">
        <v>1.38</v>
      </c>
      <c r="C87" s="71">
        <f t="shared" si="3"/>
        <v>1.55</v>
      </c>
      <c r="D87" s="71">
        <f t="shared" si="3"/>
        <v>2.38</v>
      </c>
      <c r="E87" s="748" t="s">
        <v>2634</v>
      </c>
      <c r="F87" s="755" t="s">
        <v>2635</v>
      </c>
      <c r="G87" s="802"/>
      <c r="H87" s="802" t="s">
        <v>2593</v>
      </c>
      <c r="I87" s="750">
        <v>555</v>
      </c>
      <c r="J87" s="383">
        <v>0</v>
      </c>
      <c r="K87" s="383">
        <v>0</v>
      </c>
      <c r="L87" s="76"/>
      <c r="M87" s="76"/>
      <c r="N87" s="76"/>
      <c r="O87" s="76"/>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76"/>
      <c r="CZ87" s="76"/>
      <c r="DA87" s="76"/>
      <c r="DB87" s="76"/>
      <c r="DC87" s="76"/>
      <c r="DD87" s="76"/>
      <c r="DE87" s="76"/>
      <c r="DF87" s="76"/>
      <c r="DG87" s="76"/>
      <c r="DH87" s="76"/>
      <c r="DI87" s="76"/>
      <c r="DJ87" s="76"/>
      <c r="DK87" s="76"/>
      <c r="DL87" s="76"/>
      <c r="DM87" s="76"/>
      <c r="DN87" s="76"/>
      <c r="DO87" s="76"/>
      <c r="DP87" s="76"/>
      <c r="DQ87" s="76"/>
      <c r="DR87" s="76"/>
      <c r="DS87" s="76"/>
      <c r="DT87" s="76"/>
      <c r="DU87" s="76"/>
      <c r="DV87" s="76"/>
      <c r="DW87" s="76"/>
      <c r="DX87" s="76"/>
      <c r="DY87" s="76"/>
      <c r="DZ87" s="76"/>
      <c r="EA87" s="76"/>
      <c r="EB87" s="76"/>
      <c r="EC87" s="76"/>
      <c r="ED87" s="76"/>
      <c r="EE87" s="76"/>
      <c r="EF87" s="76"/>
      <c r="EG87" s="76"/>
      <c r="EH87" s="76"/>
      <c r="EI87" s="76"/>
      <c r="EJ87" s="76"/>
      <c r="EK87" s="76"/>
      <c r="EL87" s="76"/>
      <c r="EM87" s="76"/>
      <c r="EN87" s="76"/>
      <c r="EO87" s="76"/>
      <c r="EP87" s="76"/>
      <c r="EQ87" s="76"/>
      <c r="ER87" s="76"/>
      <c r="ES87" s="76"/>
      <c r="ET87" s="76"/>
      <c r="EU87" s="76"/>
      <c r="EV87" s="76"/>
      <c r="EW87" s="76"/>
      <c r="EX87" s="76"/>
      <c r="EY87" s="76"/>
      <c r="EZ87" s="76"/>
      <c r="FA87" s="76"/>
      <c r="FB87" s="76"/>
      <c r="FC87" s="76"/>
      <c r="FD87" s="76"/>
      <c r="FE87" s="76"/>
      <c r="FF87" s="76"/>
      <c r="FG87" s="76"/>
      <c r="FH87" s="76"/>
      <c r="FI87" s="76"/>
      <c r="FJ87" s="76"/>
      <c r="FK87" s="76"/>
      <c r="FL87" s="76"/>
      <c r="FM87" s="76"/>
      <c r="FN87" s="76"/>
      <c r="FO87" s="76"/>
      <c r="FP87" s="76"/>
      <c r="FQ87" s="76"/>
      <c r="FR87" s="76"/>
      <c r="FS87" s="76"/>
      <c r="FT87" s="76"/>
      <c r="FU87" s="76"/>
      <c r="FV87" s="76"/>
      <c r="FW87" s="76"/>
      <c r="FX87" s="76"/>
      <c r="FY87" s="76"/>
      <c r="FZ87" s="76"/>
      <c r="GA87" s="76"/>
      <c r="GB87" s="76"/>
      <c r="GC87" s="76"/>
      <c r="GD87" s="76"/>
      <c r="GE87" s="76"/>
      <c r="GF87" s="76"/>
      <c r="GG87" s="76"/>
      <c r="GH87" s="76"/>
      <c r="GI87" s="76"/>
      <c r="GJ87" s="76"/>
      <c r="GK87" s="76"/>
      <c r="GL87" s="76"/>
      <c r="GM87" s="76"/>
      <c r="GN87" s="76"/>
      <c r="GO87" s="76"/>
      <c r="GP87" s="76"/>
      <c r="GQ87" s="76"/>
      <c r="GR87" s="76"/>
      <c r="GS87" s="76"/>
      <c r="GT87" s="76"/>
      <c r="GU87" s="76"/>
      <c r="GV87" s="76"/>
      <c r="GW87" s="76"/>
      <c r="GX87" s="76"/>
      <c r="GY87" s="76"/>
      <c r="GZ87" s="76"/>
      <c r="HA87" s="76"/>
      <c r="HB87" s="76"/>
      <c r="HC87" s="76"/>
      <c r="HD87" s="76"/>
      <c r="HE87" s="76"/>
      <c r="HF87" s="76"/>
      <c r="HG87" s="76"/>
      <c r="HH87" s="76"/>
      <c r="HI87" s="76"/>
      <c r="HJ87" s="76"/>
      <c r="HK87" s="76"/>
      <c r="HL87" s="76"/>
      <c r="HM87" s="76"/>
      <c r="HN87" s="76"/>
      <c r="HO87" s="76"/>
      <c r="HP87" s="76"/>
      <c r="HQ87" s="76"/>
      <c r="HR87" s="76"/>
      <c r="HS87" s="76"/>
      <c r="HT87" s="76"/>
      <c r="HU87" s="76"/>
      <c r="HV87" s="76"/>
      <c r="HW87" s="76"/>
      <c r="HX87" s="76"/>
      <c r="HY87" s="76"/>
      <c r="HZ87" s="76"/>
      <c r="IA87" s="76"/>
      <c r="IB87" s="76"/>
      <c r="IC87" s="76"/>
      <c r="ID87" s="76"/>
      <c r="IE87" s="76"/>
      <c r="IF87" s="76"/>
      <c r="IG87" s="76"/>
      <c r="IH87" s="76"/>
      <c r="II87" s="76"/>
      <c r="IJ87" s="76"/>
      <c r="IK87" s="76"/>
      <c r="IL87" s="76"/>
      <c r="IM87" s="76"/>
      <c r="IN87" s="76"/>
      <c r="IO87" s="76"/>
      <c r="IP87" s="76"/>
      <c r="IQ87" s="76"/>
      <c r="IR87" s="76"/>
      <c r="IS87" s="76"/>
      <c r="IT87" s="76"/>
      <c r="IU87" s="76"/>
      <c r="IV87" s="76"/>
      <c r="IW87" s="76"/>
      <c r="IX87" s="76"/>
      <c r="IY87" s="76"/>
      <c r="IZ87" s="76"/>
      <c r="JA87" s="76"/>
      <c r="JB87" s="76"/>
      <c r="JC87" s="76"/>
      <c r="JD87" s="76"/>
      <c r="JE87" s="76"/>
      <c r="JF87" s="76"/>
      <c r="JG87" s="76"/>
      <c r="JH87" s="76"/>
      <c r="JI87" s="76"/>
      <c r="JJ87" s="76"/>
      <c r="JK87" s="76"/>
      <c r="JL87" s="76"/>
      <c r="JM87" s="76"/>
      <c r="JN87" s="76"/>
      <c r="JO87" s="76"/>
      <c r="JP87" s="76"/>
      <c r="JQ87" s="76"/>
      <c r="JR87" s="76"/>
      <c r="JS87" s="76"/>
      <c r="JT87" s="76"/>
      <c r="JU87" s="76"/>
      <c r="JV87" s="76"/>
      <c r="JW87" s="76"/>
      <c r="JX87" s="76"/>
      <c r="JY87" s="76"/>
      <c r="JZ87" s="76"/>
      <c r="KA87" s="76"/>
      <c r="KB87" s="76"/>
      <c r="KC87" s="76"/>
      <c r="KD87" s="76"/>
      <c r="KE87" s="76"/>
      <c r="KF87" s="76"/>
      <c r="KG87" s="76"/>
      <c r="KH87" s="76"/>
      <c r="KI87" s="76"/>
      <c r="KJ87" s="76"/>
      <c r="KK87" s="76"/>
      <c r="KL87" s="76"/>
      <c r="KM87" s="76"/>
      <c r="KN87" s="76"/>
      <c r="KO87" s="76"/>
      <c r="KP87" s="76"/>
      <c r="KQ87" s="76"/>
      <c r="KR87" s="76"/>
      <c r="KS87" s="76"/>
      <c r="KT87" s="76"/>
      <c r="KU87" s="76"/>
      <c r="KV87" s="76"/>
      <c r="KW87" s="76"/>
      <c r="KX87" s="76"/>
      <c r="KY87" s="76"/>
      <c r="KZ87" s="76"/>
      <c r="LA87" s="76"/>
      <c r="LB87" s="76"/>
      <c r="LC87" s="76"/>
      <c r="LD87" s="76"/>
      <c r="LE87" s="76"/>
      <c r="LF87" s="76"/>
      <c r="LG87" s="76"/>
      <c r="LH87" s="76"/>
      <c r="LI87" s="76"/>
      <c r="LJ87" s="76"/>
      <c r="LK87" s="76"/>
      <c r="LL87" s="76"/>
      <c r="LM87" s="76"/>
      <c r="LN87" s="76"/>
      <c r="LO87" s="76"/>
      <c r="LP87" s="76"/>
      <c r="LQ87" s="76"/>
      <c r="LR87" s="76"/>
      <c r="LS87" s="76"/>
      <c r="LT87" s="76"/>
      <c r="LU87" s="76"/>
      <c r="LV87" s="76"/>
      <c r="LW87" s="76"/>
      <c r="LX87" s="76"/>
      <c r="LY87" s="76"/>
      <c r="LZ87" s="76"/>
      <c r="MA87" s="76"/>
      <c r="MB87" s="76"/>
      <c r="MC87" s="76"/>
      <c r="MD87" s="76"/>
      <c r="ME87" s="76"/>
      <c r="MF87" s="76"/>
      <c r="MG87" s="76"/>
      <c r="MH87" s="76"/>
      <c r="MI87" s="76"/>
      <c r="MJ87" s="76"/>
      <c r="MK87" s="76"/>
      <c r="ML87" s="76"/>
      <c r="MM87" s="76"/>
      <c r="MN87" s="76"/>
      <c r="MO87" s="76"/>
      <c r="MP87" s="76"/>
      <c r="MQ87" s="76"/>
      <c r="MR87" s="76"/>
      <c r="MS87" s="76"/>
      <c r="MT87" s="76"/>
      <c r="MU87" s="76"/>
      <c r="MV87" s="76"/>
      <c r="MW87" s="76"/>
      <c r="MX87" s="76"/>
      <c r="MY87" s="76"/>
      <c r="MZ87" s="76"/>
      <c r="NA87" s="76"/>
      <c r="NB87" s="76"/>
      <c r="NC87" s="76"/>
      <c r="ND87" s="76"/>
      <c r="NE87" s="76"/>
      <c r="NF87" s="76"/>
      <c r="NG87" s="76"/>
      <c r="NH87" s="76"/>
      <c r="NI87" s="76"/>
      <c r="NJ87" s="76"/>
      <c r="NK87" s="76"/>
      <c r="NL87" s="76"/>
      <c r="NM87" s="76"/>
      <c r="NN87" s="76"/>
      <c r="NO87" s="76"/>
      <c r="NP87" s="76"/>
      <c r="NQ87" s="76"/>
      <c r="NR87" s="76"/>
      <c r="NS87" s="76"/>
      <c r="NT87" s="76"/>
      <c r="NU87" s="76"/>
      <c r="NV87" s="76"/>
      <c r="NW87" s="76"/>
      <c r="NX87" s="76"/>
      <c r="NY87" s="76"/>
      <c r="NZ87" s="76"/>
      <c r="OA87" s="76"/>
      <c r="OB87" s="76"/>
      <c r="OC87" s="76"/>
      <c r="OD87" s="76"/>
      <c r="OE87" s="76"/>
      <c r="OF87" s="76"/>
      <c r="OG87" s="76"/>
      <c r="OH87" s="76"/>
      <c r="OI87" s="76"/>
      <c r="OJ87" s="76"/>
      <c r="OK87" s="76"/>
      <c r="OL87" s="76"/>
      <c r="OM87" s="76"/>
      <c r="ON87" s="76"/>
      <c r="OO87" s="76"/>
      <c r="OP87" s="76"/>
      <c r="OQ87" s="76"/>
      <c r="OR87" s="76"/>
      <c r="OS87" s="76"/>
      <c r="OT87" s="76"/>
      <c r="OU87" s="76"/>
      <c r="OV87" s="76"/>
      <c r="OW87" s="76"/>
      <c r="OX87" s="76"/>
      <c r="OY87" s="76"/>
      <c r="OZ87" s="76"/>
      <c r="PA87" s="76"/>
      <c r="PB87" s="76"/>
      <c r="PC87" s="76"/>
      <c r="PD87" s="76"/>
      <c r="PE87" s="76"/>
      <c r="PF87" s="76"/>
      <c r="PG87" s="76"/>
      <c r="PH87" s="76"/>
      <c r="PI87" s="76"/>
      <c r="PJ87" s="76"/>
      <c r="PK87" s="76"/>
      <c r="PL87" s="76"/>
      <c r="PM87" s="76"/>
      <c r="PN87" s="76"/>
      <c r="PO87" s="76"/>
      <c r="PP87" s="76"/>
      <c r="PQ87" s="76"/>
      <c r="PR87" s="76"/>
      <c r="PS87" s="76"/>
      <c r="PT87" s="76"/>
      <c r="PU87" s="76"/>
      <c r="PV87" s="76"/>
      <c r="PW87" s="76"/>
      <c r="PX87" s="76"/>
      <c r="PY87" s="76"/>
      <c r="PZ87" s="76"/>
      <c r="QA87" s="76"/>
      <c r="QB87" s="76"/>
      <c r="QC87" s="76"/>
      <c r="QD87" s="76"/>
      <c r="QE87" s="76"/>
      <c r="QF87" s="76"/>
      <c r="QG87" s="76"/>
      <c r="QH87" s="76"/>
      <c r="QI87" s="76"/>
      <c r="QJ87" s="76"/>
      <c r="QK87" s="76"/>
      <c r="QL87" s="76"/>
      <c r="QM87" s="76"/>
      <c r="QN87" s="76"/>
      <c r="QO87" s="76"/>
      <c r="QP87" s="76"/>
      <c r="QQ87" s="76"/>
      <c r="QR87" s="76"/>
      <c r="QS87" s="76"/>
      <c r="QT87" s="76"/>
      <c r="QU87" s="76"/>
      <c r="QV87" s="76"/>
      <c r="QW87" s="76"/>
      <c r="QX87" s="76"/>
      <c r="QY87" s="76"/>
      <c r="QZ87" s="76"/>
      <c r="RA87" s="76"/>
      <c r="RB87" s="76"/>
      <c r="RC87" s="76"/>
      <c r="RD87" s="76"/>
      <c r="RE87" s="76"/>
      <c r="RF87" s="76"/>
      <c r="RG87" s="76"/>
      <c r="RH87" s="76"/>
      <c r="RI87" s="76"/>
      <c r="RJ87" s="76"/>
      <c r="RK87" s="76"/>
      <c r="RL87" s="76"/>
      <c r="RM87" s="76"/>
      <c r="RN87" s="76"/>
      <c r="RO87" s="76"/>
      <c r="RP87" s="76"/>
      <c r="RQ87" s="76"/>
      <c r="RR87" s="76"/>
      <c r="RS87" s="76"/>
      <c r="RT87" s="76"/>
      <c r="RU87" s="76"/>
      <c r="RV87" s="76"/>
      <c r="RW87" s="76"/>
      <c r="RX87" s="76"/>
      <c r="RY87" s="76"/>
      <c r="RZ87" s="76"/>
      <c r="SA87" s="76"/>
      <c r="SB87" s="76"/>
      <c r="SC87" s="76"/>
      <c r="SD87" s="76"/>
      <c r="SE87" s="76"/>
      <c r="SF87" s="76"/>
      <c r="SG87" s="76"/>
      <c r="SH87" s="76"/>
      <c r="SI87" s="76"/>
      <c r="SJ87" s="76"/>
      <c r="SK87" s="76"/>
      <c r="SL87" s="76"/>
      <c r="SM87" s="76"/>
      <c r="SN87" s="76"/>
      <c r="SO87" s="76"/>
      <c r="SP87" s="76"/>
      <c r="SQ87" s="76"/>
      <c r="SR87" s="76"/>
      <c r="SS87" s="76"/>
      <c r="ST87" s="76"/>
      <c r="SU87" s="76"/>
      <c r="SV87" s="76"/>
      <c r="SW87" s="76"/>
      <c r="SX87" s="76"/>
      <c r="SY87" s="76"/>
      <c r="SZ87" s="76"/>
      <c r="TA87" s="76"/>
      <c r="TB87" s="76"/>
      <c r="TC87" s="76"/>
      <c r="TD87" s="76"/>
      <c r="TE87" s="76"/>
      <c r="TF87" s="76"/>
      <c r="TG87" s="76"/>
      <c r="TH87" s="76"/>
      <c r="TI87" s="76"/>
      <c r="TJ87" s="76"/>
      <c r="TK87" s="76"/>
      <c r="TL87" s="76"/>
      <c r="TM87" s="76"/>
      <c r="TN87" s="76"/>
      <c r="TO87" s="76"/>
      <c r="TP87" s="76"/>
      <c r="TQ87" s="76"/>
      <c r="TR87" s="76"/>
      <c r="TS87" s="76"/>
      <c r="TT87" s="76"/>
      <c r="TU87" s="76"/>
      <c r="TV87" s="76"/>
      <c r="TW87" s="76"/>
      <c r="TX87" s="76"/>
      <c r="TY87" s="76"/>
      <c r="TZ87" s="76"/>
      <c r="UA87" s="76"/>
      <c r="UB87" s="76"/>
      <c r="UC87" s="76"/>
      <c r="UD87" s="76"/>
      <c r="UE87" s="76"/>
      <c r="UF87" s="76"/>
      <c r="UG87" s="76"/>
      <c r="UH87" s="76"/>
      <c r="UI87" s="76"/>
      <c r="UJ87" s="76"/>
      <c r="UK87" s="76"/>
      <c r="UL87" s="76"/>
      <c r="UM87" s="76"/>
      <c r="UN87" s="76"/>
      <c r="UO87" s="76"/>
      <c r="UP87" s="76"/>
      <c r="UQ87" s="76"/>
      <c r="UR87" s="76"/>
      <c r="US87" s="76"/>
      <c r="UT87" s="76"/>
      <c r="UU87" s="76"/>
      <c r="UV87" s="76"/>
      <c r="UW87" s="76"/>
      <c r="UX87" s="76"/>
      <c r="UY87" s="76"/>
      <c r="UZ87" s="76"/>
      <c r="VA87" s="76"/>
      <c r="VB87" s="76"/>
      <c r="VC87" s="76"/>
      <c r="VD87" s="76"/>
      <c r="VE87" s="76"/>
      <c r="VF87" s="76"/>
      <c r="VG87" s="76"/>
      <c r="VH87" s="76"/>
      <c r="VI87" s="76"/>
      <c r="VJ87" s="76"/>
      <c r="VK87" s="76"/>
      <c r="VL87" s="76"/>
      <c r="VM87" s="76"/>
      <c r="VN87" s="76"/>
      <c r="VO87" s="76"/>
      <c r="VP87" s="76"/>
      <c r="VQ87" s="76"/>
      <c r="VR87" s="76"/>
      <c r="VS87" s="76"/>
      <c r="VT87" s="76"/>
      <c r="VU87" s="76"/>
      <c r="VV87" s="76"/>
      <c r="VW87" s="76"/>
      <c r="VX87" s="76"/>
      <c r="VY87" s="76"/>
      <c r="VZ87" s="76"/>
      <c r="WA87" s="76"/>
      <c r="WB87" s="76"/>
      <c r="WC87" s="76"/>
      <c r="WD87" s="76"/>
      <c r="WE87" s="76"/>
      <c r="WF87" s="76"/>
      <c r="WG87" s="76"/>
      <c r="WH87" s="76"/>
      <c r="WI87" s="76"/>
      <c r="WJ87" s="76"/>
      <c r="WK87" s="76"/>
      <c r="WL87" s="76"/>
      <c r="WM87" s="76"/>
      <c r="WN87" s="76"/>
      <c r="WO87" s="76"/>
      <c r="WP87" s="76"/>
      <c r="WQ87" s="76"/>
      <c r="WR87" s="76"/>
      <c r="WS87" s="76"/>
      <c r="WT87" s="76"/>
      <c r="WU87" s="76"/>
      <c r="WV87" s="76"/>
      <c r="WW87" s="76"/>
      <c r="WX87" s="76"/>
      <c r="WY87" s="76"/>
      <c r="WZ87" s="76"/>
      <c r="XA87" s="76"/>
      <c r="XB87" s="76"/>
      <c r="XC87" s="76"/>
      <c r="XD87" s="76"/>
      <c r="XE87" s="76"/>
      <c r="XF87" s="76"/>
      <c r="XG87" s="76"/>
      <c r="XH87" s="76"/>
      <c r="XI87" s="76"/>
      <c r="XJ87" s="76"/>
      <c r="XK87" s="76"/>
      <c r="XL87" s="76"/>
      <c r="XM87" s="76"/>
      <c r="XN87" s="76"/>
      <c r="XO87" s="76"/>
      <c r="XP87" s="76"/>
      <c r="XQ87" s="76"/>
      <c r="XR87" s="76"/>
      <c r="XS87" s="76"/>
      <c r="XT87" s="76"/>
      <c r="XU87" s="76"/>
      <c r="XV87" s="76"/>
      <c r="XW87" s="76"/>
      <c r="XX87" s="76"/>
      <c r="XY87" s="76"/>
      <c r="XZ87" s="76"/>
      <c r="YA87" s="76"/>
      <c r="YB87" s="76"/>
      <c r="YC87" s="76"/>
      <c r="YD87" s="76"/>
      <c r="YE87" s="76"/>
      <c r="YF87" s="76"/>
      <c r="YG87" s="76"/>
      <c r="YH87" s="76"/>
      <c r="YI87" s="76"/>
      <c r="YJ87" s="76"/>
      <c r="YK87" s="76"/>
      <c r="YL87" s="76"/>
      <c r="YM87" s="76"/>
      <c r="YN87" s="76"/>
      <c r="YO87" s="76"/>
      <c r="YP87" s="76"/>
      <c r="YQ87" s="76"/>
      <c r="YR87" s="76"/>
      <c r="YS87" s="76"/>
      <c r="YT87" s="76"/>
      <c r="YU87" s="76"/>
      <c r="YV87" s="76"/>
      <c r="YW87" s="76"/>
      <c r="YX87" s="76"/>
      <c r="YY87" s="76"/>
      <c r="YZ87" s="76"/>
      <c r="ZA87" s="76"/>
      <c r="ZB87" s="76"/>
      <c r="ZC87" s="76"/>
      <c r="ZD87" s="76"/>
      <c r="ZE87" s="76"/>
      <c r="ZF87" s="76"/>
      <c r="ZG87" s="76"/>
      <c r="ZH87" s="76"/>
      <c r="ZI87" s="76"/>
      <c r="ZJ87" s="76"/>
      <c r="ZK87" s="76"/>
      <c r="ZL87" s="76"/>
      <c r="ZM87" s="76"/>
      <c r="ZN87" s="76"/>
      <c r="ZO87" s="76"/>
      <c r="ZP87" s="76"/>
      <c r="ZQ87" s="76"/>
      <c r="ZR87" s="76"/>
      <c r="ZS87" s="76"/>
      <c r="ZT87" s="76"/>
      <c r="ZU87" s="76"/>
      <c r="ZV87" s="76"/>
      <c r="ZW87" s="76"/>
      <c r="ZX87" s="76"/>
      <c r="ZY87" s="76"/>
      <c r="ZZ87" s="76"/>
      <c r="AAA87" s="76"/>
      <c r="AAB87" s="76"/>
      <c r="AAC87" s="76"/>
      <c r="AAD87" s="76"/>
      <c r="AAE87" s="76"/>
      <c r="AAF87" s="76"/>
      <c r="AAG87" s="76"/>
      <c r="AAH87" s="76"/>
      <c r="AAI87" s="76"/>
      <c r="AAJ87" s="76"/>
      <c r="AAK87" s="76"/>
      <c r="AAL87" s="76"/>
      <c r="AAM87" s="76"/>
      <c r="AAN87" s="76"/>
      <c r="AAO87" s="76"/>
      <c r="AAP87" s="76"/>
      <c r="AAQ87" s="76"/>
      <c r="AAR87" s="76"/>
      <c r="AAS87" s="76"/>
      <c r="AAT87" s="76"/>
      <c r="AAU87" s="76"/>
      <c r="AAV87" s="76"/>
      <c r="AAW87" s="76"/>
      <c r="AAX87" s="76"/>
      <c r="AAY87" s="76"/>
      <c r="AAZ87" s="76"/>
      <c r="ABA87" s="76"/>
      <c r="ABB87" s="76"/>
      <c r="ABC87" s="76"/>
      <c r="ABD87" s="76"/>
      <c r="ABE87" s="76"/>
      <c r="ABF87" s="76"/>
      <c r="ABG87" s="76"/>
      <c r="ABH87" s="76"/>
      <c r="ABI87" s="76"/>
      <c r="ABJ87" s="76"/>
      <c r="ABK87" s="76"/>
      <c r="ABL87" s="76"/>
      <c r="ABM87" s="76"/>
      <c r="ABN87" s="76"/>
      <c r="ABO87" s="76"/>
      <c r="ABP87" s="76"/>
      <c r="ABQ87" s="76"/>
      <c r="ABR87" s="76"/>
      <c r="ABS87" s="76"/>
      <c r="ABT87" s="76"/>
      <c r="ABU87" s="76"/>
      <c r="ABV87" s="76"/>
      <c r="ABW87" s="76"/>
      <c r="ABX87" s="76"/>
      <c r="ABY87" s="76"/>
      <c r="ABZ87" s="76"/>
      <c r="ACA87" s="76"/>
      <c r="ACB87" s="76"/>
      <c r="ACC87" s="76"/>
      <c r="ACD87" s="76"/>
      <c r="ACE87" s="76"/>
      <c r="ACF87" s="76"/>
      <c r="ACG87" s="76"/>
      <c r="ACH87" s="76"/>
      <c r="ACI87" s="76"/>
      <c r="ACJ87" s="76"/>
      <c r="ACK87" s="76"/>
      <c r="ACL87" s="76"/>
      <c r="ACM87" s="76"/>
      <c r="ACN87" s="76"/>
      <c r="ACO87" s="76"/>
      <c r="ACP87" s="76"/>
      <c r="ACQ87" s="76"/>
      <c r="ACR87" s="76"/>
      <c r="ACS87" s="76"/>
      <c r="ACT87" s="76"/>
      <c r="ACU87" s="76"/>
      <c r="ACV87" s="76"/>
      <c r="ACW87" s="76"/>
      <c r="ACX87" s="76"/>
      <c r="ACY87" s="76"/>
      <c r="ACZ87" s="76"/>
      <c r="ADA87" s="76"/>
      <c r="ADB87" s="76"/>
      <c r="ADC87" s="76"/>
      <c r="ADD87" s="76"/>
      <c r="ADE87" s="76"/>
      <c r="ADF87" s="76"/>
      <c r="ADG87" s="76"/>
      <c r="ADH87" s="76"/>
      <c r="ADI87" s="76"/>
      <c r="ADJ87" s="76"/>
      <c r="ADK87" s="76"/>
      <c r="ADL87" s="76"/>
      <c r="ADM87" s="76"/>
      <c r="ADN87" s="76"/>
      <c r="ADO87" s="76"/>
      <c r="ADP87" s="76"/>
      <c r="ADQ87" s="76"/>
      <c r="ADR87" s="76"/>
      <c r="ADS87" s="76"/>
      <c r="ADT87" s="76"/>
      <c r="ADU87" s="76"/>
      <c r="ADV87" s="76"/>
      <c r="ADW87" s="76"/>
      <c r="ADX87" s="76"/>
      <c r="ADY87" s="76"/>
      <c r="ADZ87" s="76"/>
      <c r="AEA87" s="76"/>
      <c r="AEB87" s="76"/>
      <c r="AEC87" s="76"/>
      <c r="AED87" s="76"/>
      <c r="AEE87" s="76"/>
      <c r="AEF87" s="76"/>
      <c r="AEG87" s="76"/>
      <c r="AEH87" s="76"/>
      <c r="AEI87" s="76"/>
      <c r="AEJ87" s="76"/>
      <c r="AEK87" s="76"/>
      <c r="AEL87" s="76"/>
      <c r="AEM87" s="76"/>
      <c r="AEN87" s="76"/>
      <c r="AEO87" s="76"/>
      <c r="AEP87" s="76"/>
      <c r="AEQ87" s="76"/>
      <c r="AER87" s="76"/>
      <c r="AES87" s="76"/>
      <c r="AET87" s="76"/>
      <c r="AEU87" s="76"/>
      <c r="AEV87" s="76"/>
      <c r="AEW87" s="76"/>
      <c r="AEX87" s="76"/>
      <c r="AEY87" s="76"/>
      <c r="AEZ87" s="76"/>
      <c r="AFA87" s="76"/>
      <c r="AFB87" s="76"/>
      <c r="AFC87" s="76"/>
      <c r="AFD87" s="76"/>
      <c r="AFE87" s="76"/>
      <c r="AFF87" s="76"/>
      <c r="AFG87" s="76"/>
      <c r="AFH87" s="76"/>
      <c r="AFI87" s="76"/>
      <c r="AFJ87" s="76"/>
      <c r="AFK87" s="76"/>
      <c r="AFL87" s="76"/>
      <c r="AFM87" s="76"/>
      <c r="AFN87" s="76"/>
      <c r="AFO87" s="76"/>
      <c r="AFP87" s="76"/>
      <c r="AFQ87" s="76"/>
      <c r="AFR87" s="76"/>
      <c r="AFS87" s="76"/>
      <c r="AFT87" s="76"/>
      <c r="AFU87" s="76"/>
      <c r="AFV87" s="76"/>
      <c r="AFW87" s="76"/>
      <c r="AFX87" s="76"/>
      <c r="AFY87" s="76"/>
      <c r="AFZ87" s="76"/>
      <c r="AGA87" s="76"/>
      <c r="AGB87" s="76"/>
      <c r="AGC87" s="76"/>
      <c r="AGD87" s="76"/>
      <c r="AGE87" s="76"/>
      <c r="AGF87" s="76"/>
      <c r="AGG87" s="76"/>
      <c r="AGH87" s="76"/>
      <c r="AGI87" s="76"/>
      <c r="AGJ87" s="76"/>
      <c r="AGK87" s="76"/>
      <c r="AGL87" s="76"/>
      <c r="AGM87" s="76"/>
      <c r="AGN87" s="76"/>
      <c r="AGO87" s="76"/>
      <c r="AGP87" s="76"/>
      <c r="AGQ87" s="76"/>
      <c r="AGR87" s="76"/>
      <c r="AGS87" s="76"/>
      <c r="AGT87" s="76"/>
      <c r="AGU87" s="76"/>
      <c r="AGV87" s="76"/>
      <c r="AGW87" s="76"/>
      <c r="AGX87" s="76"/>
      <c r="AGY87" s="76"/>
      <c r="AGZ87" s="76"/>
      <c r="AHA87" s="76"/>
      <c r="AHB87" s="76"/>
      <c r="AHC87" s="76"/>
      <c r="AHD87" s="76"/>
      <c r="AHE87" s="76"/>
      <c r="AHF87" s="76"/>
      <c r="AHG87" s="76"/>
      <c r="AHH87" s="76"/>
      <c r="AHI87" s="76"/>
      <c r="AHJ87" s="76"/>
      <c r="AHK87" s="76"/>
      <c r="AHL87" s="76"/>
      <c r="AHM87" s="76"/>
      <c r="AHN87" s="76"/>
      <c r="AHO87" s="76"/>
      <c r="AHP87" s="76"/>
      <c r="AHQ87" s="76"/>
      <c r="AHR87" s="76"/>
      <c r="AHS87" s="76"/>
      <c r="AHT87" s="76"/>
      <c r="AHU87" s="76"/>
      <c r="AHV87" s="76"/>
      <c r="AHW87" s="76"/>
      <c r="AHX87" s="76"/>
      <c r="AHY87" s="76"/>
      <c r="AHZ87" s="76"/>
      <c r="AIA87" s="76"/>
      <c r="AIB87" s="76"/>
      <c r="AIC87" s="76"/>
      <c r="AID87" s="76"/>
      <c r="AIE87" s="76"/>
      <c r="AIF87" s="76"/>
      <c r="AIG87" s="76"/>
      <c r="AIH87" s="76"/>
      <c r="AII87" s="76"/>
      <c r="AIJ87" s="76"/>
    </row>
    <row r="88" spans="1:920" s="77" customFormat="1" x14ac:dyDescent="0.25">
      <c r="A88" s="71">
        <v>0.56000000000000005</v>
      </c>
      <c r="B88" s="71">
        <v>1.39</v>
      </c>
      <c r="C88" s="71">
        <f t="shared" si="3"/>
        <v>1.56</v>
      </c>
      <c r="D88" s="71">
        <f t="shared" si="3"/>
        <v>2.3899999999999997</v>
      </c>
      <c r="E88" s="748" t="s">
        <v>2636</v>
      </c>
      <c r="F88" s="755" t="s">
        <v>2637</v>
      </c>
      <c r="G88" s="802"/>
      <c r="H88" s="802" t="s">
        <v>2591</v>
      </c>
      <c r="I88" s="750">
        <v>556</v>
      </c>
      <c r="J88" s="383">
        <v>0</v>
      </c>
      <c r="K88" s="383">
        <v>0</v>
      </c>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6"/>
      <c r="BR88" s="76"/>
      <c r="BS88" s="76"/>
      <c r="BT88" s="76"/>
      <c r="BU88" s="76"/>
      <c r="BV88" s="76"/>
      <c r="BW88" s="76"/>
      <c r="BX88" s="76"/>
      <c r="BY88" s="76"/>
      <c r="BZ88" s="76"/>
      <c r="CA88" s="76"/>
      <c r="CB88" s="76"/>
      <c r="CC88" s="76"/>
      <c r="CD88" s="76"/>
      <c r="CE88" s="76"/>
      <c r="CF88" s="76"/>
      <c r="CG88" s="76"/>
      <c r="CH88" s="76"/>
      <c r="CI88" s="76"/>
      <c r="CJ88" s="76"/>
      <c r="CK88" s="76"/>
      <c r="CL88" s="76"/>
      <c r="CM88" s="76"/>
      <c r="CN88" s="76"/>
      <c r="CO88" s="76"/>
      <c r="CP88" s="76"/>
      <c r="CQ88" s="76"/>
      <c r="CR88" s="76"/>
      <c r="CS88" s="76"/>
      <c r="CT88" s="76"/>
      <c r="CU88" s="76"/>
      <c r="CV88" s="76"/>
      <c r="CW88" s="76"/>
      <c r="CX88" s="76"/>
      <c r="CY88" s="76"/>
      <c r="CZ88" s="76"/>
      <c r="DA88" s="76"/>
      <c r="DB88" s="76"/>
      <c r="DC88" s="76"/>
      <c r="DD88" s="76"/>
      <c r="DE88" s="76"/>
      <c r="DF88" s="76"/>
      <c r="DG88" s="76"/>
      <c r="DH88" s="76"/>
      <c r="DI88" s="76"/>
      <c r="DJ88" s="76"/>
      <c r="DK88" s="76"/>
      <c r="DL88" s="76"/>
      <c r="DM88" s="76"/>
      <c r="DN88" s="76"/>
      <c r="DO88" s="76"/>
      <c r="DP88" s="76"/>
      <c r="DQ88" s="76"/>
      <c r="DR88" s="76"/>
      <c r="DS88" s="76"/>
      <c r="DT88" s="76"/>
      <c r="DU88" s="76"/>
      <c r="DV88" s="76"/>
      <c r="DW88" s="76"/>
      <c r="DX88" s="76"/>
      <c r="DY88" s="76"/>
      <c r="DZ88" s="76"/>
      <c r="EA88" s="76"/>
      <c r="EB88" s="76"/>
      <c r="EC88" s="76"/>
      <c r="ED88" s="76"/>
      <c r="EE88" s="76"/>
      <c r="EF88" s="76"/>
      <c r="EG88" s="76"/>
      <c r="EH88" s="76"/>
      <c r="EI88" s="76"/>
      <c r="EJ88" s="76"/>
      <c r="EK88" s="76"/>
      <c r="EL88" s="76"/>
      <c r="EM88" s="76"/>
      <c r="EN88" s="76"/>
      <c r="EO88" s="76"/>
      <c r="EP88" s="76"/>
      <c r="EQ88" s="76"/>
      <c r="ER88" s="76"/>
      <c r="ES88" s="76"/>
      <c r="ET88" s="76"/>
      <c r="EU88" s="76"/>
      <c r="EV88" s="76"/>
      <c r="EW88" s="76"/>
      <c r="EX88" s="76"/>
      <c r="EY88" s="76"/>
      <c r="EZ88" s="76"/>
      <c r="FA88" s="76"/>
      <c r="FB88" s="76"/>
      <c r="FC88" s="76"/>
      <c r="FD88" s="76"/>
      <c r="FE88" s="76"/>
      <c r="FF88" s="76"/>
      <c r="FG88" s="76"/>
      <c r="FH88" s="76"/>
      <c r="FI88" s="76"/>
      <c r="FJ88" s="76"/>
      <c r="FK88" s="76"/>
      <c r="FL88" s="76"/>
      <c r="FM88" s="76"/>
      <c r="FN88" s="76"/>
      <c r="FO88" s="76"/>
      <c r="FP88" s="76"/>
      <c r="FQ88" s="76"/>
      <c r="FR88" s="76"/>
      <c r="FS88" s="76"/>
      <c r="FT88" s="76"/>
      <c r="FU88" s="76"/>
      <c r="FV88" s="76"/>
      <c r="FW88" s="76"/>
      <c r="FX88" s="76"/>
      <c r="FY88" s="76"/>
      <c r="FZ88" s="76"/>
      <c r="GA88" s="76"/>
      <c r="GB88" s="76"/>
      <c r="GC88" s="76"/>
      <c r="GD88" s="76"/>
      <c r="GE88" s="76"/>
      <c r="GF88" s="76"/>
      <c r="GG88" s="76"/>
      <c r="GH88" s="76"/>
      <c r="GI88" s="76"/>
      <c r="GJ88" s="76"/>
      <c r="GK88" s="76"/>
      <c r="GL88" s="76"/>
      <c r="GM88" s="76"/>
      <c r="GN88" s="76"/>
      <c r="GO88" s="76"/>
      <c r="GP88" s="76"/>
      <c r="GQ88" s="76"/>
      <c r="GR88" s="76"/>
      <c r="GS88" s="76"/>
      <c r="GT88" s="76"/>
      <c r="GU88" s="76"/>
      <c r="GV88" s="76"/>
      <c r="GW88" s="76"/>
      <c r="GX88" s="76"/>
      <c r="GY88" s="76"/>
      <c r="GZ88" s="76"/>
      <c r="HA88" s="76"/>
      <c r="HB88" s="76"/>
      <c r="HC88" s="76"/>
      <c r="HD88" s="76"/>
      <c r="HE88" s="76"/>
      <c r="HF88" s="76"/>
      <c r="HG88" s="76"/>
      <c r="HH88" s="76"/>
      <c r="HI88" s="76"/>
      <c r="HJ88" s="76"/>
      <c r="HK88" s="76"/>
      <c r="HL88" s="76"/>
      <c r="HM88" s="76"/>
      <c r="HN88" s="76"/>
      <c r="HO88" s="76"/>
      <c r="HP88" s="76"/>
      <c r="HQ88" s="76"/>
      <c r="HR88" s="76"/>
      <c r="HS88" s="76"/>
      <c r="HT88" s="76"/>
      <c r="HU88" s="76"/>
      <c r="HV88" s="76"/>
      <c r="HW88" s="76"/>
      <c r="HX88" s="76"/>
      <c r="HY88" s="76"/>
      <c r="HZ88" s="76"/>
      <c r="IA88" s="76"/>
      <c r="IB88" s="76"/>
      <c r="IC88" s="76"/>
      <c r="ID88" s="76"/>
      <c r="IE88" s="76"/>
      <c r="IF88" s="76"/>
      <c r="IG88" s="76"/>
      <c r="IH88" s="76"/>
      <c r="II88" s="76"/>
      <c r="IJ88" s="76"/>
      <c r="IK88" s="76"/>
      <c r="IL88" s="76"/>
      <c r="IM88" s="76"/>
      <c r="IN88" s="76"/>
      <c r="IO88" s="76"/>
      <c r="IP88" s="76"/>
      <c r="IQ88" s="76"/>
      <c r="IR88" s="76"/>
      <c r="IS88" s="76"/>
      <c r="IT88" s="76"/>
      <c r="IU88" s="76"/>
      <c r="IV88" s="76"/>
      <c r="IW88" s="76"/>
      <c r="IX88" s="76"/>
      <c r="IY88" s="76"/>
      <c r="IZ88" s="76"/>
      <c r="JA88" s="76"/>
      <c r="JB88" s="76"/>
      <c r="JC88" s="76"/>
      <c r="JD88" s="76"/>
      <c r="JE88" s="76"/>
      <c r="JF88" s="76"/>
      <c r="JG88" s="76"/>
      <c r="JH88" s="76"/>
      <c r="JI88" s="76"/>
      <c r="JJ88" s="76"/>
      <c r="JK88" s="76"/>
      <c r="JL88" s="76"/>
      <c r="JM88" s="76"/>
      <c r="JN88" s="76"/>
      <c r="JO88" s="76"/>
      <c r="JP88" s="76"/>
      <c r="JQ88" s="76"/>
      <c r="JR88" s="76"/>
      <c r="JS88" s="76"/>
      <c r="JT88" s="76"/>
      <c r="JU88" s="76"/>
      <c r="JV88" s="76"/>
      <c r="JW88" s="76"/>
      <c r="JX88" s="76"/>
      <c r="JY88" s="76"/>
      <c r="JZ88" s="76"/>
      <c r="KA88" s="76"/>
      <c r="KB88" s="76"/>
      <c r="KC88" s="76"/>
      <c r="KD88" s="76"/>
      <c r="KE88" s="76"/>
      <c r="KF88" s="76"/>
      <c r="KG88" s="76"/>
      <c r="KH88" s="76"/>
      <c r="KI88" s="76"/>
      <c r="KJ88" s="76"/>
      <c r="KK88" s="76"/>
      <c r="KL88" s="76"/>
      <c r="KM88" s="76"/>
      <c r="KN88" s="76"/>
      <c r="KO88" s="76"/>
      <c r="KP88" s="76"/>
      <c r="KQ88" s="76"/>
      <c r="KR88" s="76"/>
      <c r="KS88" s="76"/>
      <c r="KT88" s="76"/>
      <c r="KU88" s="76"/>
      <c r="KV88" s="76"/>
      <c r="KW88" s="76"/>
      <c r="KX88" s="76"/>
      <c r="KY88" s="76"/>
      <c r="KZ88" s="76"/>
      <c r="LA88" s="76"/>
      <c r="LB88" s="76"/>
      <c r="LC88" s="76"/>
      <c r="LD88" s="76"/>
      <c r="LE88" s="76"/>
      <c r="LF88" s="76"/>
      <c r="LG88" s="76"/>
      <c r="LH88" s="76"/>
      <c r="LI88" s="76"/>
      <c r="LJ88" s="76"/>
      <c r="LK88" s="76"/>
      <c r="LL88" s="76"/>
      <c r="LM88" s="76"/>
      <c r="LN88" s="76"/>
      <c r="LO88" s="76"/>
      <c r="LP88" s="76"/>
      <c r="LQ88" s="76"/>
      <c r="LR88" s="76"/>
      <c r="LS88" s="76"/>
      <c r="LT88" s="76"/>
      <c r="LU88" s="76"/>
      <c r="LV88" s="76"/>
      <c r="LW88" s="76"/>
      <c r="LX88" s="76"/>
      <c r="LY88" s="76"/>
      <c r="LZ88" s="76"/>
      <c r="MA88" s="76"/>
      <c r="MB88" s="76"/>
      <c r="MC88" s="76"/>
      <c r="MD88" s="76"/>
      <c r="ME88" s="76"/>
      <c r="MF88" s="76"/>
      <c r="MG88" s="76"/>
      <c r="MH88" s="76"/>
      <c r="MI88" s="76"/>
      <c r="MJ88" s="76"/>
      <c r="MK88" s="76"/>
      <c r="ML88" s="76"/>
      <c r="MM88" s="76"/>
      <c r="MN88" s="76"/>
      <c r="MO88" s="76"/>
      <c r="MP88" s="76"/>
      <c r="MQ88" s="76"/>
      <c r="MR88" s="76"/>
      <c r="MS88" s="76"/>
      <c r="MT88" s="76"/>
      <c r="MU88" s="76"/>
      <c r="MV88" s="76"/>
      <c r="MW88" s="76"/>
      <c r="MX88" s="76"/>
      <c r="MY88" s="76"/>
      <c r="MZ88" s="76"/>
      <c r="NA88" s="76"/>
      <c r="NB88" s="76"/>
      <c r="NC88" s="76"/>
      <c r="ND88" s="76"/>
      <c r="NE88" s="76"/>
      <c r="NF88" s="76"/>
      <c r="NG88" s="76"/>
      <c r="NH88" s="76"/>
      <c r="NI88" s="76"/>
      <c r="NJ88" s="76"/>
      <c r="NK88" s="76"/>
      <c r="NL88" s="76"/>
      <c r="NM88" s="76"/>
      <c r="NN88" s="76"/>
      <c r="NO88" s="76"/>
      <c r="NP88" s="76"/>
      <c r="NQ88" s="76"/>
      <c r="NR88" s="76"/>
      <c r="NS88" s="76"/>
      <c r="NT88" s="76"/>
      <c r="NU88" s="76"/>
      <c r="NV88" s="76"/>
      <c r="NW88" s="76"/>
      <c r="NX88" s="76"/>
      <c r="NY88" s="76"/>
      <c r="NZ88" s="76"/>
      <c r="OA88" s="76"/>
      <c r="OB88" s="76"/>
      <c r="OC88" s="76"/>
      <c r="OD88" s="76"/>
      <c r="OE88" s="76"/>
      <c r="OF88" s="76"/>
      <c r="OG88" s="76"/>
      <c r="OH88" s="76"/>
      <c r="OI88" s="76"/>
      <c r="OJ88" s="76"/>
      <c r="OK88" s="76"/>
      <c r="OL88" s="76"/>
      <c r="OM88" s="76"/>
      <c r="ON88" s="76"/>
      <c r="OO88" s="76"/>
      <c r="OP88" s="76"/>
      <c r="OQ88" s="76"/>
      <c r="OR88" s="76"/>
      <c r="OS88" s="76"/>
      <c r="OT88" s="76"/>
      <c r="OU88" s="76"/>
      <c r="OV88" s="76"/>
      <c r="OW88" s="76"/>
      <c r="OX88" s="76"/>
      <c r="OY88" s="76"/>
      <c r="OZ88" s="76"/>
      <c r="PA88" s="76"/>
      <c r="PB88" s="76"/>
      <c r="PC88" s="76"/>
      <c r="PD88" s="76"/>
      <c r="PE88" s="76"/>
      <c r="PF88" s="76"/>
      <c r="PG88" s="76"/>
      <c r="PH88" s="76"/>
      <c r="PI88" s="76"/>
      <c r="PJ88" s="76"/>
      <c r="PK88" s="76"/>
      <c r="PL88" s="76"/>
      <c r="PM88" s="76"/>
      <c r="PN88" s="76"/>
      <c r="PO88" s="76"/>
      <c r="PP88" s="76"/>
      <c r="PQ88" s="76"/>
      <c r="PR88" s="76"/>
      <c r="PS88" s="76"/>
      <c r="PT88" s="76"/>
      <c r="PU88" s="76"/>
      <c r="PV88" s="76"/>
      <c r="PW88" s="76"/>
      <c r="PX88" s="76"/>
      <c r="PY88" s="76"/>
      <c r="PZ88" s="76"/>
      <c r="QA88" s="76"/>
      <c r="QB88" s="76"/>
      <c r="QC88" s="76"/>
      <c r="QD88" s="76"/>
      <c r="QE88" s="76"/>
      <c r="QF88" s="76"/>
      <c r="QG88" s="76"/>
      <c r="QH88" s="76"/>
      <c r="QI88" s="76"/>
      <c r="QJ88" s="76"/>
      <c r="QK88" s="76"/>
      <c r="QL88" s="76"/>
      <c r="QM88" s="76"/>
      <c r="QN88" s="76"/>
      <c r="QO88" s="76"/>
      <c r="QP88" s="76"/>
      <c r="QQ88" s="76"/>
      <c r="QR88" s="76"/>
      <c r="QS88" s="76"/>
      <c r="QT88" s="76"/>
      <c r="QU88" s="76"/>
      <c r="QV88" s="76"/>
      <c r="QW88" s="76"/>
      <c r="QX88" s="76"/>
      <c r="QY88" s="76"/>
      <c r="QZ88" s="76"/>
      <c r="RA88" s="76"/>
      <c r="RB88" s="76"/>
      <c r="RC88" s="76"/>
      <c r="RD88" s="76"/>
      <c r="RE88" s="76"/>
      <c r="RF88" s="76"/>
      <c r="RG88" s="76"/>
      <c r="RH88" s="76"/>
      <c r="RI88" s="76"/>
      <c r="RJ88" s="76"/>
      <c r="RK88" s="76"/>
      <c r="RL88" s="76"/>
      <c r="RM88" s="76"/>
      <c r="RN88" s="76"/>
      <c r="RO88" s="76"/>
      <c r="RP88" s="76"/>
      <c r="RQ88" s="76"/>
      <c r="RR88" s="76"/>
      <c r="RS88" s="76"/>
      <c r="RT88" s="76"/>
      <c r="RU88" s="76"/>
      <c r="RV88" s="76"/>
      <c r="RW88" s="76"/>
      <c r="RX88" s="76"/>
      <c r="RY88" s="76"/>
      <c r="RZ88" s="76"/>
      <c r="SA88" s="76"/>
      <c r="SB88" s="76"/>
      <c r="SC88" s="76"/>
      <c r="SD88" s="76"/>
      <c r="SE88" s="76"/>
      <c r="SF88" s="76"/>
      <c r="SG88" s="76"/>
      <c r="SH88" s="76"/>
      <c r="SI88" s="76"/>
      <c r="SJ88" s="76"/>
      <c r="SK88" s="76"/>
      <c r="SL88" s="76"/>
      <c r="SM88" s="76"/>
      <c r="SN88" s="76"/>
      <c r="SO88" s="76"/>
      <c r="SP88" s="76"/>
      <c r="SQ88" s="76"/>
      <c r="SR88" s="76"/>
      <c r="SS88" s="76"/>
      <c r="ST88" s="76"/>
      <c r="SU88" s="76"/>
      <c r="SV88" s="76"/>
      <c r="SW88" s="76"/>
      <c r="SX88" s="76"/>
      <c r="SY88" s="76"/>
      <c r="SZ88" s="76"/>
      <c r="TA88" s="76"/>
      <c r="TB88" s="76"/>
      <c r="TC88" s="76"/>
      <c r="TD88" s="76"/>
      <c r="TE88" s="76"/>
      <c r="TF88" s="76"/>
      <c r="TG88" s="76"/>
      <c r="TH88" s="76"/>
      <c r="TI88" s="76"/>
      <c r="TJ88" s="76"/>
      <c r="TK88" s="76"/>
      <c r="TL88" s="76"/>
      <c r="TM88" s="76"/>
      <c r="TN88" s="76"/>
      <c r="TO88" s="76"/>
      <c r="TP88" s="76"/>
      <c r="TQ88" s="76"/>
      <c r="TR88" s="76"/>
      <c r="TS88" s="76"/>
      <c r="TT88" s="76"/>
      <c r="TU88" s="76"/>
      <c r="TV88" s="76"/>
      <c r="TW88" s="76"/>
      <c r="TX88" s="76"/>
      <c r="TY88" s="76"/>
      <c r="TZ88" s="76"/>
      <c r="UA88" s="76"/>
      <c r="UB88" s="76"/>
      <c r="UC88" s="76"/>
      <c r="UD88" s="76"/>
      <c r="UE88" s="76"/>
      <c r="UF88" s="76"/>
      <c r="UG88" s="76"/>
      <c r="UH88" s="76"/>
      <c r="UI88" s="76"/>
      <c r="UJ88" s="76"/>
      <c r="UK88" s="76"/>
      <c r="UL88" s="76"/>
      <c r="UM88" s="76"/>
      <c r="UN88" s="76"/>
      <c r="UO88" s="76"/>
      <c r="UP88" s="76"/>
      <c r="UQ88" s="76"/>
      <c r="UR88" s="76"/>
      <c r="US88" s="76"/>
      <c r="UT88" s="76"/>
      <c r="UU88" s="76"/>
      <c r="UV88" s="76"/>
      <c r="UW88" s="76"/>
      <c r="UX88" s="76"/>
      <c r="UY88" s="76"/>
      <c r="UZ88" s="76"/>
      <c r="VA88" s="76"/>
      <c r="VB88" s="76"/>
      <c r="VC88" s="76"/>
      <c r="VD88" s="76"/>
      <c r="VE88" s="76"/>
      <c r="VF88" s="76"/>
      <c r="VG88" s="76"/>
      <c r="VH88" s="76"/>
      <c r="VI88" s="76"/>
      <c r="VJ88" s="76"/>
      <c r="VK88" s="76"/>
      <c r="VL88" s="76"/>
      <c r="VM88" s="76"/>
      <c r="VN88" s="76"/>
      <c r="VO88" s="76"/>
      <c r="VP88" s="76"/>
      <c r="VQ88" s="76"/>
      <c r="VR88" s="76"/>
      <c r="VS88" s="76"/>
      <c r="VT88" s="76"/>
      <c r="VU88" s="76"/>
      <c r="VV88" s="76"/>
      <c r="VW88" s="76"/>
      <c r="VX88" s="76"/>
      <c r="VY88" s="76"/>
      <c r="VZ88" s="76"/>
      <c r="WA88" s="76"/>
      <c r="WB88" s="76"/>
      <c r="WC88" s="76"/>
      <c r="WD88" s="76"/>
      <c r="WE88" s="76"/>
      <c r="WF88" s="76"/>
      <c r="WG88" s="76"/>
      <c r="WH88" s="76"/>
      <c r="WI88" s="76"/>
      <c r="WJ88" s="76"/>
      <c r="WK88" s="76"/>
      <c r="WL88" s="76"/>
      <c r="WM88" s="76"/>
      <c r="WN88" s="76"/>
      <c r="WO88" s="76"/>
      <c r="WP88" s="76"/>
      <c r="WQ88" s="76"/>
      <c r="WR88" s="76"/>
      <c r="WS88" s="76"/>
      <c r="WT88" s="76"/>
      <c r="WU88" s="76"/>
      <c r="WV88" s="76"/>
      <c r="WW88" s="76"/>
      <c r="WX88" s="76"/>
      <c r="WY88" s="76"/>
      <c r="WZ88" s="76"/>
      <c r="XA88" s="76"/>
      <c r="XB88" s="76"/>
      <c r="XC88" s="76"/>
      <c r="XD88" s="76"/>
      <c r="XE88" s="76"/>
      <c r="XF88" s="76"/>
      <c r="XG88" s="76"/>
      <c r="XH88" s="76"/>
      <c r="XI88" s="76"/>
      <c r="XJ88" s="76"/>
      <c r="XK88" s="76"/>
      <c r="XL88" s="76"/>
      <c r="XM88" s="76"/>
      <c r="XN88" s="76"/>
      <c r="XO88" s="76"/>
      <c r="XP88" s="76"/>
      <c r="XQ88" s="76"/>
      <c r="XR88" s="76"/>
      <c r="XS88" s="76"/>
      <c r="XT88" s="76"/>
      <c r="XU88" s="76"/>
      <c r="XV88" s="76"/>
      <c r="XW88" s="76"/>
      <c r="XX88" s="76"/>
      <c r="XY88" s="76"/>
      <c r="XZ88" s="76"/>
      <c r="YA88" s="76"/>
      <c r="YB88" s="76"/>
      <c r="YC88" s="76"/>
      <c r="YD88" s="76"/>
      <c r="YE88" s="76"/>
      <c r="YF88" s="76"/>
      <c r="YG88" s="76"/>
      <c r="YH88" s="76"/>
      <c r="YI88" s="76"/>
      <c r="YJ88" s="76"/>
      <c r="YK88" s="76"/>
      <c r="YL88" s="76"/>
      <c r="YM88" s="76"/>
      <c r="YN88" s="76"/>
      <c r="YO88" s="76"/>
      <c r="YP88" s="76"/>
      <c r="YQ88" s="76"/>
      <c r="YR88" s="76"/>
      <c r="YS88" s="76"/>
      <c r="YT88" s="76"/>
      <c r="YU88" s="76"/>
      <c r="YV88" s="76"/>
      <c r="YW88" s="76"/>
      <c r="YX88" s="76"/>
      <c r="YY88" s="76"/>
      <c r="YZ88" s="76"/>
      <c r="ZA88" s="76"/>
      <c r="ZB88" s="76"/>
      <c r="ZC88" s="76"/>
      <c r="ZD88" s="76"/>
      <c r="ZE88" s="76"/>
      <c r="ZF88" s="76"/>
      <c r="ZG88" s="76"/>
      <c r="ZH88" s="76"/>
      <c r="ZI88" s="76"/>
      <c r="ZJ88" s="76"/>
      <c r="ZK88" s="76"/>
      <c r="ZL88" s="76"/>
      <c r="ZM88" s="76"/>
      <c r="ZN88" s="76"/>
      <c r="ZO88" s="76"/>
      <c r="ZP88" s="76"/>
      <c r="ZQ88" s="76"/>
      <c r="ZR88" s="76"/>
      <c r="ZS88" s="76"/>
      <c r="ZT88" s="76"/>
      <c r="ZU88" s="76"/>
      <c r="ZV88" s="76"/>
      <c r="ZW88" s="76"/>
      <c r="ZX88" s="76"/>
      <c r="ZY88" s="76"/>
      <c r="ZZ88" s="76"/>
      <c r="AAA88" s="76"/>
      <c r="AAB88" s="76"/>
      <c r="AAC88" s="76"/>
      <c r="AAD88" s="76"/>
      <c r="AAE88" s="76"/>
      <c r="AAF88" s="76"/>
      <c r="AAG88" s="76"/>
      <c r="AAH88" s="76"/>
      <c r="AAI88" s="76"/>
      <c r="AAJ88" s="76"/>
      <c r="AAK88" s="76"/>
      <c r="AAL88" s="76"/>
      <c r="AAM88" s="76"/>
      <c r="AAN88" s="76"/>
      <c r="AAO88" s="76"/>
      <c r="AAP88" s="76"/>
      <c r="AAQ88" s="76"/>
      <c r="AAR88" s="76"/>
      <c r="AAS88" s="76"/>
      <c r="AAT88" s="76"/>
      <c r="AAU88" s="76"/>
      <c r="AAV88" s="76"/>
      <c r="AAW88" s="76"/>
      <c r="AAX88" s="76"/>
      <c r="AAY88" s="76"/>
      <c r="AAZ88" s="76"/>
      <c r="ABA88" s="76"/>
      <c r="ABB88" s="76"/>
      <c r="ABC88" s="76"/>
      <c r="ABD88" s="76"/>
      <c r="ABE88" s="76"/>
      <c r="ABF88" s="76"/>
      <c r="ABG88" s="76"/>
      <c r="ABH88" s="76"/>
      <c r="ABI88" s="76"/>
      <c r="ABJ88" s="76"/>
      <c r="ABK88" s="76"/>
      <c r="ABL88" s="76"/>
      <c r="ABM88" s="76"/>
      <c r="ABN88" s="76"/>
      <c r="ABO88" s="76"/>
      <c r="ABP88" s="76"/>
      <c r="ABQ88" s="76"/>
      <c r="ABR88" s="76"/>
      <c r="ABS88" s="76"/>
      <c r="ABT88" s="76"/>
      <c r="ABU88" s="76"/>
      <c r="ABV88" s="76"/>
      <c r="ABW88" s="76"/>
      <c r="ABX88" s="76"/>
      <c r="ABY88" s="76"/>
      <c r="ABZ88" s="76"/>
      <c r="ACA88" s="76"/>
      <c r="ACB88" s="76"/>
      <c r="ACC88" s="76"/>
      <c r="ACD88" s="76"/>
      <c r="ACE88" s="76"/>
      <c r="ACF88" s="76"/>
      <c r="ACG88" s="76"/>
      <c r="ACH88" s="76"/>
      <c r="ACI88" s="76"/>
      <c r="ACJ88" s="76"/>
      <c r="ACK88" s="76"/>
      <c r="ACL88" s="76"/>
      <c r="ACM88" s="76"/>
      <c r="ACN88" s="76"/>
      <c r="ACO88" s="76"/>
      <c r="ACP88" s="76"/>
      <c r="ACQ88" s="76"/>
      <c r="ACR88" s="76"/>
      <c r="ACS88" s="76"/>
      <c r="ACT88" s="76"/>
      <c r="ACU88" s="76"/>
      <c r="ACV88" s="76"/>
      <c r="ACW88" s="76"/>
      <c r="ACX88" s="76"/>
      <c r="ACY88" s="76"/>
      <c r="ACZ88" s="76"/>
      <c r="ADA88" s="76"/>
      <c r="ADB88" s="76"/>
      <c r="ADC88" s="76"/>
      <c r="ADD88" s="76"/>
      <c r="ADE88" s="76"/>
      <c r="ADF88" s="76"/>
      <c r="ADG88" s="76"/>
      <c r="ADH88" s="76"/>
      <c r="ADI88" s="76"/>
      <c r="ADJ88" s="76"/>
      <c r="ADK88" s="76"/>
      <c r="ADL88" s="76"/>
      <c r="ADM88" s="76"/>
      <c r="ADN88" s="76"/>
      <c r="ADO88" s="76"/>
      <c r="ADP88" s="76"/>
      <c r="ADQ88" s="76"/>
      <c r="ADR88" s="76"/>
      <c r="ADS88" s="76"/>
      <c r="ADT88" s="76"/>
      <c r="ADU88" s="76"/>
      <c r="ADV88" s="76"/>
      <c r="ADW88" s="76"/>
      <c r="ADX88" s="76"/>
      <c r="ADY88" s="76"/>
      <c r="ADZ88" s="76"/>
      <c r="AEA88" s="76"/>
      <c r="AEB88" s="76"/>
      <c r="AEC88" s="76"/>
      <c r="AED88" s="76"/>
      <c r="AEE88" s="76"/>
      <c r="AEF88" s="76"/>
      <c r="AEG88" s="76"/>
      <c r="AEH88" s="76"/>
      <c r="AEI88" s="76"/>
      <c r="AEJ88" s="76"/>
      <c r="AEK88" s="76"/>
      <c r="AEL88" s="76"/>
      <c r="AEM88" s="76"/>
      <c r="AEN88" s="76"/>
      <c r="AEO88" s="76"/>
      <c r="AEP88" s="76"/>
      <c r="AEQ88" s="76"/>
      <c r="AER88" s="76"/>
      <c r="AES88" s="76"/>
      <c r="AET88" s="76"/>
      <c r="AEU88" s="76"/>
      <c r="AEV88" s="76"/>
      <c r="AEW88" s="76"/>
      <c r="AEX88" s="76"/>
      <c r="AEY88" s="76"/>
      <c r="AEZ88" s="76"/>
      <c r="AFA88" s="76"/>
      <c r="AFB88" s="76"/>
      <c r="AFC88" s="76"/>
      <c r="AFD88" s="76"/>
      <c r="AFE88" s="76"/>
      <c r="AFF88" s="76"/>
      <c r="AFG88" s="76"/>
      <c r="AFH88" s="76"/>
      <c r="AFI88" s="76"/>
      <c r="AFJ88" s="76"/>
      <c r="AFK88" s="76"/>
      <c r="AFL88" s="76"/>
      <c r="AFM88" s="76"/>
      <c r="AFN88" s="76"/>
      <c r="AFO88" s="76"/>
      <c r="AFP88" s="76"/>
      <c r="AFQ88" s="76"/>
      <c r="AFR88" s="76"/>
      <c r="AFS88" s="76"/>
      <c r="AFT88" s="76"/>
      <c r="AFU88" s="76"/>
      <c r="AFV88" s="76"/>
      <c r="AFW88" s="76"/>
      <c r="AFX88" s="76"/>
      <c r="AFY88" s="76"/>
      <c r="AFZ88" s="76"/>
      <c r="AGA88" s="76"/>
      <c r="AGB88" s="76"/>
      <c r="AGC88" s="76"/>
      <c r="AGD88" s="76"/>
      <c r="AGE88" s="76"/>
      <c r="AGF88" s="76"/>
      <c r="AGG88" s="76"/>
      <c r="AGH88" s="76"/>
      <c r="AGI88" s="76"/>
      <c r="AGJ88" s="76"/>
      <c r="AGK88" s="76"/>
      <c r="AGL88" s="76"/>
      <c r="AGM88" s="76"/>
      <c r="AGN88" s="76"/>
      <c r="AGO88" s="76"/>
      <c r="AGP88" s="76"/>
      <c r="AGQ88" s="76"/>
      <c r="AGR88" s="76"/>
      <c r="AGS88" s="76"/>
      <c r="AGT88" s="76"/>
      <c r="AGU88" s="76"/>
      <c r="AGV88" s="76"/>
      <c r="AGW88" s="76"/>
      <c r="AGX88" s="76"/>
      <c r="AGY88" s="76"/>
      <c r="AGZ88" s="76"/>
      <c r="AHA88" s="76"/>
      <c r="AHB88" s="76"/>
      <c r="AHC88" s="76"/>
      <c r="AHD88" s="76"/>
      <c r="AHE88" s="76"/>
      <c r="AHF88" s="76"/>
      <c r="AHG88" s="76"/>
      <c r="AHH88" s="76"/>
      <c r="AHI88" s="76"/>
      <c r="AHJ88" s="76"/>
      <c r="AHK88" s="76"/>
      <c r="AHL88" s="76"/>
      <c r="AHM88" s="76"/>
      <c r="AHN88" s="76"/>
      <c r="AHO88" s="76"/>
      <c r="AHP88" s="76"/>
      <c r="AHQ88" s="76"/>
      <c r="AHR88" s="76"/>
      <c r="AHS88" s="76"/>
      <c r="AHT88" s="76"/>
      <c r="AHU88" s="76"/>
      <c r="AHV88" s="76"/>
      <c r="AHW88" s="76"/>
      <c r="AHX88" s="76"/>
      <c r="AHY88" s="76"/>
      <c r="AHZ88" s="76"/>
      <c r="AIA88" s="76"/>
      <c r="AIB88" s="76"/>
      <c r="AIC88" s="76"/>
      <c r="AID88" s="76"/>
      <c r="AIE88" s="76"/>
      <c r="AIF88" s="76"/>
      <c r="AIG88" s="76"/>
      <c r="AIH88" s="76"/>
      <c r="AII88" s="76"/>
      <c r="AIJ88" s="76"/>
    </row>
    <row r="89" spans="1:920" s="59" customFormat="1" x14ac:dyDescent="0.25">
      <c r="A89" s="71">
        <v>0.56999999999999995</v>
      </c>
      <c r="B89" s="71">
        <v>1.4</v>
      </c>
      <c r="C89" s="71">
        <f t="shared" si="3"/>
        <v>1.5699999999999998</v>
      </c>
      <c r="D89" s="71">
        <f t="shared" si="3"/>
        <v>2.4</v>
      </c>
      <c r="E89" s="748" t="s">
        <v>2638</v>
      </c>
      <c r="F89" s="754" t="s">
        <v>2639</v>
      </c>
      <c r="G89" s="750"/>
      <c r="H89" s="750" t="s">
        <v>2593</v>
      </c>
      <c r="I89" s="750">
        <v>557</v>
      </c>
      <c r="J89" s="383">
        <v>0</v>
      </c>
      <c r="K89" s="383">
        <v>0</v>
      </c>
    </row>
    <row r="90" spans="1:920" s="59" customFormat="1" x14ac:dyDescent="0.25">
      <c r="A90" s="71">
        <v>0.57999999999999996</v>
      </c>
      <c r="B90" s="71">
        <v>1.41</v>
      </c>
      <c r="C90" s="71">
        <f t="shared" si="3"/>
        <v>1.58</v>
      </c>
      <c r="D90" s="71">
        <f t="shared" si="3"/>
        <v>2.41</v>
      </c>
      <c r="E90" s="748" t="s">
        <v>2640</v>
      </c>
      <c r="F90" s="754" t="s">
        <v>2641</v>
      </c>
      <c r="G90" s="750"/>
      <c r="H90" s="750" t="s">
        <v>2591</v>
      </c>
      <c r="I90" s="750">
        <v>558</v>
      </c>
      <c r="J90" s="383">
        <v>0</v>
      </c>
      <c r="K90" s="383">
        <v>0</v>
      </c>
    </row>
    <row r="91" spans="1:920" s="59" customFormat="1" x14ac:dyDescent="0.25">
      <c r="A91" s="71">
        <v>0.59</v>
      </c>
      <c r="B91" s="71">
        <v>1.42</v>
      </c>
      <c r="C91" s="71">
        <f t="shared" si="3"/>
        <v>1.5899999999999999</v>
      </c>
      <c r="D91" s="71">
        <f t="shared" si="3"/>
        <v>2.42</v>
      </c>
      <c r="E91" s="748" t="s">
        <v>2642</v>
      </c>
      <c r="F91" s="754" t="s">
        <v>2643</v>
      </c>
      <c r="G91" s="750"/>
      <c r="H91" s="750" t="s">
        <v>2591</v>
      </c>
      <c r="I91" s="750">
        <v>559</v>
      </c>
      <c r="J91" s="383">
        <v>0</v>
      </c>
      <c r="K91" s="383">
        <v>0</v>
      </c>
    </row>
    <row r="92" spans="1:920" s="59" customFormat="1" x14ac:dyDescent="0.25">
      <c r="A92" s="71">
        <v>0.6</v>
      </c>
      <c r="B92" s="71">
        <v>1.43</v>
      </c>
      <c r="C92" s="71">
        <f t="shared" ref="C92:D96" si="4">IF(LEN(J92)=0,"",1+ABS((J92*A92)/LEN(J92))+A92)</f>
        <v>1.6</v>
      </c>
      <c r="D92" s="71">
        <f t="shared" si="4"/>
        <v>2.4299999999999997</v>
      </c>
      <c r="E92" s="748" t="s">
        <v>2644</v>
      </c>
      <c r="F92" s="754" t="s">
        <v>2645</v>
      </c>
      <c r="G92" s="750"/>
      <c r="H92" s="750" t="s">
        <v>2591</v>
      </c>
      <c r="I92" s="750">
        <v>560</v>
      </c>
      <c r="J92" s="383">
        <v>0</v>
      </c>
      <c r="K92" s="383">
        <v>0</v>
      </c>
    </row>
    <row r="93" spans="1:920" s="59" customFormat="1" x14ac:dyDescent="0.25">
      <c r="A93" s="71">
        <v>0.61</v>
      </c>
      <c r="B93" s="71">
        <v>1.44</v>
      </c>
      <c r="C93" s="71">
        <f t="shared" si="4"/>
        <v>1.6099999999999999</v>
      </c>
      <c r="D93" s="71">
        <f t="shared" si="4"/>
        <v>2.44</v>
      </c>
      <c r="E93" s="748" t="s">
        <v>2646</v>
      </c>
      <c r="F93" s="754" t="s">
        <v>2647</v>
      </c>
      <c r="G93" s="750"/>
      <c r="H93" s="750" t="s">
        <v>2593</v>
      </c>
      <c r="I93" s="750">
        <v>561</v>
      </c>
      <c r="J93" s="383">
        <v>0</v>
      </c>
      <c r="K93" s="383">
        <v>0</v>
      </c>
    </row>
    <row r="94" spans="1:920" s="59" customFormat="1" x14ac:dyDescent="0.25">
      <c r="A94" s="71">
        <v>0.62</v>
      </c>
      <c r="B94" s="71">
        <v>1.45</v>
      </c>
      <c r="C94" s="71">
        <f t="shared" si="4"/>
        <v>1.62</v>
      </c>
      <c r="D94" s="71">
        <f t="shared" si="4"/>
        <v>2.4500000000000002</v>
      </c>
      <c r="E94" s="748" t="s">
        <v>2648</v>
      </c>
      <c r="F94" s="754" t="s">
        <v>2649</v>
      </c>
      <c r="G94" s="750"/>
      <c r="H94" s="750" t="s">
        <v>2591</v>
      </c>
      <c r="I94" s="750">
        <v>562</v>
      </c>
      <c r="J94" s="383">
        <v>0</v>
      </c>
      <c r="K94" s="383">
        <v>0</v>
      </c>
    </row>
    <row r="95" spans="1:920" s="59" customFormat="1" x14ac:dyDescent="0.25">
      <c r="A95" s="71">
        <v>0.63</v>
      </c>
      <c r="B95" s="71">
        <v>1.46</v>
      </c>
      <c r="C95" s="71">
        <f t="shared" si="4"/>
        <v>1.63</v>
      </c>
      <c r="D95" s="71">
        <f t="shared" si="4"/>
        <v>2.46</v>
      </c>
      <c r="E95" s="748" t="s">
        <v>2650</v>
      </c>
      <c r="F95" s="754" t="s">
        <v>2651</v>
      </c>
      <c r="G95" s="750"/>
      <c r="H95" s="750" t="s">
        <v>2593</v>
      </c>
      <c r="I95" s="750">
        <v>563</v>
      </c>
      <c r="J95" s="383">
        <v>0</v>
      </c>
      <c r="K95" s="383">
        <v>0</v>
      </c>
    </row>
    <row r="96" spans="1:920" s="59" customFormat="1" ht="25.5" x14ac:dyDescent="0.25">
      <c r="A96" s="71">
        <v>0.64</v>
      </c>
      <c r="B96" s="71">
        <v>1.47</v>
      </c>
      <c r="C96" s="71">
        <f t="shared" si="4"/>
        <v>87541.937142857132</v>
      </c>
      <c r="D96" s="71">
        <f t="shared" si="4"/>
        <v>215625.92874999999</v>
      </c>
      <c r="E96" s="751" t="s">
        <v>2160</v>
      </c>
      <c r="F96" s="758" t="s">
        <v>2756</v>
      </c>
      <c r="G96" s="750"/>
      <c r="H96" s="744" t="s">
        <v>2687</v>
      </c>
      <c r="I96" s="744">
        <v>564</v>
      </c>
      <c r="J96" s="759">
        <f>IFERROR(IF(AND(J63,J64,J65,J66,J67,J68,J69,J70,J71,J76,J77,J78,J79,J80,J81,J82,J83,J84,J85,J86,J87,J88,J89,J90,J91,J92,J93,J94,J95)="","",SUM(J63,J64,J65,J66,J67,J68,J69,J70+J71,J76,J77,J78,J79,J80,J81,J82,J83,J84,J85,J86,J87,J88,J89,J90,J91,J92,J93,J94,J95)),"")</f>
        <v>-957472</v>
      </c>
      <c r="K96" s="759">
        <f>IFERROR(IF(AND(K63,K64,K65,K66,K67,K68,K69,K70,K71,K76,K77,K78,K79,K80,K81,K82,K83,K84,K85,K86,K87,K88,K89,K90,K91,K92,K93,K94,K95)="","",SUM(K63,K64,K65,K66,K67,K68,K69,K70+K71,K76,K77,K78,K79,K80,K81,K82,K83,K84,K85,K86,K87,K88,K89,K90,K91,K92,K93,K94,K95)),"")</f>
        <v>-1173461</v>
      </c>
    </row>
    <row r="97" spans="1:11" s="59" customFormat="1" x14ac:dyDescent="0.25">
      <c r="A97" s="71"/>
      <c r="B97" s="71"/>
      <c r="C97" s="71"/>
      <c r="D97" s="71"/>
      <c r="E97" s="751" t="s">
        <v>2110</v>
      </c>
      <c r="F97" s="758" t="s">
        <v>2653</v>
      </c>
      <c r="G97" s="750"/>
      <c r="H97" s="750"/>
      <c r="I97" s="750"/>
      <c r="J97" s="382"/>
      <c r="K97" s="382"/>
    </row>
    <row r="98" spans="1:11" s="59" customFormat="1" x14ac:dyDescent="0.25">
      <c r="A98" s="71">
        <v>0.65</v>
      </c>
      <c r="B98" s="71">
        <v>1.48</v>
      </c>
      <c r="C98" s="71">
        <f t="shared" ref="C98:D110" si="5">IF(LEN(J98)=0,"",1+ABS((J98*A98)/LEN(J98))+A98)</f>
        <v>1.65</v>
      </c>
      <c r="D98" s="71">
        <f t="shared" si="5"/>
        <v>2.48</v>
      </c>
      <c r="E98" s="748" t="s">
        <v>2208</v>
      </c>
      <c r="F98" s="754" t="s">
        <v>2757</v>
      </c>
      <c r="G98" s="750"/>
      <c r="H98" s="750" t="s">
        <v>2591</v>
      </c>
      <c r="I98" s="750">
        <v>565</v>
      </c>
      <c r="J98" s="383">
        <v>0</v>
      </c>
      <c r="K98" s="383">
        <v>0</v>
      </c>
    </row>
    <row r="99" spans="1:11" s="59" customFormat="1" x14ac:dyDescent="0.25">
      <c r="A99" s="71">
        <v>0.66</v>
      </c>
      <c r="B99" s="71">
        <v>1.49</v>
      </c>
      <c r="C99" s="71">
        <f t="shared" si="5"/>
        <v>1.6600000000000001</v>
      </c>
      <c r="D99" s="71">
        <f t="shared" si="5"/>
        <v>2.4900000000000002</v>
      </c>
      <c r="E99" s="748" t="s">
        <v>2210</v>
      </c>
      <c r="F99" s="754" t="s">
        <v>2655</v>
      </c>
      <c r="G99" s="750"/>
      <c r="H99" s="750" t="s">
        <v>2593</v>
      </c>
      <c r="I99" s="750">
        <v>566</v>
      </c>
      <c r="J99" s="383">
        <v>0</v>
      </c>
      <c r="K99" s="383">
        <v>0</v>
      </c>
    </row>
    <row r="100" spans="1:11" s="59" customFormat="1" x14ac:dyDescent="0.25">
      <c r="A100" s="71">
        <v>0.67</v>
      </c>
      <c r="B100" s="71">
        <v>1.5</v>
      </c>
      <c r="C100" s="71">
        <f t="shared" si="5"/>
        <v>1.67</v>
      </c>
      <c r="D100" s="71">
        <f t="shared" si="5"/>
        <v>2.5</v>
      </c>
      <c r="E100" s="748" t="s">
        <v>2266</v>
      </c>
      <c r="F100" s="754" t="s">
        <v>2656</v>
      </c>
      <c r="G100" s="750"/>
      <c r="H100" s="750" t="s">
        <v>2591</v>
      </c>
      <c r="I100" s="750">
        <v>567</v>
      </c>
      <c r="J100" s="383">
        <v>0</v>
      </c>
      <c r="K100" s="383">
        <v>0</v>
      </c>
    </row>
    <row r="101" spans="1:11" s="59" customFormat="1" x14ac:dyDescent="0.25">
      <c r="A101" s="71">
        <v>0.68</v>
      </c>
      <c r="B101" s="71">
        <v>1.51</v>
      </c>
      <c r="C101" s="71">
        <f t="shared" si="5"/>
        <v>1.6800000000000002</v>
      </c>
      <c r="D101" s="71">
        <f t="shared" si="5"/>
        <v>2.5099999999999998</v>
      </c>
      <c r="E101" s="748" t="s">
        <v>2657</v>
      </c>
      <c r="F101" s="754" t="s">
        <v>2658</v>
      </c>
      <c r="G101" s="750"/>
      <c r="H101" s="750" t="s">
        <v>2593</v>
      </c>
      <c r="I101" s="750">
        <v>568</v>
      </c>
      <c r="J101" s="383">
        <v>0</v>
      </c>
      <c r="K101" s="383">
        <v>0</v>
      </c>
    </row>
    <row r="102" spans="1:11" s="59" customFormat="1" x14ac:dyDescent="0.25">
      <c r="A102" s="71">
        <v>0.69</v>
      </c>
      <c r="B102" s="71">
        <v>1.52</v>
      </c>
      <c r="C102" s="71">
        <f t="shared" si="5"/>
        <v>128144.54714285713</v>
      </c>
      <c r="D102" s="71">
        <f t="shared" si="5"/>
        <v>537890.56571428571</v>
      </c>
      <c r="E102" s="748" t="s">
        <v>2659</v>
      </c>
      <c r="F102" s="754" t="s">
        <v>2660</v>
      </c>
      <c r="G102" s="750"/>
      <c r="H102" s="750" t="s">
        <v>2591</v>
      </c>
      <c r="I102" s="750">
        <v>569</v>
      </c>
      <c r="J102" s="383">
        <v>1300000</v>
      </c>
      <c r="K102" s="383">
        <v>2477116</v>
      </c>
    </row>
    <row r="103" spans="1:11" s="59" customFormat="1" x14ac:dyDescent="0.25">
      <c r="A103" s="71">
        <v>0.7</v>
      </c>
      <c r="B103" s="71">
        <v>1.53</v>
      </c>
      <c r="C103" s="71">
        <f t="shared" si="5"/>
        <v>59930.899999999994</v>
      </c>
      <c r="D103" s="71">
        <f t="shared" si="5"/>
        <v>499998.49750000006</v>
      </c>
      <c r="E103" s="748" t="s">
        <v>2661</v>
      </c>
      <c r="F103" s="754" t="s">
        <v>2662</v>
      </c>
      <c r="G103" s="750"/>
      <c r="H103" s="750" t="s">
        <v>2593</v>
      </c>
      <c r="I103" s="750">
        <v>570</v>
      </c>
      <c r="J103" s="383">
        <v>-599292</v>
      </c>
      <c r="K103" s="383">
        <v>-2614358</v>
      </c>
    </row>
    <row r="104" spans="1:11" s="59" customFormat="1" x14ac:dyDescent="0.25">
      <c r="A104" s="71">
        <v>0.71</v>
      </c>
      <c r="B104" s="71">
        <v>1.54</v>
      </c>
      <c r="C104" s="71">
        <f t="shared" si="5"/>
        <v>8561.2333333333318</v>
      </c>
      <c r="D104" s="71">
        <f t="shared" si="5"/>
        <v>11444.226666666667</v>
      </c>
      <c r="E104" s="748" t="s">
        <v>2663</v>
      </c>
      <c r="F104" s="754" t="s">
        <v>2664</v>
      </c>
      <c r="G104" s="750"/>
      <c r="H104" s="750" t="s">
        <v>2593</v>
      </c>
      <c r="I104" s="750">
        <v>571</v>
      </c>
      <c r="J104" s="383">
        <v>-72334</v>
      </c>
      <c r="K104" s="383">
        <v>-44578</v>
      </c>
    </row>
    <row r="105" spans="1:11" s="59" customFormat="1" x14ac:dyDescent="0.25">
      <c r="A105" s="71">
        <v>0.72</v>
      </c>
      <c r="B105" s="71">
        <v>1.55</v>
      </c>
      <c r="C105" s="71">
        <f t="shared" si="5"/>
        <v>1.72</v>
      </c>
      <c r="D105" s="71">
        <f t="shared" si="5"/>
        <v>2.5499999999999998</v>
      </c>
      <c r="E105" s="748" t="s">
        <v>2665</v>
      </c>
      <c r="F105" s="754" t="s">
        <v>2666</v>
      </c>
      <c r="G105" s="750"/>
      <c r="H105" s="750" t="s">
        <v>2593</v>
      </c>
      <c r="I105" s="750">
        <v>572</v>
      </c>
      <c r="J105" s="383">
        <v>0</v>
      </c>
      <c r="K105" s="383">
        <v>0</v>
      </c>
    </row>
    <row r="106" spans="1:11" s="59" customFormat="1" x14ac:dyDescent="0.25">
      <c r="A106" s="71">
        <v>0.73</v>
      </c>
      <c r="B106" s="71">
        <v>1.56</v>
      </c>
      <c r="C106" s="71">
        <f t="shared" si="5"/>
        <v>1.73</v>
      </c>
      <c r="D106" s="71">
        <f t="shared" si="5"/>
        <v>2.56</v>
      </c>
      <c r="E106" s="748" t="s">
        <v>2667</v>
      </c>
      <c r="F106" s="754" t="s">
        <v>2668</v>
      </c>
      <c r="G106" s="750"/>
      <c r="H106" s="750" t="s">
        <v>2593</v>
      </c>
      <c r="I106" s="750">
        <v>573</v>
      </c>
      <c r="J106" s="383">
        <v>0</v>
      </c>
      <c r="K106" s="383">
        <v>0</v>
      </c>
    </row>
    <row r="107" spans="1:11" s="59" customFormat="1" x14ac:dyDescent="0.25">
      <c r="A107" s="71">
        <v>0.74</v>
      </c>
      <c r="B107" s="71">
        <v>1.57</v>
      </c>
      <c r="C107" s="71">
        <f t="shared" si="5"/>
        <v>1.74</v>
      </c>
      <c r="D107" s="71">
        <f t="shared" si="5"/>
        <v>2.5700000000000003</v>
      </c>
      <c r="E107" s="748" t="s">
        <v>2669</v>
      </c>
      <c r="F107" s="754" t="s">
        <v>2670</v>
      </c>
      <c r="G107" s="750"/>
      <c r="H107" s="750" t="s">
        <v>2591</v>
      </c>
      <c r="I107" s="750">
        <v>574</v>
      </c>
      <c r="J107" s="383">
        <v>0</v>
      </c>
      <c r="K107" s="383">
        <v>0</v>
      </c>
    </row>
    <row r="108" spans="1:11" s="59" customFormat="1" x14ac:dyDescent="0.25">
      <c r="A108" s="71">
        <v>0.75</v>
      </c>
      <c r="B108" s="71">
        <v>1.58</v>
      </c>
      <c r="C108" s="71">
        <f t="shared" si="5"/>
        <v>1.75</v>
      </c>
      <c r="D108" s="71">
        <f t="shared" si="5"/>
        <v>2.58</v>
      </c>
      <c r="E108" s="748" t="s">
        <v>2673</v>
      </c>
      <c r="F108" s="754" t="s">
        <v>2674</v>
      </c>
      <c r="G108" s="750"/>
      <c r="H108" s="750" t="s">
        <v>2593</v>
      </c>
      <c r="I108" s="750">
        <v>575</v>
      </c>
      <c r="J108" s="383">
        <v>0</v>
      </c>
      <c r="K108" s="383">
        <v>0</v>
      </c>
    </row>
    <row r="109" spans="1:11" s="59" customFormat="1" x14ac:dyDescent="0.25">
      <c r="A109" s="71">
        <v>0.76</v>
      </c>
      <c r="B109" s="71">
        <v>1.59</v>
      </c>
      <c r="C109" s="71">
        <f t="shared" si="5"/>
        <v>1.76</v>
      </c>
      <c r="D109" s="71">
        <f t="shared" si="5"/>
        <v>2.59</v>
      </c>
      <c r="E109" s="748" t="s">
        <v>2675</v>
      </c>
      <c r="F109" s="754" t="s">
        <v>2676</v>
      </c>
      <c r="G109" s="750"/>
      <c r="H109" s="750" t="s">
        <v>2591</v>
      </c>
      <c r="I109" s="750">
        <v>576</v>
      </c>
      <c r="J109" s="383">
        <v>0</v>
      </c>
      <c r="K109" s="383">
        <v>0</v>
      </c>
    </row>
    <row r="110" spans="1:11" s="59" customFormat="1" x14ac:dyDescent="0.25">
      <c r="A110" s="71">
        <v>0.77</v>
      </c>
      <c r="B110" s="71">
        <v>1.6</v>
      </c>
      <c r="C110" s="71">
        <f t="shared" si="5"/>
        <v>1.77</v>
      </c>
      <c r="D110" s="71">
        <f t="shared" si="5"/>
        <v>2.6</v>
      </c>
      <c r="E110" s="748" t="s">
        <v>2677</v>
      </c>
      <c r="F110" s="754" t="s">
        <v>2678</v>
      </c>
      <c r="G110" s="750"/>
      <c r="H110" s="750" t="s">
        <v>2593</v>
      </c>
      <c r="I110" s="750">
        <v>577</v>
      </c>
      <c r="J110" s="383">
        <v>0</v>
      </c>
      <c r="K110" s="383">
        <v>0</v>
      </c>
    </row>
    <row r="111" spans="1:11" ht="7.5" customHeight="1" x14ac:dyDescent="0.25">
      <c r="E111" s="786"/>
      <c r="F111" s="787"/>
      <c r="G111" s="787"/>
      <c r="H111" s="788"/>
      <c r="I111" s="789"/>
      <c r="J111" s="790"/>
      <c r="K111" s="791"/>
    </row>
    <row r="112" spans="1:11" s="546" customFormat="1" ht="16.5" customHeight="1" x14ac:dyDescent="0.2">
      <c r="E112" s="543" t="str">
        <f>E37</f>
        <v>Kontrolni broj: 1727220046</v>
      </c>
      <c r="H112" s="557"/>
      <c r="J112" s="541"/>
      <c r="K112" s="544" t="s">
        <v>2231</v>
      </c>
    </row>
    <row r="113" spans="1:920" ht="30.75" customHeight="1" x14ac:dyDescent="0.25">
      <c r="E113" s="742" t="s">
        <v>2075</v>
      </c>
      <c r="F113" s="743" t="s">
        <v>2045</v>
      </c>
      <c r="G113" s="743" t="s">
        <v>2076</v>
      </c>
      <c r="H113" s="744" t="s">
        <v>2588</v>
      </c>
      <c r="I113" s="744" t="s">
        <v>2077</v>
      </c>
      <c r="J113" s="744" t="str">
        <f>"Od "&amp;TEXT(OsnPodaci!A58,"dd.mm.")&amp;" do "&amp;TEXT(OsnPodaci!B58,"dd.mm.")&amp;" tekuće godine"</f>
        <v>Od 01.01. do 31.12. tekuće godine</v>
      </c>
      <c r="K113" s="744" t="str">
        <f>"Od "&amp;TEXT(OsnPodaci!A58,"dd.mm.")&amp;" do "&amp;TEXT(OsnPodaci!B58,"dd.mm.")&amp;" prethodne godine"</f>
        <v>Od 01.01. do 31.12. prethodne godine</v>
      </c>
    </row>
    <row r="114" spans="1:920" s="77" customFormat="1" ht="12.75" customHeight="1" x14ac:dyDescent="0.25">
      <c r="A114" s="75"/>
      <c r="B114" s="75"/>
      <c r="C114" s="75"/>
      <c r="D114" s="75"/>
      <c r="E114" s="745">
        <v>1</v>
      </c>
      <c r="F114" s="746">
        <v>2</v>
      </c>
      <c r="G114" s="746">
        <v>3</v>
      </c>
      <c r="H114" s="746">
        <v>4</v>
      </c>
      <c r="I114" s="747">
        <v>5</v>
      </c>
      <c r="J114" s="747">
        <v>6</v>
      </c>
      <c r="K114" s="747">
        <v>7</v>
      </c>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c r="HV114" s="76"/>
      <c r="HW114" s="76"/>
      <c r="HX114" s="76"/>
      <c r="HY114" s="76"/>
      <c r="HZ114" s="76"/>
      <c r="IA114" s="76"/>
      <c r="IB114" s="76"/>
      <c r="IC114" s="76"/>
      <c r="ID114" s="76"/>
      <c r="IE114" s="76"/>
      <c r="IF114" s="76"/>
      <c r="IG114" s="76"/>
      <c r="IH114" s="76"/>
      <c r="II114" s="76"/>
      <c r="IJ114" s="76"/>
      <c r="IK114" s="76"/>
      <c r="IL114" s="76"/>
      <c r="IM114" s="76"/>
      <c r="IN114" s="76"/>
      <c r="IO114" s="76"/>
      <c r="IP114" s="76"/>
      <c r="IQ114" s="76"/>
      <c r="IR114" s="76"/>
      <c r="IS114" s="76"/>
      <c r="IT114" s="76"/>
      <c r="IU114" s="76"/>
      <c r="IV114" s="76"/>
      <c r="IW114" s="76"/>
      <c r="IX114" s="76"/>
      <c r="IY114" s="76"/>
      <c r="IZ114" s="76"/>
      <c r="JA114" s="76"/>
      <c r="JB114" s="76"/>
      <c r="JC114" s="76"/>
      <c r="JD114" s="76"/>
      <c r="JE114" s="76"/>
      <c r="JF114" s="76"/>
      <c r="JG114" s="76"/>
      <c r="JH114" s="76"/>
      <c r="JI114" s="76"/>
      <c r="JJ114" s="76"/>
      <c r="JK114" s="76"/>
      <c r="JL114" s="76"/>
      <c r="JM114" s="76"/>
      <c r="JN114" s="76"/>
      <c r="JO114" s="76"/>
      <c r="JP114" s="76"/>
      <c r="JQ114" s="76"/>
      <c r="JR114" s="76"/>
      <c r="JS114" s="76"/>
      <c r="JT114" s="76"/>
      <c r="JU114" s="76"/>
      <c r="JV114" s="76"/>
      <c r="JW114" s="76"/>
      <c r="JX114" s="76"/>
      <c r="JY114" s="76"/>
      <c r="JZ114" s="76"/>
      <c r="KA114" s="76"/>
      <c r="KB114" s="76"/>
      <c r="KC114" s="76"/>
      <c r="KD114" s="76"/>
      <c r="KE114" s="76"/>
      <c r="KF114" s="76"/>
      <c r="KG114" s="76"/>
      <c r="KH114" s="76"/>
      <c r="KI114" s="76"/>
      <c r="KJ114" s="76"/>
      <c r="KK114" s="76"/>
      <c r="KL114" s="76"/>
      <c r="KM114" s="76"/>
      <c r="KN114" s="76"/>
      <c r="KO114" s="76"/>
      <c r="KP114" s="76"/>
      <c r="KQ114" s="76"/>
      <c r="KR114" s="76"/>
      <c r="KS114" s="76"/>
      <c r="KT114" s="76"/>
      <c r="KU114" s="76"/>
      <c r="KV114" s="76"/>
      <c r="KW114" s="76"/>
      <c r="KX114" s="76"/>
      <c r="KY114" s="76"/>
      <c r="KZ114" s="76"/>
      <c r="LA114" s="76"/>
      <c r="LB114" s="76"/>
      <c r="LC114" s="76"/>
      <c r="LD114" s="76"/>
      <c r="LE114" s="76"/>
      <c r="LF114" s="76"/>
      <c r="LG114" s="76"/>
      <c r="LH114" s="76"/>
      <c r="LI114" s="76"/>
      <c r="LJ114" s="76"/>
      <c r="LK114" s="76"/>
      <c r="LL114" s="76"/>
      <c r="LM114" s="76"/>
      <c r="LN114" s="76"/>
      <c r="LO114" s="76"/>
      <c r="LP114" s="76"/>
      <c r="LQ114" s="76"/>
      <c r="LR114" s="76"/>
      <c r="LS114" s="76"/>
      <c r="LT114" s="76"/>
      <c r="LU114" s="76"/>
      <c r="LV114" s="76"/>
      <c r="LW114" s="76"/>
      <c r="LX114" s="76"/>
      <c r="LY114" s="76"/>
      <c r="LZ114" s="76"/>
      <c r="MA114" s="76"/>
      <c r="MB114" s="76"/>
      <c r="MC114" s="76"/>
      <c r="MD114" s="76"/>
      <c r="ME114" s="76"/>
      <c r="MF114" s="76"/>
      <c r="MG114" s="76"/>
      <c r="MH114" s="76"/>
      <c r="MI114" s="76"/>
      <c r="MJ114" s="76"/>
      <c r="MK114" s="76"/>
      <c r="ML114" s="76"/>
      <c r="MM114" s="76"/>
      <c r="MN114" s="76"/>
      <c r="MO114" s="76"/>
      <c r="MP114" s="76"/>
      <c r="MQ114" s="76"/>
      <c r="MR114" s="76"/>
      <c r="MS114" s="76"/>
      <c r="MT114" s="76"/>
      <c r="MU114" s="76"/>
      <c r="MV114" s="76"/>
      <c r="MW114" s="76"/>
      <c r="MX114" s="76"/>
      <c r="MY114" s="76"/>
      <c r="MZ114" s="76"/>
      <c r="NA114" s="76"/>
      <c r="NB114" s="76"/>
      <c r="NC114" s="76"/>
      <c r="ND114" s="76"/>
      <c r="NE114" s="76"/>
      <c r="NF114" s="76"/>
      <c r="NG114" s="76"/>
      <c r="NH114" s="76"/>
      <c r="NI114" s="76"/>
      <c r="NJ114" s="76"/>
      <c r="NK114" s="76"/>
      <c r="NL114" s="76"/>
      <c r="NM114" s="76"/>
      <c r="NN114" s="76"/>
      <c r="NO114" s="76"/>
      <c r="NP114" s="76"/>
      <c r="NQ114" s="76"/>
      <c r="NR114" s="76"/>
      <c r="NS114" s="76"/>
      <c r="NT114" s="76"/>
      <c r="NU114" s="76"/>
      <c r="NV114" s="76"/>
      <c r="NW114" s="76"/>
      <c r="NX114" s="76"/>
      <c r="NY114" s="76"/>
      <c r="NZ114" s="76"/>
      <c r="OA114" s="76"/>
      <c r="OB114" s="76"/>
      <c r="OC114" s="76"/>
      <c r="OD114" s="76"/>
      <c r="OE114" s="76"/>
      <c r="OF114" s="76"/>
      <c r="OG114" s="76"/>
      <c r="OH114" s="76"/>
      <c r="OI114" s="76"/>
      <c r="OJ114" s="76"/>
      <c r="OK114" s="76"/>
      <c r="OL114" s="76"/>
      <c r="OM114" s="76"/>
      <c r="ON114" s="76"/>
      <c r="OO114" s="76"/>
      <c r="OP114" s="76"/>
      <c r="OQ114" s="76"/>
      <c r="OR114" s="76"/>
      <c r="OS114" s="76"/>
      <c r="OT114" s="76"/>
      <c r="OU114" s="76"/>
      <c r="OV114" s="76"/>
      <c r="OW114" s="76"/>
      <c r="OX114" s="76"/>
      <c r="OY114" s="76"/>
      <c r="OZ114" s="76"/>
      <c r="PA114" s="76"/>
      <c r="PB114" s="76"/>
      <c r="PC114" s="76"/>
      <c r="PD114" s="76"/>
      <c r="PE114" s="76"/>
      <c r="PF114" s="76"/>
      <c r="PG114" s="76"/>
      <c r="PH114" s="76"/>
      <c r="PI114" s="76"/>
      <c r="PJ114" s="76"/>
      <c r="PK114" s="76"/>
      <c r="PL114" s="76"/>
      <c r="PM114" s="76"/>
      <c r="PN114" s="76"/>
      <c r="PO114" s="76"/>
      <c r="PP114" s="76"/>
      <c r="PQ114" s="76"/>
      <c r="PR114" s="76"/>
      <c r="PS114" s="76"/>
      <c r="PT114" s="76"/>
      <c r="PU114" s="76"/>
      <c r="PV114" s="76"/>
      <c r="PW114" s="76"/>
      <c r="PX114" s="76"/>
      <c r="PY114" s="76"/>
      <c r="PZ114" s="76"/>
      <c r="QA114" s="76"/>
      <c r="QB114" s="76"/>
      <c r="QC114" s="76"/>
      <c r="QD114" s="76"/>
      <c r="QE114" s="76"/>
      <c r="QF114" s="76"/>
      <c r="QG114" s="76"/>
      <c r="QH114" s="76"/>
      <c r="QI114" s="76"/>
      <c r="QJ114" s="76"/>
      <c r="QK114" s="76"/>
      <c r="QL114" s="76"/>
      <c r="QM114" s="76"/>
      <c r="QN114" s="76"/>
      <c r="QO114" s="76"/>
      <c r="QP114" s="76"/>
      <c r="QQ114" s="76"/>
      <c r="QR114" s="76"/>
      <c r="QS114" s="76"/>
      <c r="QT114" s="76"/>
      <c r="QU114" s="76"/>
      <c r="QV114" s="76"/>
      <c r="QW114" s="76"/>
      <c r="QX114" s="76"/>
      <c r="QY114" s="76"/>
      <c r="QZ114" s="76"/>
      <c r="RA114" s="76"/>
      <c r="RB114" s="76"/>
      <c r="RC114" s="76"/>
      <c r="RD114" s="76"/>
      <c r="RE114" s="76"/>
      <c r="RF114" s="76"/>
      <c r="RG114" s="76"/>
      <c r="RH114" s="76"/>
      <c r="RI114" s="76"/>
      <c r="RJ114" s="76"/>
      <c r="RK114" s="76"/>
      <c r="RL114" s="76"/>
      <c r="RM114" s="76"/>
      <c r="RN114" s="76"/>
      <c r="RO114" s="76"/>
      <c r="RP114" s="76"/>
      <c r="RQ114" s="76"/>
      <c r="RR114" s="76"/>
      <c r="RS114" s="76"/>
      <c r="RT114" s="76"/>
      <c r="RU114" s="76"/>
      <c r="RV114" s="76"/>
      <c r="RW114" s="76"/>
      <c r="RX114" s="76"/>
      <c r="RY114" s="76"/>
      <c r="RZ114" s="76"/>
      <c r="SA114" s="76"/>
      <c r="SB114" s="76"/>
      <c r="SC114" s="76"/>
      <c r="SD114" s="76"/>
      <c r="SE114" s="76"/>
      <c r="SF114" s="76"/>
      <c r="SG114" s="76"/>
      <c r="SH114" s="76"/>
      <c r="SI114" s="76"/>
      <c r="SJ114" s="76"/>
      <c r="SK114" s="76"/>
      <c r="SL114" s="76"/>
      <c r="SM114" s="76"/>
      <c r="SN114" s="76"/>
      <c r="SO114" s="76"/>
      <c r="SP114" s="76"/>
      <c r="SQ114" s="76"/>
      <c r="SR114" s="76"/>
      <c r="SS114" s="76"/>
      <c r="ST114" s="76"/>
      <c r="SU114" s="76"/>
      <c r="SV114" s="76"/>
      <c r="SW114" s="76"/>
      <c r="SX114" s="76"/>
      <c r="SY114" s="76"/>
      <c r="SZ114" s="76"/>
      <c r="TA114" s="76"/>
      <c r="TB114" s="76"/>
      <c r="TC114" s="76"/>
      <c r="TD114" s="76"/>
      <c r="TE114" s="76"/>
      <c r="TF114" s="76"/>
      <c r="TG114" s="76"/>
      <c r="TH114" s="76"/>
      <c r="TI114" s="76"/>
      <c r="TJ114" s="76"/>
      <c r="TK114" s="76"/>
      <c r="TL114" s="76"/>
      <c r="TM114" s="76"/>
      <c r="TN114" s="76"/>
      <c r="TO114" s="76"/>
      <c r="TP114" s="76"/>
      <c r="TQ114" s="76"/>
      <c r="TR114" s="76"/>
      <c r="TS114" s="76"/>
      <c r="TT114" s="76"/>
      <c r="TU114" s="76"/>
      <c r="TV114" s="76"/>
      <c r="TW114" s="76"/>
      <c r="TX114" s="76"/>
      <c r="TY114" s="76"/>
      <c r="TZ114" s="76"/>
      <c r="UA114" s="76"/>
      <c r="UB114" s="76"/>
      <c r="UC114" s="76"/>
      <c r="UD114" s="76"/>
      <c r="UE114" s="76"/>
      <c r="UF114" s="76"/>
      <c r="UG114" s="76"/>
      <c r="UH114" s="76"/>
      <c r="UI114" s="76"/>
      <c r="UJ114" s="76"/>
      <c r="UK114" s="76"/>
      <c r="UL114" s="76"/>
      <c r="UM114" s="76"/>
      <c r="UN114" s="76"/>
      <c r="UO114" s="76"/>
      <c r="UP114" s="76"/>
      <c r="UQ114" s="76"/>
      <c r="UR114" s="76"/>
      <c r="US114" s="76"/>
      <c r="UT114" s="76"/>
      <c r="UU114" s="76"/>
      <c r="UV114" s="76"/>
      <c r="UW114" s="76"/>
      <c r="UX114" s="76"/>
      <c r="UY114" s="76"/>
      <c r="UZ114" s="76"/>
      <c r="VA114" s="76"/>
      <c r="VB114" s="76"/>
      <c r="VC114" s="76"/>
      <c r="VD114" s="76"/>
      <c r="VE114" s="76"/>
      <c r="VF114" s="76"/>
      <c r="VG114" s="76"/>
      <c r="VH114" s="76"/>
      <c r="VI114" s="76"/>
      <c r="VJ114" s="76"/>
      <c r="VK114" s="76"/>
      <c r="VL114" s="76"/>
      <c r="VM114" s="76"/>
      <c r="VN114" s="76"/>
      <c r="VO114" s="76"/>
      <c r="VP114" s="76"/>
      <c r="VQ114" s="76"/>
      <c r="VR114" s="76"/>
      <c r="VS114" s="76"/>
      <c r="VT114" s="76"/>
      <c r="VU114" s="76"/>
      <c r="VV114" s="76"/>
      <c r="VW114" s="76"/>
      <c r="VX114" s="76"/>
      <c r="VY114" s="76"/>
      <c r="VZ114" s="76"/>
      <c r="WA114" s="76"/>
      <c r="WB114" s="76"/>
      <c r="WC114" s="76"/>
      <c r="WD114" s="76"/>
      <c r="WE114" s="76"/>
      <c r="WF114" s="76"/>
      <c r="WG114" s="76"/>
      <c r="WH114" s="76"/>
      <c r="WI114" s="76"/>
      <c r="WJ114" s="76"/>
      <c r="WK114" s="76"/>
      <c r="WL114" s="76"/>
      <c r="WM114" s="76"/>
      <c r="WN114" s="76"/>
      <c r="WO114" s="76"/>
      <c r="WP114" s="76"/>
      <c r="WQ114" s="76"/>
      <c r="WR114" s="76"/>
      <c r="WS114" s="76"/>
      <c r="WT114" s="76"/>
      <c r="WU114" s="76"/>
      <c r="WV114" s="76"/>
      <c r="WW114" s="76"/>
      <c r="WX114" s="76"/>
      <c r="WY114" s="76"/>
      <c r="WZ114" s="76"/>
      <c r="XA114" s="76"/>
      <c r="XB114" s="76"/>
      <c r="XC114" s="76"/>
      <c r="XD114" s="76"/>
      <c r="XE114" s="76"/>
      <c r="XF114" s="76"/>
      <c r="XG114" s="76"/>
      <c r="XH114" s="76"/>
      <c r="XI114" s="76"/>
      <c r="XJ114" s="76"/>
      <c r="XK114" s="76"/>
      <c r="XL114" s="76"/>
      <c r="XM114" s="76"/>
      <c r="XN114" s="76"/>
      <c r="XO114" s="76"/>
      <c r="XP114" s="76"/>
      <c r="XQ114" s="76"/>
      <c r="XR114" s="76"/>
      <c r="XS114" s="76"/>
      <c r="XT114" s="76"/>
      <c r="XU114" s="76"/>
      <c r="XV114" s="76"/>
      <c r="XW114" s="76"/>
      <c r="XX114" s="76"/>
      <c r="XY114" s="76"/>
      <c r="XZ114" s="76"/>
      <c r="YA114" s="76"/>
      <c r="YB114" s="76"/>
      <c r="YC114" s="76"/>
      <c r="YD114" s="76"/>
      <c r="YE114" s="76"/>
      <c r="YF114" s="76"/>
      <c r="YG114" s="76"/>
      <c r="YH114" s="76"/>
      <c r="YI114" s="76"/>
      <c r="YJ114" s="76"/>
      <c r="YK114" s="76"/>
      <c r="YL114" s="76"/>
      <c r="YM114" s="76"/>
      <c r="YN114" s="76"/>
      <c r="YO114" s="76"/>
      <c r="YP114" s="76"/>
      <c r="YQ114" s="76"/>
      <c r="YR114" s="76"/>
      <c r="YS114" s="76"/>
      <c r="YT114" s="76"/>
      <c r="YU114" s="76"/>
      <c r="YV114" s="76"/>
      <c r="YW114" s="76"/>
      <c r="YX114" s="76"/>
      <c r="YY114" s="76"/>
      <c r="YZ114" s="76"/>
      <c r="ZA114" s="76"/>
      <c r="ZB114" s="76"/>
      <c r="ZC114" s="76"/>
      <c r="ZD114" s="76"/>
      <c r="ZE114" s="76"/>
      <c r="ZF114" s="76"/>
      <c r="ZG114" s="76"/>
      <c r="ZH114" s="76"/>
      <c r="ZI114" s="76"/>
      <c r="ZJ114" s="76"/>
      <c r="ZK114" s="76"/>
      <c r="ZL114" s="76"/>
      <c r="ZM114" s="76"/>
      <c r="ZN114" s="76"/>
      <c r="ZO114" s="76"/>
      <c r="ZP114" s="76"/>
      <c r="ZQ114" s="76"/>
      <c r="ZR114" s="76"/>
      <c r="ZS114" s="76"/>
      <c r="ZT114" s="76"/>
      <c r="ZU114" s="76"/>
      <c r="ZV114" s="76"/>
      <c r="ZW114" s="76"/>
      <c r="ZX114" s="76"/>
      <c r="ZY114" s="76"/>
      <c r="ZZ114" s="76"/>
      <c r="AAA114" s="76"/>
      <c r="AAB114" s="76"/>
      <c r="AAC114" s="76"/>
      <c r="AAD114" s="76"/>
      <c r="AAE114" s="76"/>
      <c r="AAF114" s="76"/>
      <c r="AAG114" s="76"/>
      <c r="AAH114" s="76"/>
      <c r="AAI114" s="76"/>
      <c r="AAJ114" s="76"/>
      <c r="AAK114" s="76"/>
      <c r="AAL114" s="76"/>
      <c r="AAM114" s="76"/>
      <c r="AAN114" s="76"/>
      <c r="AAO114" s="76"/>
      <c r="AAP114" s="76"/>
      <c r="AAQ114" s="76"/>
      <c r="AAR114" s="76"/>
      <c r="AAS114" s="76"/>
      <c r="AAT114" s="76"/>
      <c r="AAU114" s="76"/>
      <c r="AAV114" s="76"/>
      <c r="AAW114" s="76"/>
      <c r="AAX114" s="76"/>
      <c r="AAY114" s="76"/>
      <c r="AAZ114" s="76"/>
      <c r="ABA114" s="76"/>
      <c r="ABB114" s="76"/>
      <c r="ABC114" s="76"/>
      <c r="ABD114" s="76"/>
      <c r="ABE114" s="76"/>
      <c r="ABF114" s="76"/>
      <c r="ABG114" s="76"/>
      <c r="ABH114" s="76"/>
      <c r="ABI114" s="76"/>
      <c r="ABJ114" s="76"/>
      <c r="ABK114" s="76"/>
      <c r="ABL114" s="76"/>
      <c r="ABM114" s="76"/>
      <c r="ABN114" s="76"/>
      <c r="ABO114" s="76"/>
      <c r="ABP114" s="76"/>
      <c r="ABQ114" s="76"/>
      <c r="ABR114" s="76"/>
      <c r="ABS114" s="76"/>
      <c r="ABT114" s="76"/>
      <c r="ABU114" s="76"/>
      <c r="ABV114" s="76"/>
      <c r="ABW114" s="76"/>
      <c r="ABX114" s="76"/>
      <c r="ABY114" s="76"/>
      <c r="ABZ114" s="76"/>
      <c r="ACA114" s="76"/>
      <c r="ACB114" s="76"/>
      <c r="ACC114" s="76"/>
      <c r="ACD114" s="76"/>
      <c r="ACE114" s="76"/>
      <c r="ACF114" s="76"/>
      <c r="ACG114" s="76"/>
      <c r="ACH114" s="76"/>
      <c r="ACI114" s="76"/>
      <c r="ACJ114" s="76"/>
      <c r="ACK114" s="76"/>
      <c r="ACL114" s="76"/>
      <c r="ACM114" s="76"/>
      <c r="ACN114" s="76"/>
      <c r="ACO114" s="76"/>
      <c r="ACP114" s="76"/>
      <c r="ACQ114" s="76"/>
      <c r="ACR114" s="76"/>
      <c r="ACS114" s="76"/>
      <c r="ACT114" s="76"/>
      <c r="ACU114" s="76"/>
      <c r="ACV114" s="76"/>
      <c r="ACW114" s="76"/>
      <c r="ACX114" s="76"/>
      <c r="ACY114" s="76"/>
      <c r="ACZ114" s="76"/>
      <c r="ADA114" s="76"/>
      <c r="ADB114" s="76"/>
      <c r="ADC114" s="76"/>
      <c r="ADD114" s="76"/>
      <c r="ADE114" s="76"/>
      <c r="ADF114" s="76"/>
      <c r="ADG114" s="76"/>
      <c r="ADH114" s="76"/>
      <c r="ADI114" s="76"/>
      <c r="ADJ114" s="76"/>
      <c r="ADK114" s="76"/>
      <c r="ADL114" s="76"/>
      <c r="ADM114" s="76"/>
      <c r="ADN114" s="76"/>
      <c r="ADO114" s="76"/>
      <c r="ADP114" s="76"/>
      <c r="ADQ114" s="76"/>
      <c r="ADR114" s="76"/>
      <c r="ADS114" s="76"/>
      <c r="ADT114" s="76"/>
      <c r="ADU114" s="76"/>
      <c r="ADV114" s="76"/>
      <c r="ADW114" s="76"/>
      <c r="ADX114" s="76"/>
      <c r="ADY114" s="76"/>
      <c r="ADZ114" s="76"/>
      <c r="AEA114" s="76"/>
      <c r="AEB114" s="76"/>
      <c r="AEC114" s="76"/>
      <c r="AED114" s="76"/>
      <c r="AEE114" s="76"/>
      <c r="AEF114" s="76"/>
      <c r="AEG114" s="76"/>
      <c r="AEH114" s="76"/>
      <c r="AEI114" s="76"/>
      <c r="AEJ114" s="76"/>
      <c r="AEK114" s="76"/>
      <c r="AEL114" s="76"/>
      <c r="AEM114" s="76"/>
      <c r="AEN114" s="76"/>
      <c r="AEO114" s="76"/>
      <c r="AEP114" s="76"/>
      <c r="AEQ114" s="76"/>
      <c r="AER114" s="76"/>
      <c r="AES114" s="76"/>
      <c r="AET114" s="76"/>
      <c r="AEU114" s="76"/>
      <c r="AEV114" s="76"/>
      <c r="AEW114" s="76"/>
      <c r="AEX114" s="76"/>
      <c r="AEY114" s="76"/>
      <c r="AEZ114" s="76"/>
      <c r="AFA114" s="76"/>
      <c r="AFB114" s="76"/>
      <c r="AFC114" s="76"/>
      <c r="AFD114" s="76"/>
      <c r="AFE114" s="76"/>
      <c r="AFF114" s="76"/>
      <c r="AFG114" s="76"/>
      <c r="AFH114" s="76"/>
      <c r="AFI114" s="76"/>
      <c r="AFJ114" s="76"/>
      <c r="AFK114" s="76"/>
      <c r="AFL114" s="76"/>
      <c r="AFM114" s="76"/>
      <c r="AFN114" s="76"/>
      <c r="AFO114" s="76"/>
      <c r="AFP114" s="76"/>
      <c r="AFQ114" s="76"/>
      <c r="AFR114" s="76"/>
      <c r="AFS114" s="76"/>
      <c r="AFT114" s="76"/>
      <c r="AFU114" s="76"/>
      <c r="AFV114" s="76"/>
      <c r="AFW114" s="76"/>
      <c r="AFX114" s="76"/>
      <c r="AFY114" s="76"/>
      <c r="AFZ114" s="76"/>
      <c r="AGA114" s="76"/>
      <c r="AGB114" s="76"/>
      <c r="AGC114" s="76"/>
      <c r="AGD114" s="76"/>
      <c r="AGE114" s="76"/>
      <c r="AGF114" s="76"/>
      <c r="AGG114" s="76"/>
      <c r="AGH114" s="76"/>
      <c r="AGI114" s="76"/>
      <c r="AGJ114" s="76"/>
      <c r="AGK114" s="76"/>
      <c r="AGL114" s="76"/>
      <c r="AGM114" s="76"/>
      <c r="AGN114" s="76"/>
      <c r="AGO114" s="76"/>
      <c r="AGP114" s="76"/>
      <c r="AGQ114" s="76"/>
      <c r="AGR114" s="76"/>
      <c r="AGS114" s="76"/>
      <c r="AGT114" s="76"/>
      <c r="AGU114" s="76"/>
      <c r="AGV114" s="76"/>
      <c r="AGW114" s="76"/>
      <c r="AGX114" s="76"/>
      <c r="AGY114" s="76"/>
      <c r="AGZ114" s="76"/>
      <c r="AHA114" s="76"/>
      <c r="AHB114" s="76"/>
      <c r="AHC114" s="76"/>
      <c r="AHD114" s="76"/>
      <c r="AHE114" s="76"/>
      <c r="AHF114" s="76"/>
      <c r="AHG114" s="76"/>
      <c r="AHH114" s="76"/>
      <c r="AHI114" s="76"/>
      <c r="AHJ114" s="76"/>
      <c r="AHK114" s="76"/>
      <c r="AHL114" s="76"/>
      <c r="AHM114" s="76"/>
      <c r="AHN114" s="76"/>
      <c r="AHO114" s="76"/>
      <c r="AHP114" s="76"/>
      <c r="AHQ114" s="76"/>
      <c r="AHR114" s="76"/>
      <c r="AHS114" s="76"/>
      <c r="AHT114" s="76"/>
      <c r="AHU114" s="76"/>
      <c r="AHV114" s="76"/>
      <c r="AHW114" s="76"/>
      <c r="AHX114" s="76"/>
      <c r="AHY114" s="76"/>
      <c r="AHZ114" s="76"/>
      <c r="AIA114" s="76"/>
      <c r="AIB114" s="76"/>
      <c r="AIC114" s="76"/>
      <c r="AID114" s="76"/>
      <c r="AIE114" s="76"/>
      <c r="AIF114" s="76"/>
      <c r="AIG114" s="76"/>
      <c r="AIH114" s="76"/>
      <c r="AII114" s="76"/>
      <c r="AIJ114" s="76"/>
    </row>
    <row r="115" spans="1:920" s="59" customFormat="1" ht="25.5" x14ac:dyDescent="0.25">
      <c r="A115" s="71">
        <v>0.78</v>
      </c>
      <c r="B115" s="71">
        <v>1.61</v>
      </c>
      <c r="C115" s="71">
        <f t="shared" ref="C115:D119" si="6">IF(LEN(J115)=0,"",1+ABS((J115*A115)/LEN(J115))+A115)</f>
        <v>81690.400000000009</v>
      </c>
      <c r="D115" s="71">
        <f t="shared" si="6"/>
        <v>41821.21</v>
      </c>
      <c r="E115" s="751" t="s">
        <v>2162</v>
      </c>
      <c r="F115" s="758" t="s">
        <v>2758</v>
      </c>
      <c r="G115" s="750"/>
      <c r="H115" s="744" t="s">
        <v>2687</v>
      </c>
      <c r="I115" s="744">
        <v>578</v>
      </c>
      <c r="J115" s="759">
        <f>IFERROR(IF(AND(J98,J99,J100,J101,J102,J103,J104,J105,J106,J107,J108,J109,J110)="","",SUM(J98,J99,J100,J101,J102,J103,J104,J105,J106,J107,J108,J109,J110)),"")</f>
        <v>628374</v>
      </c>
      <c r="K115" s="759">
        <f>IFERROR(IF(AND(K98,K99,K100,K101,K102,K103,K104,K105,K106,K107,K108,K109,K110)="","",SUM(K98,K99,K100,K101,K102,K103,K104,K105,K106,K107,K108,K109,K110)),"")</f>
        <v>-181820</v>
      </c>
    </row>
    <row r="116" spans="1:920" s="59" customFormat="1" ht="25.5" x14ac:dyDescent="0.25">
      <c r="A116" s="71">
        <v>0.79</v>
      </c>
      <c r="B116" s="71">
        <v>1.62</v>
      </c>
      <c r="C116" s="71">
        <f t="shared" si="6"/>
        <v>37920.341666666667</v>
      </c>
      <c r="D116" s="71">
        <f t="shared" si="6"/>
        <v>5956.768</v>
      </c>
      <c r="E116" s="751" t="s">
        <v>2113</v>
      </c>
      <c r="F116" s="758" t="s">
        <v>2759</v>
      </c>
      <c r="G116" s="750"/>
      <c r="H116" s="744" t="s">
        <v>2687</v>
      </c>
      <c r="I116" s="744">
        <v>579</v>
      </c>
      <c r="J116" s="759">
        <f>IFERROR(IF(AND(J61,J96,J115)="","",SUM(J61,J96,J115)),"")</f>
        <v>287989</v>
      </c>
      <c r="K116" s="759">
        <f>IFERROR(IF(AND(K61,K96,K115)="","",SUM(K61,K96,K115)),"")</f>
        <v>18377</v>
      </c>
    </row>
    <row r="117" spans="1:920" s="59" customFormat="1" x14ac:dyDescent="0.25">
      <c r="A117" s="71">
        <v>0.8</v>
      </c>
      <c r="B117" s="71">
        <v>1.63</v>
      </c>
      <c r="C117" s="71">
        <f t="shared" si="6"/>
        <v>14475.533333333335</v>
      </c>
      <c r="D117" s="71">
        <f t="shared" si="6"/>
        <v>29604.407999999999</v>
      </c>
      <c r="E117" s="751" t="s">
        <v>2125</v>
      </c>
      <c r="F117" s="758" t="s">
        <v>2681</v>
      </c>
      <c r="G117" s="750"/>
      <c r="H117" s="744" t="s">
        <v>2687</v>
      </c>
      <c r="I117" s="744">
        <v>580</v>
      </c>
      <c r="J117" s="385">
        <v>108553</v>
      </c>
      <c r="K117" s="385">
        <v>90803</v>
      </c>
    </row>
    <row r="118" spans="1:920" s="59" customFormat="1" ht="25.5" x14ac:dyDescent="0.25">
      <c r="A118" s="71">
        <v>0.81</v>
      </c>
      <c r="B118" s="71">
        <v>1.64</v>
      </c>
      <c r="C118" s="71">
        <f t="shared" si="6"/>
        <v>296.16400000000004</v>
      </c>
      <c r="D118" s="71">
        <f t="shared" si="6"/>
        <v>259.70999999999998</v>
      </c>
      <c r="E118" s="751" t="s">
        <v>2128</v>
      </c>
      <c r="F118" s="758" t="s">
        <v>2682</v>
      </c>
      <c r="G118" s="750"/>
      <c r="H118" s="744" t="s">
        <v>2687</v>
      </c>
      <c r="I118" s="744">
        <v>581</v>
      </c>
      <c r="J118" s="385">
        <v>-1817</v>
      </c>
      <c r="K118" s="385">
        <v>-627</v>
      </c>
    </row>
    <row r="119" spans="1:920" s="59" customFormat="1" x14ac:dyDescent="0.25">
      <c r="A119" s="71">
        <v>0.82</v>
      </c>
      <c r="B119" s="71">
        <v>1.65</v>
      </c>
      <c r="C119" s="71">
        <f t="shared" si="6"/>
        <v>53947.57</v>
      </c>
      <c r="D119" s="71">
        <f t="shared" si="6"/>
        <v>29854.724999999999</v>
      </c>
      <c r="E119" s="751" t="s">
        <v>2130</v>
      </c>
      <c r="F119" s="758" t="s">
        <v>2683</v>
      </c>
      <c r="G119" s="750"/>
      <c r="H119" s="744" t="s">
        <v>2687</v>
      </c>
      <c r="I119" s="744">
        <v>582</v>
      </c>
      <c r="J119" s="759">
        <f>IFERROR(IF(AND(J116,J117,J118)="","",SUM(J116,J117,J118)),"")</f>
        <v>394725</v>
      </c>
      <c r="K119" s="759">
        <f>IFERROR(IF(AND(K116,K117,K118)="","",SUM(K116,K117,K118)),"")</f>
        <v>108553</v>
      </c>
    </row>
    <row r="120" spans="1:920" s="59" customFormat="1" x14ac:dyDescent="0.25">
      <c r="A120" s="71"/>
      <c r="B120" s="71"/>
      <c r="C120" s="71">
        <f>IF(ISERROR(ABS(LOG(ABS(SUM(C21:C119)),EXP(3)))),"",ABS(LOG(ABS(SUM(C21:C119)),EXP(3))))</f>
        <v>4.6681788993272226</v>
      </c>
      <c r="D120" s="71">
        <f>IF(ISERROR(ABS(LOG(ABS(SUM(D21:D119)),EXP(3)))),"",ABS(LOG(ABS(SUM(D21:D119)),EXP(3))))</f>
        <v>5.0326165976004598</v>
      </c>
      <c r="E120" s="79"/>
      <c r="F120" s="78"/>
      <c r="G120" s="78"/>
      <c r="H120" s="78"/>
      <c r="I120" s="78"/>
      <c r="J120" s="63"/>
    </row>
    <row r="121" spans="1:920" s="542" customFormat="1" ht="12.75" x14ac:dyDescent="0.25">
      <c r="C121" s="549" t="str">
        <f>IF(ISERROR(IF(ISERROR(MID(C120,FIND(".",C120,1)+11,13)),MID(C120,FIND(",",C120,1)+11,13),MID(C120,FIND(".",C120,1)+11,13))),"",IF(ISERROR(MID(C120,FIND(".",C120,1)+11,13)),MID(C120,FIND(",",C120,1)+11,13),MID(C120,FIND(".",C120,1)+11,13)))</f>
        <v>2722</v>
      </c>
      <c r="D121" s="549" t="str">
        <f>IF(ISERROR(IF(ISERROR(MID(D120,FIND(".",D120,1)+11,13)),MID(D120,FIND(",",D120,1)+11,13),MID(D120,FIND(".",D120,1)+11,13))),"",IF(ISERROR(MID(D120,FIND(".",D120,1)+11,13)),MID(D120,FIND(",",D120,1)+11,13),MID(D120,FIND(".",D120,1)+11,13)))</f>
        <v>0046</v>
      </c>
      <c r="E121" s="552" t="str">
        <f>IF(OR(OsnPodaci!A10="",TEXT(OsnPodaci!D58,"dd.mm.yyyy.")=""),"",OsnPodaci!A10 &amp; ", " &amp;TEXT(OsnPodaci!D58,"dd.mm.yyyy."))</f>
        <v>Tuzla, 29.02.2024.</v>
      </c>
      <c r="F121" s="386"/>
      <c r="G121" s="553" t="str">
        <f>IF(OsnPodaci!A67="","",LEFT(OsnPodaci!A67,FIND(";",OsnPodaci!A67,1)-1))</f>
        <v>GAZIBEGOVIĆ (SATKO) SANJIN</v>
      </c>
      <c r="H121" s="553"/>
      <c r="I121" s="386"/>
      <c r="J121" s="760"/>
      <c r="K121" s="554" t="str">
        <f>IF(OR(OsnPodaci!A34="",OsnPodaci!B34=""),"",OsnPodaci!A34&amp;" "&amp;OsnPodaci!B34)</f>
        <v>Jasmin Gradaškić</v>
      </c>
    </row>
    <row r="122" spans="1:920" s="59" customFormat="1" x14ac:dyDescent="0.25">
      <c r="A122" s="71"/>
      <c r="B122" s="71"/>
      <c r="C122" s="71"/>
      <c r="D122" s="71"/>
      <c r="E122" s="542" t="s">
        <v>2250</v>
      </c>
      <c r="F122" s="386"/>
      <c r="G122" s="550" t="s">
        <v>2251</v>
      </c>
      <c r="H122" s="555"/>
      <c r="I122" s="386"/>
      <c r="J122" s="556" t="s">
        <v>2253</v>
      </c>
      <c r="K122" s="549" t="s">
        <v>2252</v>
      </c>
    </row>
    <row r="123" spans="1:920" s="59" customFormat="1" x14ac:dyDescent="0.25">
      <c r="A123" s="71"/>
      <c r="B123" s="71"/>
      <c r="C123" s="71"/>
      <c r="D123" s="71"/>
      <c r="E123" s="76"/>
      <c r="F123" s="386"/>
      <c r="G123" s="555" t="str">
        <f>IF(OsnPodaci!A67="","",MID(OsnPodaci!A67,FIND("licenca br.",OsnPodaci!A67,1)+11,15))</f>
        <v xml:space="preserve"> CR-7583/5</v>
      </c>
      <c r="H123" s="386"/>
      <c r="I123" s="386"/>
      <c r="J123" s="760"/>
      <c r="K123" s="76"/>
    </row>
    <row r="124" spans="1:920" s="59" customFormat="1" ht="90" customHeight="1" x14ac:dyDescent="0.25">
      <c r="A124" s="71"/>
      <c r="B124" s="71"/>
      <c r="C124" s="71"/>
      <c r="D124" s="71"/>
      <c r="E124" s="79"/>
      <c r="F124" s="78"/>
      <c r="G124" s="938" t="s">
        <v>2254</v>
      </c>
      <c r="H124" s="78"/>
      <c r="I124" s="78"/>
      <c r="J124" s="63"/>
    </row>
    <row r="125" spans="1:920" s="59" customFormat="1" ht="90" customHeight="1" x14ac:dyDescent="0.25">
      <c r="A125" s="71"/>
      <c r="B125" s="71"/>
      <c r="C125" s="71"/>
      <c r="D125" s="71"/>
      <c r="F125" s="78"/>
      <c r="G125" s="78"/>
      <c r="H125" s="78"/>
      <c r="I125" s="78"/>
      <c r="J125" s="63"/>
    </row>
    <row r="126" spans="1:920" s="59" customFormat="1" ht="109.5" customHeight="1" x14ac:dyDescent="0.25">
      <c r="A126" s="71"/>
      <c r="B126" s="71"/>
      <c r="C126" s="71"/>
      <c r="D126" s="71"/>
      <c r="F126" s="78"/>
      <c r="G126" s="78"/>
      <c r="H126" s="78"/>
      <c r="I126" s="78"/>
      <c r="J126" s="63"/>
    </row>
    <row r="128" spans="1:920" x14ac:dyDescent="0.25">
      <c r="E128" s="796"/>
      <c r="G128" s="797"/>
      <c r="H128" s="797"/>
    </row>
    <row r="129" spans="5:12" s="546" customFormat="1" ht="12.75" x14ac:dyDescent="0.2">
      <c r="E129" s="543" t="str">
        <f>E37</f>
        <v>Kontrolni broj: 1727220046</v>
      </c>
      <c r="H129" s="557"/>
      <c r="J129" s="541"/>
      <c r="K129" s="544" t="s">
        <v>2255</v>
      </c>
    </row>
    <row r="130" spans="5:12" x14ac:dyDescent="0.25">
      <c r="L130" s="83"/>
    </row>
  </sheetData>
  <sheetProtection sheet="1" objects="1" scenarios="1"/>
  <mergeCells count="5">
    <mergeCell ref="E5:H6"/>
    <mergeCell ref="E12:K12"/>
    <mergeCell ref="E13:K13"/>
    <mergeCell ref="E14:K14"/>
    <mergeCell ref="E15:K15"/>
  </mergeCells>
  <conditionalFormatting sqref="E37 E129">
    <cfRule type="containsText" dxfId="57" priority="14" operator="containsText" text="Obrazac prazan">
      <formula>NOT(ISERROR(SEARCH("Obrazac prazan",E37)))</formula>
    </cfRule>
  </conditionalFormatting>
  <conditionalFormatting sqref="E73:E76">
    <cfRule type="containsText" dxfId="56" priority="12" operator="containsText" text="Obrazac prazan">
      <formula>NOT(ISERROR(SEARCH("Obrazac prazan",E73)))</formula>
    </cfRule>
  </conditionalFormatting>
  <conditionalFormatting sqref="E112:E114">
    <cfRule type="containsText" dxfId="55" priority="9" operator="containsText" text="Obrazac prazan">
      <formula>NOT(ISERROR(SEARCH("Obrazac prazan",E112)))</formula>
    </cfRule>
  </conditionalFormatting>
  <conditionalFormatting sqref="E113">
    <cfRule type="containsText" dxfId="54" priority="6" operator="containsText" text="Obrazac prazan">
      <formula>NOT(ISERROR(SEARCH("Obrazac prazan",E113)))</formula>
    </cfRule>
  </conditionalFormatting>
  <dataValidations count="5">
    <dataValidation type="whole" allowBlank="1" showInputMessage="1" showErrorMessage="1" sqref="J52:J59 K96:K97 J96:J97 J62:K62 K52:K59 J115:K119 J24:K27 J19:K22 J31:K34 J61 K46:K47 K61 K40:K44 J40:J44 J46:J47" xr:uid="{00000000-0002-0000-0900-000000000000}">
      <formula1>-9.99999E+307</formula1>
      <formula2>9.99999E+307</formula2>
    </dataValidation>
    <dataValidation type="whole" allowBlank="1" showInputMessage="1" showErrorMessage="1" errorTitle="Greška u vrijednosti" error="Vrijednost mora biti ≥ 0" sqref="J23:K23 J28:K30 J48 K48 J51 K51 J64 K64 J66 K66 J68 K68 J70 K70 J71 K71 J77 K77 J79 K79 J81:K84 J86 K86 J88 K88 J90:K92 J94 K94 J98 K98 K109 J107 K107 J109 J100:K100" xr:uid="{00000000-0002-0000-0900-000001000000}">
      <formula1>0</formula1>
      <formula2>9.99999E+307</formula2>
    </dataValidation>
    <dataValidation type="whole" allowBlank="1" showInputMessage="1" showErrorMessage="1" errorTitle="Greška u vrijednosti" error="Vrijednost mora biti ≤ 0" sqref="J45 K45 J49 K49 J50 K50 J60 K60 J63 K63 J65 K65 J67 K67 J69 K69 J76 K76 J78 K78 J80 K80 J85 K85 J87 K87 J89 K89 J93 K93 J95 K95 J99 K99 J110 K110 J103 K103 J104 K104 J105 K105 J106 K106 J108 K108" xr:uid="{00000000-0002-0000-0900-000002000000}">
      <formula1>-9.99999E+307</formula1>
      <formula2>0</formula2>
    </dataValidation>
    <dataValidation type="whole" allowBlank="1" showInputMessage="1" showErrorMessage="1" errorTitle="Greška u vrijednosti" error="Vrijednost mora biti ≥ 0" sqref="J101:K101" xr:uid="{00000000-0002-0000-0900-000003000000}">
      <formula1>-9.99999E+307</formula1>
      <formula2>0</formula2>
    </dataValidation>
    <dataValidation type="whole" allowBlank="1" showInputMessage="1" showErrorMessage="1" errorTitle="Greška u vrijednosti" error="Vrijednost mora biti ≤ 0" sqref="J102:K102" xr:uid="{00000000-0002-0000-0900-000004000000}">
      <formula1>0</formula1>
      <formula2>9.99999E+307</formula2>
    </dataValidation>
  </dataValidations>
  <pageMargins left="0.27559055118110198" right="0.27559055118110198" top="0.24740157500000001" bottom="0.205590551181102" header="0" footer="0"/>
  <pageSetup paperSize="9" fitToWidth="0"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 id="{9064F7DC-AEF4-4C96-894F-1EDA9A082A52}">
            <xm:f>OR(LEFT(OsnPodaci!$A$55,5)="Reviz",LEFT(OsnPodaci!$A$55,6)="Izjava")</xm:f>
            <x14:dxf>
              <font>
                <color theme="0"/>
              </font>
              <fill>
                <patternFill>
                  <fgColor theme="0"/>
                </patternFill>
              </fill>
              <border>
                <vertical/>
                <horizontal/>
              </border>
            </x14:dxf>
          </x14:cfRule>
          <xm:sqref>E1:I4 K1:K4 E5 I5:I6 K6:K9 E7:E9 H7:I9 E10:I10 E11:J11</xm:sqref>
        </x14:conditionalFormatting>
        <x14:conditionalFormatting xmlns:xm="http://schemas.microsoft.com/office/excel/2006/main">
          <x14:cfRule type="expression" priority="8" id="{D5B4CD3E-1FFF-47E1-86C9-0113C7E97CA9}">
            <xm:f>OR(LEFT(OsnPodaci!$A$55,5)="Reviz",LEFT(OsnPodaci!$A$55,6)="Izjava")</xm:f>
            <x14:dxf>
              <font>
                <color theme="0"/>
              </font>
              <fill>
                <patternFill>
                  <bgColor theme="0"/>
                </patternFill>
              </fill>
              <border>
                <left/>
                <right/>
                <top/>
                <bottom/>
                <vertical/>
                <horizontal/>
              </border>
            </x14:dxf>
          </x14:cfRule>
          <xm:sqref>E38:K120 E12:K15 E17:K35 H36:K37 E37:F37 E125:K126 E128:K129</xm:sqref>
        </x14:conditionalFormatting>
        <x14:conditionalFormatting xmlns:xm="http://schemas.microsoft.com/office/excel/2006/main">
          <x14:cfRule type="expression" priority="4" id="{A326A1EC-AE5E-4398-B84E-CD0BE8511400}">
            <xm:f>OR(LEFT(OsnPodaci!$A$55,5)="Reviz",LEFT(OsnPodaci!$A$55,6)="Izjava")</xm:f>
            <x14:dxf>
              <font>
                <color theme="0"/>
              </font>
              <fill>
                <patternFill>
                  <bgColor theme="0"/>
                </patternFill>
              </fill>
              <border>
                <left/>
                <right/>
                <top/>
                <bottom/>
                <vertical/>
                <horizontal/>
              </border>
            </x14:dxf>
          </x14:cfRule>
          <xm:sqref>E121:K123</xm:sqref>
        </x14:conditionalFormatting>
        <x14:conditionalFormatting xmlns:xm="http://schemas.microsoft.com/office/excel/2006/main">
          <x14:cfRule type="expression" priority="3" id="{3842DE93-0257-4C8B-842E-202C652C919E}">
            <xm:f>OR(LEFT(OsnPodaci!$A$55,5)="Reviz",LEFT(OsnPodaci!$A$55,6)="Izjava")</xm:f>
            <x14:dxf>
              <font>
                <color theme="0"/>
              </font>
              <fill>
                <patternFill>
                  <bgColor theme="0"/>
                </patternFill>
              </fill>
              <border>
                <left/>
                <right/>
                <top/>
                <bottom/>
                <vertical/>
                <horizontal/>
              </border>
            </x14:dxf>
          </x14:cfRule>
          <xm:sqref>G124</xm:sqref>
        </x14:conditionalFormatting>
        <x14:conditionalFormatting xmlns:xm="http://schemas.microsoft.com/office/excel/2006/main">
          <x14:cfRule type="expression" priority="5" id="{391544F9-1B57-471B-96E0-1D078DF265D3}">
            <xm:f>OR(LEFT(OsnPodaci!$A$55,5)="Reviz",LEFT(OsnPodaci!$A$55,6)="Izjava")</xm:f>
            <x14:dxf>
              <font>
                <color theme="0"/>
              </font>
              <fill>
                <patternFill>
                  <bgColor theme="0"/>
                </patternFill>
              </fill>
              <border>
                <vertical/>
                <horizontal/>
              </border>
            </x14:dxf>
          </x14:cfRule>
          <xm:sqref>K1:K4 K6:K11 E12:K14</xm:sqref>
        </x14:conditionalFormatting>
        <x14:conditionalFormatting xmlns:xm="http://schemas.microsoft.com/office/excel/2006/main">
          <x14:cfRule type="expression" priority="7" id="{DE336F20-8FE4-42BE-8DD2-972478986C22}">
            <xm:f>OR(LEFT(OsnPodaci!$A$55,5)="Reviz",LEFT(OsnPodaci!$A$55,6)="Izjava")</xm:f>
            <x14:dxf>
              <font>
                <color theme="0"/>
              </font>
              <fill>
                <patternFill>
                  <bgColor theme="0"/>
                </patternFill>
              </fill>
              <border>
                <left/>
                <right/>
                <top/>
                <bottom/>
                <vertical/>
                <horizontal/>
              </border>
            </x14:dxf>
          </x14:cfRule>
          <xm:sqref>K16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tabColor rgb="FF0F932E"/>
  </sheetPr>
  <dimension ref="A1:AKO74"/>
  <sheetViews>
    <sheetView showGridLines="0" view="pageLayout" topLeftCell="U46" zoomScale="55" zoomScaleNormal="40" zoomScaleSheetLayoutView="70" zoomScalePageLayoutView="55" workbookViewId="0">
      <selection activeCell="AF71" sqref="AF71"/>
    </sheetView>
  </sheetViews>
  <sheetFormatPr defaultColWidth="9.85546875" defaultRowHeight="20.25" x14ac:dyDescent="0.3"/>
  <cols>
    <col min="1" max="20" width="9.85546875" style="112" hidden="1" customWidth="1"/>
    <col min="21" max="21" width="3.28515625" style="113" customWidth="1"/>
    <col min="22" max="22" width="134.140625" style="113" customWidth="1"/>
    <col min="23" max="23" width="8.85546875" style="113" customWidth="1"/>
    <col min="24" max="33" width="23.7109375" style="113" customWidth="1"/>
    <col min="34" max="977" width="9.85546875" style="113" customWidth="1"/>
    <col min="978" max="978" width="9.85546875" style="41" customWidth="1"/>
    <col min="979" max="16384" width="9.85546875" style="41"/>
  </cols>
  <sheetData>
    <row r="1" spans="1:977" s="88" customFormat="1" ht="41.25" customHeight="1" x14ac:dyDescent="0.45">
      <c r="A1" s="85"/>
      <c r="B1" s="85"/>
      <c r="C1" s="85"/>
      <c r="D1" s="85"/>
      <c r="E1" s="85"/>
      <c r="F1" s="85"/>
      <c r="G1" s="85"/>
      <c r="H1" s="85"/>
      <c r="I1" s="85"/>
      <c r="J1" s="85"/>
      <c r="K1" s="85"/>
      <c r="L1" s="85"/>
      <c r="M1" s="85"/>
      <c r="N1" s="85"/>
      <c r="O1" s="85"/>
      <c r="P1" s="85"/>
      <c r="Q1" s="85"/>
      <c r="R1" s="85"/>
      <c r="S1" s="85"/>
      <c r="T1" s="85"/>
      <c r="U1" s="86" t="str">
        <f>IF(OsnPodaci!B4="","",OsnPodaci!B4)</f>
        <v>DOO Gradski i prigradski saobraćaj Tuzla</v>
      </c>
      <c r="V1" s="86"/>
      <c r="W1" s="87"/>
      <c r="X1" s="89"/>
      <c r="Y1" s="89"/>
      <c r="Z1" s="89"/>
      <c r="AA1" s="89"/>
      <c r="AB1" s="89"/>
      <c r="AC1" s="89"/>
      <c r="AD1" s="89"/>
      <c r="AE1" s="89"/>
      <c r="AF1" s="89"/>
      <c r="AG1" s="947" t="str">
        <f>IF(OsnPodaci!A4="","",OsnPodaci!A4)</f>
        <v>4209197100002</v>
      </c>
      <c r="AH1" s="89"/>
      <c r="AI1" s="89"/>
      <c r="AJ1" s="89"/>
      <c r="AK1" s="89"/>
      <c r="AL1" s="89"/>
      <c r="AM1" s="89"/>
      <c r="AN1" s="89"/>
      <c r="AO1" s="89"/>
      <c r="AP1" s="89"/>
      <c r="AQ1" s="89"/>
      <c r="AR1" s="89"/>
      <c r="AS1" s="89"/>
      <c r="AT1" s="89"/>
      <c r="AU1" s="89"/>
      <c r="AV1" s="89"/>
      <c r="AW1" s="89"/>
      <c r="AX1" s="89"/>
      <c r="AY1" s="89"/>
      <c r="AZ1" s="89"/>
      <c r="BA1" s="89"/>
      <c r="BB1" s="89"/>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89"/>
      <c r="DH1" s="89"/>
      <c r="DI1" s="89"/>
      <c r="DJ1" s="89"/>
      <c r="DK1" s="89"/>
      <c r="DL1" s="89"/>
      <c r="DM1" s="89"/>
      <c r="DN1" s="89"/>
      <c r="DO1" s="89"/>
      <c r="DP1" s="89"/>
      <c r="DQ1" s="89"/>
      <c r="DR1" s="89"/>
      <c r="DS1" s="89"/>
      <c r="DT1" s="89"/>
      <c r="DU1" s="89"/>
      <c r="DV1" s="89"/>
      <c r="DW1" s="89"/>
      <c r="DX1" s="89"/>
      <c r="DY1" s="89"/>
      <c r="DZ1" s="89"/>
      <c r="EA1" s="89"/>
      <c r="EB1" s="89"/>
      <c r="EC1" s="89"/>
      <c r="ED1" s="89"/>
      <c r="EE1" s="89"/>
      <c r="EF1" s="89"/>
      <c r="EG1" s="89"/>
      <c r="EH1" s="89"/>
      <c r="EI1" s="89"/>
      <c r="EJ1" s="89"/>
      <c r="EK1" s="89"/>
      <c r="EL1" s="89"/>
      <c r="EM1" s="89"/>
      <c r="EN1" s="89"/>
      <c r="EO1" s="89"/>
      <c r="EP1" s="89"/>
      <c r="EQ1" s="89"/>
      <c r="ER1" s="89"/>
      <c r="ES1" s="89"/>
      <c r="ET1" s="89"/>
      <c r="EU1" s="89"/>
      <c r="EV1" s="89"/>
      <c r="EW1" s="89"/>
      <c r="EX1" s="89"/>
      <c r="EY1" s="89"/>
      <c r="EZ1" s="89"/>
      <c r="FA1" s="89"/>
      <c r="FB1" s="89"/>
      <c r="FC1" s="89"/>
      <c r="FD1" s="89"/>
      <c r="FE1" s="89"/>
      <c r="FF1" s="89"/>
      <c r="FG1" s="89"/>
      <c r="FH1" s="89"/>
      <c r="FI1" s="89"/>
      <c r="FJ1" s="89"/>
      <c r="FK1" s="89"/>
      <c r="FL1" s="89"/>
      <c r="FM1" s="89"/>
      <c r="FN1" s="89"/>
      <c r="FO1" s="89"/>
      <c r="FP1" s="89"/>
      <c r="FQ1" s="89"/>
      <c r="FR1" s="89"/>
      <c r="FS1" s="89"/>
      <c r="FT1" s="89"/>
      <c r="FU1" s="89"/>
      <c r="FV1" s="89"/>
      <c r="FW1" s="89"/>
      <c r="FX1" s="89"/>
      <c r="FY1" s="89"/>
      <c r="FZ1" s="89"/>
      <c r="GA1" s="89"/>
      <c r="GB1" s="89"/>
      <c r="GC1" s="89"/>
      <c r="GD1" s="89"/>
      <c r="GE1" s="89"/>
      <c r="GF1" s="89"/>
      <c r="GG1" s="89"/>
      <c r="GH1" s="89"/>
      <c r="GI1" s="89"/>
      <c r="GJ1" s="89"/>
      <c r="GK1" s="89"/>
      <c r="GL1" s="89"/>
      <c r="GM1" s="89"/>
      <c r="GN1" s="89"/>
      <c r="GO1" s="89"/>
      <c r="GP1" s="89"/>
      <c r="GQ1" s="89"/>
      <c r="GR1" s="89"/>
      <c r="GS1" s="89"/>
      <c r="GT1" s="89"/>
      <c r="GU1" s="89"/>
      <c r="GV1" s="89"/>
      <c r="GW1" s="89"/>
      <c r="GX1" s="89"/>
      <c r="GY1" s="89"/>
      <c r="GZ1" s="89"/>
      <c r="HA1" s="89"/>
      <c r="HB1" s="89"/>
      <c r="HC1" s="89"/>
      <c r="HD1" s="89"/>
      <c r="HE1" s="89"/>
      <c r="HF1" s="89"/>
      <c r="HG1" s="89"/>
      <c r="HH1" s="89"/>
      <c r="HI1" s="89"/>
      <c r="HJ1" s="89"/>
      <c r="HK1" s="89"/>
      <c r="HL1" s="89"/>
      <c r="HM1" s="89"/>
      <c r="HN1" s="89"/>
      <c r="HO1" s="89"/>
      <c r="HP1" s="89"/>
      <c r="HQ1" s="89"/>
      <c r="HR1" s="89"/>
      <c r="HS1" s="89"/>
      <c r="HT1" s="89"/>
      <c r="HU1" s="89"/>
      <c r="HV1" s="89"/>
      <c r="HW1" s="89"/>
      <c r="HX1" s="89"/>
      <c r="HY1" s="89"/>
      <c r="HZ1" s="89"/>
      <c r="IA1" s="89"/>
      <c r="IB1" s="89"/>
      <c r="IC1" s="89"/>
      <c r="ID1" s="89"/>
      <c r="IE1" s="89"/>
      <c r="IF1" s="89"/>
      <c r="IG1" s="89"/>
      <c r="IH1" s="89"/>
      <c r="II1" s="89"/>
      <c r="IJ1" s="89"/>
      <c r="IK1" s="89"/>
      <c r="IL1" s="89"/>
      <c r="IM1" s="89"/>
      <c r="IN1" s="89"/>
      <c r="IO1" s="89"/>
      <c r="IP1" s="89"/>
      <c r="IQ1" s="89"/>
      <c r="IR1" s="89"/>
      <c r="IS1" s="89"/>
      <c r="IT1" s="89"/>
      <c r="IU1" s="89"/>
      <c r="IV1" s="89"/>
      <c r="IW1" s="89"/>
      <c r="IX1" s="89"/>
      <c r="IY1" s="89"/>
      <c r="IZ1" s="89"/>
      <c r="JA1" s="89"/>
      <c r="JB1" s="89"/>
      <c r="JC1" s="89"/>
      <c r="JD1" s="89"/>
      <c r="JE1" s="89"/>
      <c r="JF1" s="89"/>
      <c r="JG1" s="89"/>
      <c r="JH1" s="89"/>
      <c r="JI1" s="89"/>
      <c r="JJ1" s="89"/>
      <c r="JK1" s="89"/>
      <c r="JL1" s="89"/>
      <c r="JM1" s="89"/>
      <c r="JN1" s="89"/>
      <c r="JO1" s="89"/>
      <c r="JP1" s="89"/>
      <c r="JQ1" s="89"/>
      <c r="JR1" s="89"/>
      <c r="JS1" s="89"/>
      <c r="JT1" s="89"/>
      <c r="JU1" s="89"/>
      <c r="JV1" s="89"/>
      <c r="JW1" s="89"/>
      <c r="JX1" s="89"/>
      <c r="JY1" s="89"/>
      <c r="JZ1" s="89"/>
      <c r="KA1" s="89"/>
      <c r="KB1" s="89"/>
      <c r="KC1" s="89"/>
      <c r="KD1" s="89"/>
      <c r="KE1" s="89"/>
      <c r="KF1" s="89"/>
      <c r="KG1" s="89"/>
      <c r="KH1" s="89"/>
      <c r="KI1" s="89"/>
      <c r="KJ1" s="89"/>
      <c r="KK1" s="89"/>
      <c r="KL1" s="89"/>
      <c r="KM1" s="89"/>
      <c r="KN1" s="89"/>
      <c r="KO1" s="89"/>
      <c r="KP1" s="89"/>
      <c r="KQ1" s="89"/>
      <c r="KR1" s="89"/>
      <c r="KS1" s="89"/>
      <c r="KT1" s="89"/>
      <c r="KU1" s="89"/>
      <c r="KV1" s="89"/>
      <c r="KW1" s="89"/>
      <c r="KX1" s="89"/>
      <c r="KY1" s="89"/>
      <c r="KZ1" s="89"/>
      <c r="LA1" s="89"/>
      <c r="LB1" s="89"/>
      <c r="LC1" s="89"/>
      <c r="LD1" s="89"/>
      <c r="LE1" s="89"/>
      <c r="LF1" s="89"/>
      <c r="LG1" s="89"/>
      <c r="LH1" s="89"/>
      <c r="LI1" s="89"/>
      <c r="LJ1" s="89"/>
      <c r="LK1" s="89"/>
      <c r="LL1" s="89"/>
      <c r="LM1" s="89"/>
      <c r="LN1" s="89"/>
      <c r="LO1" s="89"/>
      <c r="LP1" s="89"/>
      <c r="LQ1" s="89"/>
      <c r="LR1" s="89"/>
      <c r="LS1" s="89"/>
      <c r="LT1" s="89"/>
      <c r="LU1" s="89"/>
      <c r="LV1" s="89"/>
      <c r="LW1" s="89"/>
      <c r="LX1" s="89"/>
      <c r="LY1" s="89"/>
      <c r="LZ1" s="89"/>
      <c r="MA1" s="89"/>
      <c r="MB1" s="89"/>
      <c r="MC1" s="89"/>
      <c r="MD1" s="89"/>
      <c r="ME1" s="89"/>
      <c r="MF1" s="89"/>
      <c r="MG1" s="89"/>
      <c r="MH1" s="89"/>
      <c r="MI1" s="89"/>
      <c r="MJ1" s="89"/>
      <c r="MK1" s="89"/>
      <c r="ML1" s="89"/>
      <c r="MM1" s="89"/>
      <c r="MN1" s="89"/>
      <c r="MO1" s="89"/>
      <c r="MP1" s="89"/>
      <c r="MQ1" s="89"/>
      <c r="MR1" s="89"/>
      <c r="MS1" s="89"/>
      <c r="MT1" s="89"/>
      <c r="MU1" s="89"/>
      <c r="MV1" s="89"/>
      <c r="MW1" s="89"/>
      <c r="MX1" s="89"/>
      <c r="MY1" s="89"/>
      <c r="MZ1" s="89"/>
      <c r="NA1" s="89"/>
      <c r="NB1" s="89"/>
      <c r="NC1" s="89"/>
      <c r="ND1" s="89"/>
      <c r="NE1" s="89"/>
      <c r="NF1" s="89"/>
      <c r="NG1" s="89"/>
      <c r="NH1" s="89"/>
      <c r="NI1" s="89"/>
      <c r="NJ1" s="89"/>
      <c r="NK1" s="89"/>
      <c r="NL1" s="89"/>
      <c r="NM1" s="89"/>
      <c r="NN1" s="89"/>
      <c r="NO1" s="89"/>
      <c r="NP1" s="89"/>
      <c r="NQ1" s="89"/>
      <c r="NR1" s="89"/>
      <c r="NS1" s="89"/>
      <c r="NT1" s="89"/>
      <c r="NU1" s="89"/>
      <c r="NV1" s="89"/>
      <c r="NW1" s="89"/>
      <c r="NX1" s="89"/>
      <c r="NY1" s="89"/>
      <c r="NZ1" s="89"/>
      <c r="OA1" s="89"/>
      <c r="OB1" s="89"/>
      <c r="OC1" s="89"/>
      <c r="OD1" s="89"/>
      <c r="OE1" s="89"/>
      <c r="OF1" s="89"/>
      <c r="OG1" s="89"/>
      <c r="OH1" s="89"/>
      <c r="OI1" s="89"/>
      <c r="OJ1" s="89"/>
      <c r="OK1" s="89"/>
      <c r="OL1" s="89"/>
      <c r="OM1" s="89"/>
      <c r="ON1" s="89"/>
      <c r="OO1" s="89"/>
      <c r="OP1" s="89"/>
      <c r="OQ1" s="89"/>
      <c r="OR1" s="89"/>
      <c r="OS1" s="89"/>
      <c r="OT1" s="89"/>
      <c r="OU1" s="89"/>
      <c r="OV1" s="89"/>
      <c r="OW1" s="89"/>
      <c r="OX1" s="89"/>
      <c r="OY1" s="89"/>
      <c r="OZ1" s="89"/>
      <c r="PA1" s="89"/>
      <c r="PB1" s="89"/>
      <c r="PC1" s="89"/>
      <c r="PD1" s="89"/>
      <c r="PE1" s="89"/>
      <c r="PF1" s="89"/>
      <c r="PG1" s="89"/>
      <c r="PH1" s="89"/>
      <c r="PI1" s="89"/>
      <c r="PJ1" s="89"/>
      <c r="PK1" s="89"/>
      <c r="PL1" s="89"/>
      <c r="PM1" s="89"/>
      <c r="PN1" s="89"/>
      <c r="PO1" s="89"/>
      <c r="PP1" s="89"/>
      <c r="PQ1" s="89"/>
      <c r="PR1" s="89"/>
      <c r="PS1" s="89"/>
      <c r="PT1" s="89"/>
      <c r="PU1" s="89"/>
      <c r="PV1" s="89"/>
      <c r="PW1" s="89"/>
      <c r="PX1" s="89"/>
      <c r="PY1" s="89"/>
      <c r="PZ1" s="89"/>
      <c r="QA1" s="89"/>
      <c r="QB1" s="89"/>
      <c r="QC1" s="89"/>
      <c r="QD1" s="89"/>
      <c r="QE1" s="89"/>
      <c r="QF1" s="89"/>
      <c r="QG1" s="89"/>
      <c r="QH1" s="89"/>
      <c r="QI1" s="89"/>
      <c r="QJ1" s="89"/>
      <c r="QK1" s="89"/>
      <c r="QL1" s="89"/>
      <c r="QM1" s="89"/>
      <c r="QN1" s="89"/>
      <c r="QO1" s="89"/>
      <c r="QP1" s="89"/>
      <c r="QQ1" s="89"/>
      <c r="QR1" s="89"/>
      <c r="QS1" s="89"/>
      <c r="QT1" s="89"/>
      <c r="QU1" s="89"/>
      <c r="QV1" s="89"/>
      <c r="QW1" s="89"/>
      <c r="QX1" s="89"/>
      <c r="QY1" s="89"/>
      <c r="QZ1" s="89"/>
      <c r="RA1" s="89"/>
      <c r="RB1" s="89"/>
      <c r="RC1" s="89"/>
      <c r="RD1" s="89"/>
      <c r="RE1" s="89"/>
      <c r="RF1" s="89"/>
      <c r="RG1" s="89"/>
      <c r="RH1" s="89"/>
      <c r="RI1" s="89"/>
      <c r="RJ1" s="89"/>
      <c r="RK1" s="89"/>
      <c r="RL1" s="89"/>
      <c r="RM1" s="89"/>
      <c r="RN1" s="89"/>
      <c r="RO1" s="89"/>
      <c r="RP1" s="89"/>
      <c r="RQ1" s="89"/>
      <c r="RR1" s="89"/>
      <c r="RS1" s="89"/>
      <c r="RT1" s="89"/>
      <c r="RU1" s="89"/>
      <c r="RV1" s="89"/>
      <c r="RW1" s="89"/>
      <c r="RX1" s="89"/>
      <c r="RY1" s="89"/>
      <c r="RZ1" s="89"/>
      <c r="SA1" s="89"/>
      <c r="SB1" s="89"/>
      <c r="SC1" s="89"/>
      <c r="SD1" s="89"/>
      <c r="SE1" s="89"/>
      <c r="SF1" s="89"/>
      <c r="SG1" s="89"/>
      <c r="SH1" s="89"/>
      <c r="SI1" s="89"/>
      <c r="SJ1" s="89"/>
      <c r="SK1" s="89"/>
      <c r="SL1" s="89"/>
      <c r="SM1" s="89"/>
      <c r="SN1" s="89"/>
      <c r="SO1" s="89"/>
      <c r="SP1" s="89"/>
      <c r="SQ1" s="89"/>
      <c r="SR1" s="89"/>
      <c r="SS1" s="89"/>
      <c r="ST1" s="89"/>
      <c r="SU1" s="89"/>
      <c r="SV1" s="89"/>
      <c r="SW1" s="89"/>
      <c r="SX1" s="89"/>
      <c r="SY1" s="89"/>
      <c r="SZ1" s="89"/>
      <c r="TA1" s="89"/>
      <c r="TB1" s="89"/>
      <c r="TC1" s="89"/>
      <c r="TD1" s="89"/>
      <c r="TE1" s="89"/>
      <c r="TF1" s="89"/>
      <c r="TG1" s="89"/>
      <c r="TH1" s="89"/>
      <c r="TI1" s="89"/>
      <c r="TJ1" s="89"/>
      <c r="TK1" s="89"/>
      <c r="TL1" s="89"/>
      <c r="TM1" s="89"/>
      <c r="TN1" s="89"/>
      <c r="TO1" s="89"/>
      <c r="TP1" s="89"/>
      <c r="TQ1" s="89"/>
      <c r="TR1" s="89"/>
      <c r="TS1" s="89"/>
      <c r="TT1" s="89"/>
      <c r="TU1" s="89"/>
      <c r="TV1" s="89"/>
      <c r="TW1" s="89"/>
      <c r="TX1" s="89"/>
      <c r="TY1" s="89"/>
      <c r="TZ1" s="89"/>
      <c r="UA1" s="89"/>
      <c r="UB1" s="89"/>
      <c r="UC1" s="89"/>
      <c r="UD1" s="89"/>
      <c r="UE1" s="89"/>
      <c r="UF1" s="89"/>
      <c r="UG1" s="89"/>
      <c r="UH1" s="89"/>
      <c r="UI1" s="89"/>
      <c r="UJ1" s="89"/>
      <c r="UK1" s="89"/>
      <c r="UL1" s="89"/>
      <c r="UM1" s="89"/>
      <c r="UN1" s="89"/>
      <c r="UO1" s="89"/>
      <c r="UP1" s="89"/>
      <c r="UQ1" s="89"/>
      <c r="UR1" s="89"/>
      <c r="US1" s="89"/>
      <c r="UT1" s="89"/>
      <c r="UU1" s="89"/>
      <c r="UV1" s="89"/>
      <c r="UW1" s="89"/>
      <c r="UX1" s="89"/>
      <c r="UY1" s="89"/>
      <c r="UZ1" s="89"/>
      <c r="VA1" s="89"/>
      <c r="VB1" s="89"/>
      <c r="VC1" s="89"/>
      <c r="VD1" s="89"/>
      <c r="VE1" s="89"/>
      <c r="VF1" s="89"/>
      <c r="VG1" s="89"/>
      <c r="VH1" s="89"/>
      <c r="VI1" s="89"/>
      <c r="VJ1" s="89"/>
      <c r="VK1" s="89"/>
      <c r="VL1" s="89"/>
      <c r="VM1" s="89"/>
      <c r="VN1" s="89"/>
      <c r="VO1" s="89"/>
      <c r="VP1" s="89"/>
      <c r="VQ1" s="89"/>
      <c r="VR1" s="89"/>
      <c r="VS1" s="89"/>
      <c r="VT1" s="89"/>
      <c r="VU1" s="89"/>
      <c r="VV1" s="89"/>
      <c r="VW1" s="89"/>
      <c r="VX1" s="89"/>
      <c r="VY1" s="89"/>
      <c r="VZ1" s="89"/>
      <c r="WA1" s="89"/>
      <c r="WB1" s="89"/>
      <c r="WC1" s="89"/>
      <c r="WD1" s="89"/>
      <c r="WE1" s="89"/>
      <c r="WF1" s="89"/>
      <c r="WG1" s="89"/>
      <c r="WH1" s="89"/>
      <c r="WI1" s="89"/>
      <c r="WJ1" s="89"/>
      <c r="WK1" s="89"/>
      <c r="WL1" s="89"/>
      <c r="WM1" s="89"/>
      <c r="WN1" s="89"/>
      <c r="WO1" s="89"/>
      <c r="WP1" s="89"/>
      <c r="WQ1" s="89"/>
      <c r="WR1" s="89"/>
      <c r="WS1" s="89"/>
      <c r="WT1" s="89"/>
      <c r="WU1" s="89"/>
      <c r="WV1" s="89"/>
      <c r="WW1" s="89"/>
      <c r="WX1" s="89"/>
      <c r="WY1" s="89"/>
      <c r="WZ1" s="89"/>
      <c r="XA1" s="89"/>
      <c r="XB1" s="89"/>
      <c r="XC1" s="89"/>
      <c r="XD1" s="89"/>
      <c r="XE1" s="89"/>
      <c r="XF1" s="89"/>
      <c r="XG1" s="89"/>
      <c r="XH1" s="89"/>
      <c r="XI1" s="89"/>
      <c r="XJ1" s="89"/>
      <c r="XK1" s="89"/>
      <c r="XL1" s="89"/>
      <c r="XM1" s="89"/>
      <c r="XN1" s="89"/>
      <c r="XO1" s="89"/>
      <c r="XP1" s="89"/>
      <c r="XQ1" s="89"/>
      <c r="XR1" s="89"/>
      <c r="XS1" s="89"/>
      <c r="XT1" s="89"/>
      <c r="XU1" s="89"/>
      <c r="XV1" s="89"/>
      <c r="XW1" s="89"/>
      <c r="XX1" s="89"/>
      <c r="XY1" s="89"/>
      <c r="XZ1" s="89"/>
      <c r="YA1" s="89"/>
      <c r="YB1" s="89"/>
      <c r="YC1" s="89"/>
      <c r="YD1" s="89"/>
      <c r="YE1" s="89"/>
      <c r="YF1" s="89"/>
      <c r="YG1" s="89"/>
      <c r="YH1" s="89"/>
      <c r="YI1" s="89"/>
      <c r="YJ1" s="89"/>
      <c r="YK1" s="89"/>
      <c r="YL1" s="89"/>
      <c r="YM1" s="89"/>
      <c r="YN1" s="89"/>
      <c r="YO1" s="89"/>
      <c r="YP1" s="89"/>
      <c r="YQ1" s="89"/>
      <c r="YR1" s="89"/>
      <c r="YS1" s="89"/>
      <c r="YT1" s="89"/>
      <c r="YU1" s="89"/>
      <c r="YV1" s="89"/>
      <c r="YW1" s="89"/>
      <c r="YX1" s="89"/>
      <c r="YY1" s="89"/>
      <c r="YZ1" s="89"/>
      <c r="ZA1" s="89"/>
      <c r="ZB1" s="89"/>
      <c r="ZC1" s="89"/>
      <c r="ZD1" s="89"/>
      <c r="ZE1" s="89"/>
      <c r="ZF1" s="89"/>
      <c r="ZG1" s="89"/>
      <c r="ZH1" s="89"/>
      <c r="ZI1" s="89"/>
      <c r="ZJ1" s="89"/>
      <c r="ZK1" s="89"/>
      <c r="ZL1" s="89"/>
      <c r="ZM1" s="89"/>
      <c r="ZN1" s="89"/>
      <c r="ZO1" s="89"/>
      <c r="ZP1" s="89"/>
      <c r="ZQ1" s="89"/>
      <c r="ZR1" s="89"/>
      <c r="ZS1" s="89"/>
      <c r="ZT1" s="89"/>
      <c r="ZU1" s="89"/>
      <c r="ZV1" s="89"/>
      <c r="ZW1" s="89"/>
      <c r="ZX1" s="89"/>
      <c r="ZY1" s="89"/>
      <c r="ZZ1" s="89"/>
      <c r="AAA1" s="89"/>
      <c r="AAB1" s="89"/>
      <c r="AAC1" s="89"/>
      <c r="AAD1" s="89"/>
      <c r="AAE1" s="89"/>
      <c r="AAF1" s="89"/>
      <c r="AAG1" s="89"/>
      <c r="AAH1" s="89"/>
      <c r="AAI1" s="89"/>
      <c r="AAJ1" s="89"/>
      <c r="AAK1" s="89"/>
      <c r="AAL1" s="89"/>
      <c r="AAM1" s="89"/>
      <c r="AAN1" s="89"/>
      <c r="AAO1" s="89"/>
      <c r="AAP1" s="89"/>
      <c r="AAQ1" s="89"/>
      <c r="AAR1" s="89"/>
      <c r="AAS1" s="89"/>
      <c r="AAT1" s="89"/>
      <c r="AAU1" s="89"/>
      <c r="AAV1" s="89"/>
      <c r="AAW1" s="89"/>
      <c r="AAX1" s="89"/>
      <c r="AAY1" s="89"/>
      <c r="AAZ1" s="89"/>
      <c r="ABA1" s="89"/>
      <c r="ABB1" s="89"/>
      <c r="ABC1" s="89"/>
      <c r="ABD1" s="89"/>
      <c r="ABE1" s="89"/>
      <c r="ABF1" s="89"/>
      <c r="ABG1" s="89"/>
      <c r="ABH1" s="89"/>
      <c r="ABI1" s="89"/>
      <c r="ABJ1" s="89"/>
      <c r="ABK1" s="89"/>
      <c r="ABL1" s="89"/>
      <c r="ABM1" s="89"/>
      <c r="ABN1" s="89"/>
      <c r="ABO1" s="89"/>
      <c r="ABP1" s="89"/>
      <c r="ABQ1" s="89"/>
      <c r="ABR1" s="89"/>
      <c r="ABS1" s="89"/>
      <c r="ABT1" s="89"/>
      <c r="ABU1" s="89"/>
      <c r="ABV1" s="89"/>
      <c r="ABW1" s="89"/>
      <c r="ABX1" s="89"/>
      <c r="ABY1" s="89"/>
      <c r="ABZ1" s="89"/>
      <c r="ACA1" s="89"/>
      <c r="ACB1" s="89"/>
      <c r="ACC1" s="89"/>
      <c r="ACD1" s="89"/>
      <c r="ACE1" s="89"/>
      <c r="ACF1" s="89"/>
      <c r="ACG1" s="89"/>
      <c r="ACH1" s="89"/>
      <c r="ACI1" s="89"/>
      <c r="ACJ1" s="89"/>
      <c r="ACK1" s="89"/>
      <c r="ACL1" s="89"/>
      <c r="ACM1" s="89"/>
      <c r="ACN1" s="89"/>
      <c r="ACO1" s="89"/>
      <c r="ACP1" s="89"/>
      <c r="ACQ1" s="89"/>
      <c r="ACR1" s="89"/>
      <c r="ACS1" s="89"/>
      <c r="ACT1" s="89"/>
      <c r="ACU1" s="89"/>
      <c r="ACV1" s="89"/>
      <c r="ACW1" s="89"/>
      <c r="ACX1" s="89"/>
      <c r="ACY1" s="89"/>
      <c r="ACZ1" s="89"/>
      <c r="ADA1" s="89"/>
      <c r="ADB1" s="89"/>
      <c r="ADC1" s="89"/>
      <c r="ADD1" s="89"/>
      <c r="ADE1" s="89"/>
      <c r="ADF1" s="89"/>
      <c r="ADG1" s="89"/>
      <c r="ADH1" s="89"/>
      <c r="ADI1" s="89"/>
      <c r="ADJ1" s="89"/>
      <c r="ADK1" s="89"/>
      <c r="ADL1" s="89"/>
      <c r="ADM1" s="89"/>
      <c r="ADN1" s="89"/>
      <c r="ADO1" s="89"/>
      <c r="ADP1" s="89"/>
      <c r="ADQ1" s="89"/>
      <c r="ADR1" s="89"/>
      <c r="ADS1" s="89"/>
      <c r="ADT1" s="89"/>
      <c r="ADU1" s="89"/>
      <c r="ADV1" s="89"/>
      <c r="ADW1" s="89"/>
      <c r="ADX1" s="89"/>
      <c r="ADY1" s="89"/>
      <c r="ADZ1" s="89"/>
      <c r="AEA1" s="89"/>
      <c r="AEB1" s="89"/>
      <c r="AEC1" s="89"/>
      <c r="AED1" s="89"/>
      <c r="AEE1" s="89"/>
      <c r="AEF1" s="89"/>
      <c r="AEG1" s="89"/>
      <c r="AEH1" s="89"/>
      <c r="AEI1" s="89"/>
      <c r="AEJ1" s="89"/>
      <c r="AEK1" s="89"/>
      <c r="AEL1" s="89"/>
      <c r="AEM1" s="89"/>
      <c r="AEN1" s="89"/>
      <c r="AEO1" s="89"/>
      <c r="AEP1" s="89"/>
      <c r="AEQ1" s="89"/>
      <c r="AER1" s="89"/>
      <c r="AES1" s="89"/>
      <c r="AET1" s="89"/>
      <c r="AEU1" s="89"/>
      <c r="AEV1" s="89"/>
      <c r="AEW1" s="89"/>
      <c r="AEX1" s="89"/>
      <c r="AEY1" s="89"/>
      <c r="AEZ1" s="89"/>
      <c r="AFA1" s="89"/>
      <c r="AFB1" s="89"/>
      <c r="AFC1" s="89"/>
      <c r="AFD1" s="89"/>
      <c r="AFE1" s="89"/>
      <c r="AFF1" s="89"/>
      <c r="AFG1" s="89"/>
      <c r="AFH1" s="89"/>
      <c r="AFI1" s="89"/>
      <c r="AFJ1" s="89"/>
      <c r="AFK1" s="89"/>
      <c r="AFL1" s="89"/>
      <c r="AFM1" s="89"/>
      <c r="AFN1" s="89"/>
      <c r="AFO1" s="89"/>
      <c r="AFP1" s="89"/>
      <c r="AFQ1" s="89"/>
      <c r="AFR1" s="89"/>
      <c r="AFS1" s="89"/>
      <c r="AFT1" s="89"/>
      <c r="AFU1" s="89"/>
      <c r="AFV1" s="89"/>
      <c r="AFW1" s="89"/>
      <c r="AFX1" s="89"/>
      <c r="AFY1" s="89"/>
      <c r="AFZ1" s="89"/>
      <c r="AGA1" s="89"/>
      <c r="AGB1" s="89"/>
      <c r="AGC1" s="89"/>
      <c r="AGD1" s="89"/>
      <c r="AGE1" s="89"/>
      <c r="AGF1" s="89"/>
      <c r="AGG1" s="89"/>
      <c r="AGH1" s="89"/>
      <c r="AGI1" s="89"/>
      <c r="AGJ1" s="89"/>
      <c r="AGK1" s="89"/>
      <c r="AGL1" s="89"/>
      <c r="AGM1" s="89"/>
      <c r="AGN1" s="89"/>
      <c r="AGO1" s="89"/>
      <c r="AGP1" s="89"/>
      <c r="AGQ1" s="89"/>
      <c r="AGR1" s="89"/>
      <c r="AGS1" s="89"/>
      <c r="AGT1" s="89"/>
      <c r="AGU1" s="89"/>
      <c r="AGV1" s="89"/>
      <c r="AGW1" s="89"/>
      <c r="AGX1" s="89"/>
      <c r="AGY1" s="89"/>
      <c r="AGZ1" s="89"/>
      <c r="AHA1" s="89"/>
      <c r="AHB1" s="89"/>
      <c r="AHC1" s="89"/>
      <c r="AHD1" s="89"/>
      <c r="AHE1" s="89"/>
      <c r="AHF1" s="89"/>
      <c r="AHG1" s="89"/>
      <c r="AHH1" s="89"/>
      <c r="AHI1" s="89"/>
      <c r="AHJ1" s="89"/>
      <c r="AHK1" s="89"/>
      <c r="AHL1" s="89"/>
      <c r="AHM1" s="89"/>
      <c r="AHN1" s="89"/>
      <c r="AHO1" s="89"/>
      <c r="AHP1" s="89"/>
      <c r="AHQ1" s="89"/>
      <c r="AHR1" s="89"/>
      <c r="AHS1" s="89"/>
      <c r="AHT1" s="89"/>
      <c r="AHU1" s="89"/>
      <c r="AHV1" s="89"/>
      <c r="AHW1" s="89"/>
      <c r="AHX1" s="89"/>
      <c r="AHY1" s="89"/>
      <c r="AHZ1" s="89"/>
      <c r="AIA1" s="89"/>
      <c r="AIB1" s="89"/>
      <c r="AIC1" s="89"/>
      <c r="AID1" s="89"/>
      <c r="AIE1" s="89"/>
      <c r="AIF1" s="89"/>
      <c r="AIG1" s="89"/>
      <c r="AIH1" s="89"/>
      <c r="AII1" s="89"/>
      <c r="AIJ1" s="89"/>
      <c r="AIK1" s="89"/>
      <c r="AIL1" s="89"/>
      <c r="AIM1" s="89"/>
      <c r="AIN1" s="89"/>
      <c r="AIO1" s="89"/>
      <c r="AIP1" s="89"/>
      <c r="AIQ1" s="89"/>
      <c r="AIR1" s="89"/>
      <c r="AIS1" s="89"/>
      <c r="AIT1" s="89"/>
      <c r="AIU1" s="89"/>
      <c r="AIV1" s="89"/>
      <c r="AIW1" s="89"/>
      <c r="AIX1" s="89"/>
      <c r="AIY1" s="89"/>
      <c r="AIZ1" s="89"/>
      <c r="AJA1" s="89"/>
      <c r="AJB1" s="89"/>
      <c r="AJC1" s="89"/>
      <c r="AJD1" s="89"/>
      <c r="AJE1" s="89"/>
      <c r="AJF1" s="89"/>
      <c r="AJG1" s="89"/>
      <c r="AJH1" s="89"/>
      <c r="AJI1" s="89"/>
      <c r="AJJ1" s="89"/>
      <c r="AJK1" s="89"/>
      <c r="AJL1" s="89"/>
      <c r="AJM1" s="89"/>
      <c r="AJN1" s="89"/>
      <c r="AJO1" s="89"/>
      <c r="AJP1" s="89"/>
      <c r="AJQ1" s="89"/>
      <c r="AJR1" s="89"/>
      <c r="AJS1" s="89"/>
      <c r="AJT1" s="89"/>
      <c r="AJU1" s="89"/>
      <c r="AJV1" s="89"/>
      <c r="AJW1" s="89"/>
      <c r="AJX1" s="89"/>
      <c r="AJY1" s="89"/>
      <c r="AJZ1" s="89"/>
      <c r="AKA1" s="89"/>
      <c r="AKB1" s="89"/>
      <c r="AKC1" s="89"/>
      <c r="AKD1" s="89"/>
      <c r="AKE1" s="89"/>
      <c r="AKF1" s="89"/>
      <c r="AKG1" s="89"/>
      <c r="AKH1" s="89"/>
      <c r="AKI1" s="89"/>
      <c r="AKJ1" s="89"/>
      <c r="AKK1" s="89"/>
      <c r="AKL1" s="89"/>
      <c r="AKM1" s="89"/>
      <c r="AKN1" s="89"/>
      <c r="AKO1" s="89"/>
    </row>
    <row r="2" spans="1:977" s="93" customFormat="1" ht="41.25" customHeight="1" x14ac:dyDescent="0.25">
      <c r="A2" s="90"/>
      <c r="B2" s="90"/>
      <c r="C2" s="90"/>
      <c r="D2" s="90"/>
      <c r="E2" s="90"/>
      <c r="F2" s="90"/>
      <c r="G2" s="90"/>
      <c r="H2" s="90"/>
      <c r="I2" s="90"/>
      <c r="J2" s="90"/>
      <c r="K2" s="90"/>
      <c r="L2" s="90"/>
      <c r="M2" s="90"/>
      <c r="N2" s="90"/>
      <c r="O2" s="90"/>
      <c r="P2" s="90"/>
      <c r="Q2" s="90"/>
      <c r="R2" s="90"/>
      <c r="S2" s="90"/>
      <c r="T2" s="90"/>
      <c r="U2" s="566" t="s">
        <v>1930</v>
      </c>
      <c r="V2" s="91"/>
      <c r="W2" s="92"/>
      <c r="X2" s="91"/>
      <c r="Y2" s="91"/>
      <c r="Z2" s="91"/>
      <c r="AA2" s="91"/>
      <c r="AB2" s="91"/>
      <c r="AC2" s="91"/>
      <c r="AD2" s="91"/>
      <c r="AE2" s="91"/>
      <c r="AF2" s="91"/>
      <c r="AG2" s="560" t="s">
        <v>2069</v>
      </c>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91"/>
      <c r="EJ2" s="91"/>
      <c r="EK2" s="91"/>
      <c r="EL2" s="91"/>
      <c r="EM2" s="91"/>
      <c r="EN2" s="91"/>
      <c r="EO2" s="91"/>
      <c r="EP2" s="91"/>
      <c r="EQ2" s="91"/>
      <c r="ER2" s="91"/>
      <c r="ES2" s="91"/>
      <c r="ET2" s="91"/>
      <c r="EU2" s="91"/>
      <c r="EV2" s="91"/>
      <c r="EW2" s="91"/>
      <c r="EX2" s="91"/>
      <c r="EY2" s="91"/>
      <c r="EZ2" s="91"/>
      <c r="FA2" s="91"/>
      <c r="FB2" s="91"/>
      <c r="FC2" s="91"/>
      <c r="FD2" s="91"/>
      <c r="FE2" s="91"/>
      <c r="FF2" s="91"/>
      <c r="FG2" s="91"/>
      <c r="FH2" s="91"/>
      <c r="FI2" s="91"/>
      <c r="FJ2" s="91"/>
      <c r="FK2" s="91"/>
      <c r="FL2" s="91"/>
      <c r="FM2" s="91"/>
      <c r="FN2" s="91"/>
      <c r="FO2" s="91"/>
      <c r="FP2" s="91"/>
      <c r="FQ2" s="91"/>
      <c r="FR2" s="91"/>
      <c r="FS2" s="91"/>
      <c r="FT2" s="91"/>
      <c r="FU2" s="91"/>
      <c r="FV2" s="91"/>
      <c r="FW2" s="91"/>
      <c r="FX2" s="91"/>
      <c r="FY2" s="91"/>
      <c r="FZ2" s="91"/>
      <c r="GA2" s="91"/>
      <c r="GB2" s="91"/>
      <c r="GC2" s="91"/>
      <c r="GD2" s="91"/>
      <c r="GE2" s="91"/>
      <c r="GF2" s="91"/>
      <c r="GG2" s="91"/>
      <c r="GH2" s="91"/>
      <c r="GI2" s="91"/>
      <c r="GJ2" s="91"/>
      <c r="GK2" s="91"/>
      <c r="GL2" s="91"/>
      <c r="GM2" s="91"/>
      <c r="GN2" s="91"/>
      <c r="GO2" s="91"/>
      <c r="GP2" s="91"/>
      <c r="GQ2" s="91"/>
      <c r="GR2" s="91"/>
      <c r="GS2" s="91"/>
      <c r="GT2" s="91"/>
      <c r="GU2" s="91"/>
      <c r="GV2" s="91"/>
      <c r="GW2" s="91"/>
      <c r="GX2" s="91"/>
      <c r="GY2" s="91"/>
      <c r="GZ2" s="91"/>
      <c r="HA2" s="91"/>
      <c r="HB2" s="91"/>
      <c r="HC2" s="91"/>
      <c r="HD2" s="91"/>
      <c r="HE2" s="91"/>
      <c r="HF2" s="91"/>
      <c r="HG2" s="91"/>
      <c r="HH2" s="91"/>
      <c r="HI2" s="91"/>
      <c r="HJ2" s="91"/>
      <c r="HK2" s="91"/>
      <c r="HL2" s="91"/>
      <c r="HM2" s="91"/>
      <c r="HN2" s="91"/>
      <c r="HO2" s="91"/>
      <c r="HP2" s="91"/>
      <c r="HQ2" s="91"/>
      <c r="HR2" s="91"/>
      <c r="HS2" s="91"/>
      <c r="HT2" s="91"/>
      <c r="HU2" s="91"/>
      <c r="HV2" s="91"/>
      <c r="HW2" s="91"/>
      <c r="HX2" s="91"/>
      <c r="HY2" s="91"/>
      <c r="HZ2" s="91"/>
      <c r="IA2" s="91"/>
      <c r="IB2" s="91"/>
      <c r="IC2" s="91"/>
      <c r="ID2" s="91"/>
      <c r="IE2" s="91"/>
      <c r="IF2" s="91"/>
      <c r="IG2" s="91"/>
      <c r="IH2" s="91"/>
      <c r="II2" s="91"/>
      <c r="IJ2" s="91"/>
      <c r="IK2" s="91"/>
      <c r="IL2" s="91"/>
      <c r="IM2" s="91"/>
      <c r="IN2" s="91"/>
      <c r="IO2" s="91"/>
      <c r="IP2" s="91"/>
      <c r="IQ2" s="91"/>
      <c r="IR2" s="91"/>
      <c r="IS2" s="91"/>
      <c r="IT2" s="91"/>
      <c r="IU2" s="91"/>
      <c r="IV2" s="91"/>
      <c r="IW2" s="91"/>
      <c r="IX2" s="91"/>
      <c r="IY2" s="91"/>
      <c r="IZ2" s="91"/>
      <c r="JA2" s="91"/>
      <c r="JB2" s="91"/>
      <c r="JC2" s="91"/>
      <c r="JD2" s="91"/>
      <c r="JE2" s="91"/>
      <c r="JF2" s="91"/>
      <c r="JG2" s="91"/>
      <c r="JH2" s="91"/>
      <c r="JI2" s="91"/>
      <c r="JJ2" s="91"/>
      <c r="JK2" s="91"/>
      <c r="JL2" s="91"/>
      <c r="JM2" s="91"/>
      <c r="JN2" s="91"/>
      <c r="JO2" s="91"/>
      <c r="JP2" s="91"/>
      <c r="JQ2" s="91"/>
      <c r="JR2" s="91"/>
      <c r="JS2" s="91"/>
      <c r="JT2" s="91"/>
      <c r="JU2" s="91"/>
      <c r="JV2" s="91"/>
      <c r="JW2" s="91"/>
      <c r="JX2" s="91"/>
      <c r="JY2" s="91"/>
      <c r="JZ2" s="91"/>
      <c r="KA2" s="91"/>
      <c r="KB2" s="91"/>
      <c r="KC2" s="91"/>
      <c r="KD2" s="91"/>
      <c r="KE2" s="91"/>
      <c r="KF2" s="91"/>
      <c r="KG2" s="91"/>
      <c r="KH2" s="91"/>
      <c r="KI2" s="91"/>
      <c r="KJ2" s="91"/>
      <c r="KK2" s="91"/>
      <c r="KL2" s="91"/>
      <c r="KM2" s="91"/>
      <c r="KN2" s="91"/>
      <c r="KO2" s="91"/>
      <c r="KP2" s="91"/>
      <c r="KQ2" s="91"/>
      <c r="KR2" s="91"/>
      <c r="KS2" s="91"/>
      <c r="KT2" s="91"/>
      <c r="KU2" s="91"/>
      <c r="KV2" s="91"/>
      <c r="KW2" s="91"/>
      <c r="KX2" s="91"/>
      <c r="KY2" s="91"/>
      <c r="KZ2" s="91"/>
      <c r="LA2" s="91"/>
      <c r="LB2" s="91"/>
      <c r="LC2" s="91"/>
      <c r="LD2" s="91"/>
      <c r="LE2" s="91"/>
      <c r="LF2" s="91"/>
      <c r="LG2" s="91"/>
      <c r="LH2" s="91"/>
      <c r="LI2" s="91"/>
      <c r="LJ2" s="91"/>
      <c r="LK2" s="91"/>
      <c r="LL2" s="91"/>
      <c r="LM2" s="91"/>
      <c r="LN2" s="91"/>
      <c r="LO2" s="91"/>
      <c r="LP2" s="91"/>
      <c r="LQ2" s="91"/>
      <c r="LR2" s="91"/>
      <c r="LS2" s="91"/>
      <c r="LT2" s="91"/>
      <c r="LU2" s="91"/>
      <c r="LV2" s="91"/>
      <c r="LW2" s="91"/>
      <c r="LX2" s="91"/>
      <c r="LY2" s="91"/>
      <c r="LZ2" s="91"/>
      <c r="MA2" s="91"/>
      <c r="MB2" s="91"/>
      <c r="MC2" s="91"/>
      <c r="MD2" s="91"/>
      <c r="ME2" s="91"/>
      <c r="MF2" s="91"/>
      <c r="MG2" s="91"/>
      <c r="MH2" s="91"/>
      <c r="MI2" s="91"/>
      <c r="MJ2" s="91"/>
      <c r="MK2" s="91"/>
      <c r="ML2" s="91"/>
      <c r="MM2" s="91"/>
      <c r="MN2" s="91"/>
      <c r="MO2" s="91"/>
      <c r="MP2" s="91"/>
      <c r="MQ2" s="91"/>
      <c r="MR2" s="91"/>
      <c r="MS2" s="91"/>
      <c r="MT2" s="91"/>
      <c r="MU2" s="91"/>
      <c r="MV2" s="91"/>
      <c r="MW2" s="91"/>
      <c r="MX2" s="91"/>
      <c r="MY2" s="91"/>
      <c r="MZ2" s="91"/>
      <c r="NA2" s="91"/>
      <c r="NB2" s="91"/>
      <c r="NC2" s="91"/>
      <c r="ND2" s="91"/>
      <c r="NE2" s="91"/>
      <c r="NF2" s="91"/>
      <c r="NG2" s="91"/>
      <c r="NH2" s="91"/>
      <c r="NI2" s="91"/>
      <c r="NJ2" s="91"/>
      <c r="NK2" s="91"/>
      <c r="NL2" s="91"/>
      <c r="NM2" s="91"/>
      <c r="NN2" s="91"/>
      <c r="NO2" s="91"/>
      <c r="NP2" s="91"/>
      <c r="NQ2" s="91"/>
      <c r="NR2" s="91"/>
      <c r="NS2" s="91"/>
      <c r="NT2" s="91"/>
      <c r="NU2" s="91"/>
      <c r="NV2" s="91"/>
      <c r="NW2" s="91"/>
      <c r="NX2" s="91"/>
      <c r="NY2" s="91"/>
      <c r="NZ2" s="91"/>
      <c r="OA2" s="91"/>
      <c r="OB2" s="91"/>
      <c r="OC2" s="91"/>
      <c r="OD2" s="91"/>
      <c r="OE2" s="91"/>
      <c r="OF2" s="91"/>
      <c r="OG2" s="91"/>
      <c r="OH2" s="91"/>
      <c r="OI2" s="91"/>
      <c r="OJ2" s="91"/>
      <c r="OK2" s="91"/>
      <c r="OL2" s="91"/>
      <c r="OM2" s="91"/>
      <c r="ON2" s="91"/>
      <c r="OO2" s="91"/>
      <c r="OP2" s="91"/>
      <c r="OQ2" s="91"/>
      <c r="OR2" s="91"/>
      <c r="OS2" s="91"/>
      <c r="OT2" s="91"/>
      <c r="OU2" s="91"/>
      <c r="OV2" s="91"/>
      <c r="OW2" s="91"/>
      <c r="OX2" s="91"/>
      <c r="OY2" s="91"/>
      <c r="OZ2" s="91"/>
      <c r="PA2" s="91"/>
      <c r="PB2" s="91"/>
      <c r="PC2" s="91"/>
      <c r="PD2" s="91"/>
      <c r="PE2" s="91"/>
      <c r="PF2" s="91"/>
      <c r="PG2" s="91"/>
      <c r="PH2" s="91"/>
      <c r="PI2" s="91"/>
      <c r="PJ2" s="91"/>
      <c r="PK2" s="91"/>
      <c r="PL2" s="91"/>
      <c r="PM2" s="91"/>
      <c r="PN2" s="91"/>
      <c r="PO2" s="91"/>
      <c r="PP2" s="91"/>
      <c r="PQ2" s="91"/>
      <c r="PR2" s="91"/>
      <c r="PS2" s="91"/>
      <c r="PT2" s="91"/>
      <c r="PU2" s="91"/>
      <c r="PV2" s="91"/>
      <c r="PW2" s="91"/>
      <c r="PX2" s="91"/>
      <c r="PY2" s="91"/>
      <c r="PZ2" s="91"/>
      <c r="QA2" s="91"/>
      <c r="QB2" s="91"/>
      <c r="QC2" s="91"/>
      <c r="QD2" s="91"/>
      <c r="QE2" s="91"/>
      <c r="QF2" s="91"/>
      <c r="QG2" s="91"/>
      <c r="QH2" s="91"/>
      <c r="QI2" s="91"/>
      <c r="QJ2" s="91"/>
      <c r="QK2" s="91"/>
      <c r="QL2" s="91"/>
      <c r="QM2" s="91"/>
      <c r="QN2" s="91"/>
      <c r="QO2" s="91"/>
      <c r="QP2" s="91"/>
      <c r="QQ2" s="91"/>
      <c r="QR2" s="91"/>
      <c r="QS2" s="91"/>
      <c r="QT2" s="91"/>
      <c r="QU2" s="91"/>
      <c r="QV2" s="91"/>
      <c r="QW2" s="91"/>
      <c r="QX2" s="91"/>
      <c r="QY2" s="91"/>
      <c r="QZ2" s="91"/>
      <c r="RA2" s="91"/>
      <c r="RB2" s="91"/>
      <c r="RC2" s="91"/>
      <c r="RD2" s="91"/>
      <c r="RE2" s="91"/>
      <c r="RF2" s="91"/>
      <c r="RG2" s="91"/>
      <c r="RH2" s="91"/>
      <c r="RI2" s="91"/>
      <c r="RJ2" s="91"/>
      <c r="RK2" s="91"/>
      <c r="RL2" s="91"/>
      <c r="RM2" s="91"/>
      <c r="RN2" s="91"/>
      <c r="RO2" s="91"/>
      <c r="RP2" s="91"/>
      <c r="RQ2" s="91"/>
      <c r="RR2" s="91"/>
      <c r="RS2" s="91"/>
      <c r="RT2" s="91"/>
      <c r="RU2" s="91"/>
      <c r="RV2" s="91"/>
      <c r="RW2" s="91"/>
      <c r="RX2" s="91"/>
      <c r="RY2" s="91"/>
      <c r="RZ2" s="91"/>
      <c r="SA2" s="91"/>
      <c r="SB2" s="91"/>
      <c r="SC2" s="91"/>
      <c r="SD2" s="91"/>
      <c r="SE2" s="91"/>
      <c r="SF2" s="91"/>
      <c r="SG2" s="91"/>
      <c r="SH2" s="91"/>
      <c r="SI2" s="91"/>
      <c r="SJ2" s="91"/>
      <c r="SK2" s="91"/>
      <c r="SL2" s="91"/>
      <c r="SM2" s="91"/>
      <c r="SN2" s="91"/>
      <c r="SO2" s="91"/>
      <c r="SP2" s="91"/>
      <c r="SQ2" s="91"/>
      <c r="SR2" s="91"/>
      <c r="SS2" s="91"/>
      <c r="ST2" s="91"/>
      <c r="SU2" s="91"/>
      <c r="SV2" s="91"/>
      <c r="SW2" s="91"/>
      <c r="SX2" s="91"/>
      <c r="SY2" s="91"/>
      <c r="SZ2" s="91"/>
      <c r="TA2" s="91"/>
      <c r="TB2" s="91"/>
      <c r="TC2" s="91"/>
      <c r="TD2" s="91"/>
      <c r="TE2" s="91"/>
      <c r="TF2" s="91"/>
      <c r="TG2" s="91"/>
      <c r="TH2" s="91"/>
      <c r="TI2" s="91"/>
      <c r="TJ2" s="91"/>
      <c r="TK2" s="91"/>
      <c r="TL2" s="91"/>
      <c r="TM2" s="91"/>
      <c r="TN2" s="91"/>
      <c r="TO2" s="91"/>
      <c r="TP2" s="91"/>
      <c r="TQ2" s="91"/>
      <c r="TR2" s="91"/>
      <c r="TS2" s="91"/>
      <c r="TT2" s="91"/>
      <c r="TU2" s="91"/>
      <c r="TV2" s="91"/>
      <c r="TW2" s="91"/>
      <c r="TX2" s="91"/>
      <c r="TY2" s="91"/>
      <c r="TZ2" s="91"/>
      <c r="UA2" s="91"/>
      <c r="UB2" s="91"/>
      <c r="UC2" s="91"/>
      <c r="UD2" s="91"/>
      <c r="UE2" s="91"/>
      <c r="UF2" s="91"/>
      <c r="UG2" s="91"/>
      <c r="UH2" s="91"/>
      <c r="UI2" s="91"/>
      <c r="UJ2" s="91"/>
      <c r="UK2" s="91"/>
      <c r="UL2" s="91"/>
      <c r="UM2" s="91"/>
      <c r="UN2" s="91"/>
      <c r="UO2" s="91"/>
      <c r="UP2" s="91"/>
      <c r="UQ2" s="91"/>
      <c r="UR2" s="91"/>
      <c r="US2" s="91"/>
      <c r="UT2" s="91"/>
      <c r="UU2" s="91"/>
      <c r="UV2" s="91"/>
      <c r="UW2" s="91"/>
      <c r="UX2" s="91"/>
      <c r="UY2" s="91"/>
      <c r="UZ2" s="91"/>
      <c r="VA2" s="91"/>
      <c r="VB2" s="91"/>
      <c r="VC2" s="91"/>
      <c r="VD2" s="91"/>
      <c r="VE2" s="91"/>
      <c r="VF2" s="91"/>
      <c r="VG2" s="91"/>
      <c r="VH2" s="91"/>
      <c r="VI2" s="91"/>
      <c r="VJ2" s="91"/>
      <c r="VK2" s="91"/>
      <c r="VL2" s="91"/>
      <c r="VM2" s="91"/>
      <c r="VN2" s="91"/>
      <c r="VO2" s="91"/>
      <c r="VP2" s="91"/>
      <c r="VQ2" s="91"/>
      <c r="VR2" s="91"/>
      <c r="VS2" s="91"/>
      <c r="VT2" s="91"/>
      <c r="VU2" s="91"/>
      <c r="VV2" s="91"/>
      <c r="VW2" s="91"/>
      <c r="VX2" s="91"/>
      <c r="VY2" s="91"/>
      <c r="VZ2" s="91"/>
      <c r="WA2" s="91"/>
      <c r="WB2" s="91"/>
      <c r="WC2" s="91"/>
      <c r="WD2" s="91"/>
      <c r="WE2" s="91"/>
      <c r="WF2" s="91"/>
      <c r="WG2" s="91"/>
      <c r="WH2" s="91"/>
      <c r="WI2" s="91"/>
      <c r="WJ2" s="91"/>
      <c r="WK2" s="91"/>
      <c r="WL2" s="91"/>
      <c r="WM2" s="91"/>
      <c r="WN2" s="91"/>
      <c r="WO2" s="91"/>
      <c r="WP2" s="91"/>
      <c r="WQ2" s="91"/>
      <c r="WR2" s="91"/>
      <c r="WS2" s="91"/>
      <c r="WT2" s="91"/>
      <c r="WU2" s="91"/>
      <c r="WV2" s="91"/>
      <c r="WW2" s="91"/>
      <c r="WX2" s="91"/>
      <c r="WY2" s="91"/>
      <c r="WZ2" s="91"/>
      <c r="XA2" s="91"/>
      <c r="XB2" s="91"/>
      <c r="XC2" s="91"/>
      <c r="XD2" s="91"/>
      <c r="XE2" s="91"/>
      <c r="XF2" s="91"/>
      <c r="XG2" s="91"/>
      <c r="XH2" s="91"/>
      <c r="XI2" s="91"/>
      <c r="XJ2" s="91"/>
      <c r="XK2" s="91"/>
      <c r="XL2" s="91"/>
      <c r="XM2" s="91"/>
      <c r="XN2" s="91"/>
      <c r="XO2" s="91"/>
      <c r="XP2" s="91"/>
      <c r="XQ2" s="91"/>
      <c r="XR2" s="91"/>
      <c r="XS2" s="91"/>
      <c r="XT2" s="91"/>
      <c r="XU2" s="91"/>
      <c r="XV2" s="91"/>
      <c r="XW2" s="91"/>
      <c r="XX2" s="91"/>
      <c r="XY2" s="91"/>
      <c r="XZ2" s="91"/>
      <c r="YA2" s="91"/>
      <c r="YB2" s="91"/>
      <c r="YC2" s="91"/>
      <c r="YD2" s="91"/>
      <c r="YE2" s="91"/>
      <c r="YF2" s="91"/>
      <c r="YG2" s="91"/>
      <c r="YH2" s="91"/>
      <c r="YI2" s="91"/>
      <c r="YJ2" s="91"/>
      <c r="YK2" s="91"/>
      <c r="YL2" s="91"/>
      <c r="YM2" s="91"/>
      <c r="YN2" s="91"/>
      <c r="YO2" s="91"/>
      <c r="YP2" s="91"/>
      <c r="YQ2" s="91"/>
      <c r="YR2" s="91"/>
      <c r="YS2" s="91"/>
      <c r="YT2" s="91"/>
      <c r="YU2" s="91"/>
      <c r="YV2" s="91"/>
      <c r="YW2" s="91"/>
      <c r="YX2" s="91"/>
      <c r="YY2" s="91"/>
      <c r="YZ2" s="91"/>
      <c r="ZA2" s="91"/>
      <c r="ZB2" s="91"/>
      <c r="ZC2" s="91"/>
      <c r="ZD2" s="91"/>
      <c r="ZE2" s="91"/>
      <c r="ZF2" s="91"/>
      <c r="ZG2" s="91"/>
      <c r="ZH2" s="91"/>
      <c r="ZI2" s="91"/>
      <c r="ZJ2" s="91"/>
      <c r="ZK2" s="91"/>
      <c r="ZL2" s="91"/>
      <c r="ZM2" s="91"/>
      <c r="ZN2" s="91"/>
      <c r="ZO2" s="91"/>
      <c r="ZP2" s="91"/>
      <c r="ZQ2" s="91"/>
      <c r="ZR2" s="91"/>
      <c r="ZS2" s="91"/>
      <c r="ZT2" s="91"/>
      <c r="ZU2" s="91"/>
      <c r="ZV2" s="91"/>
      <c r="ZW2" s="91"/>
      <c r="ZX2" s="91"/>
      <c r="ZY2" s="91"/>
      <c r="ZZ2" s="91"/>
      <c r="AAA2" s="91"/>
      <c r="AAB2" s="91"/>
      <c r="AAC2" s="91"/>
      <c r="AAD2" s="91"/>
      <c r="AAE2" s="91"/>
      <c r="AAF2" s="91"/>
      <c r="AAG2" s="91"/>
      <c r="AAH2" s="91"/>
      <c r="AAI2" s="91"/>
      <c r="AAJ2" s="91"/>
      <c r="AAK2" s="91"/>
      <c r="AAL2" s="91"/>
      <c r="AAM2" s="91"/>
      <c r="AAN2" s="91"/>
      <c r="AAO2" s="91"/>
      <c r="AAP2" s="91"/>
      <c r="AAQ2" s="91"/>
      <c r="AAR2" s="91"/>
      <c r="AAS2" s="91"/>
      <c r="AAT2" s="91"/>
      <c r="AAU2" s="91"/>
      <c r="AAV2" s="91"/>
      <c r="AAW2" s="91"/>
      <c r="AAX2" s="91"/>
      <c r="AAY2" s="91"/>
      <c r="AAZ2" s="91"/>
      <c r="ABA2" s="91"/>
      <c r="ABB2" s="91"/>
      <c r="ABC2" s="91"/>
      <c r="ABD2" s="91"/>
      <c r="ABE2" s="91"/>
      <c r="ABF2" s="91"/>
      <c r="ABG2" s="91"/>
      <c r="ABH2" s="91"/>
      <c r="ABI2" s="91"/>
      <c r="ABJ2" s="91"/>
      <c r="ABK2" s="91"/>
      <c r="ABL2" s="91"/>
      <c r="ABM2" s="91"/>
      <c r="ABN2" s="91"/>
      <c r="ABO2" s="91"/>
      <c r="ABP2" s="91"/>
      <c r="ABQ2" s="91"/>
      <c r="ABR2" s="91"/>
      <c r="ABS2" s="91"/>
      <c r="ABT2" s="91"/>
      <c r="ABU2" s="91"/>
      <c r="ABV2" s="91"/>
      <c r="ABW2" s="91"/>
      <c r="ABX2" s="91"/>
      <c r="ABY2" s="91"/>
      <c r="ABZ2" s="91"/>
      <c r="ACA2" s="91"/>
      <c r="ACB2" s="91"/>
      <c r="ACC2" s="91"/>
      <c r="ACD2" s="91"/>
      <c r="ACE2" s="91"/>
      <c r="ACF2" s="91"/>
      <c r="ACG2" s="91"/>
      <c r="ACH2" s="91"/>
      <c r="ACI2" s="91"/>
      <c r="ACJ2" s="91"/>
      <c r="ACK2" s="91"/>
      <c r="ACL2" s="91"/>
      <c r="ACM2" s="91"/>
      <c r="ACN2" s="91"/>
      <c r="ACO2" s="91"/>
      <c r="ACP2" s="91"/>
      <c r="ACQ2" s="91"/>
      <c r="ACR2" s="91"/>
      <c r="ACS2" s="91"/>
      <c r="ACT2" s="91"/>
      <c r="ACU2" s="91"/>
      <c r="ACV2" s="91"/>
      <c r="ACW2" s="91"/>
      <c r="ACX2" s="91"/>
      <c r="ACY2" s="91"/>
      <c r="ACZ2" s="91"/>
      <c r="ADA2" s="91"/>
      <c r="ADB2" s="91"/>
      <c r="ADC2" s="91"/>
      <c r="ADD2" s="91"/>
      <c r="ADE2" s="91"/>
      <c r="ADF2" s="91"/>
      <c r="ADG2" s="91"/>
      <c r="ADH2" s="91"/>
      <c r="ADI2" s="91"/>
      <c r="ADJ2" s="91"/>
      <c r="ADK2" s="91"/>
      <c r="ADL2" s="91"/>
      <c r="ADM2" s="91"/>
      <c r="ADN2" s="91"/>
      <c r="ADO2" s="91"/>
      <c r="ADP2" s="91"/>
      <c r="ADQ2" s="91"/>
      <c r="ADR2" s="91"/>
      <c r="ADS2" s="91"/>
      <c r="ADT2" s="91"/>
      <c r="ADU2" s="91"/>
      <c r="ADV2" s="91"/>
      <c r="ADW2" s="91"/>
      <c r="ADX2" s="91"/>
      <c r="ADY2" s="91"/>
      <c r="ADZ2" s="91"/>
      <c r="AEA2" s="91"/>
      <c r="AEB2" s="91"/>
      <c r="AEC2" s="91"/>
      <c r="AED2" s="91"/>
      <c r="AEE2" s="91"/>
      <c r="AEF2" s="91"/>
      <c r="AEG2" s="91"/>
      <c r="AEH2" s="91"/>
      <c r="AEI2" s="91"/>
      <c r="AEJ2" s="91"/>
      <c r="AEK2" s="91"/>
      <c r="AEL2" s="91"/>
      <c r="AEM2" s="91"/>
      <c r="AEN2" s="91"/>
      <c r="AEO2" s="91"/>
      <c r="AEP2" s="91"/>
      <c r="AEQ2" s="91"/>
      <c r="AER2" s="91"/>
      <c r="AES2" s="91"/>
      <c r="AET2" s="91"/>
      <c r="AEU2" s="91"/>
      <c r="AEV2" s="91"/>
      <c r="AEW2" s="91"/>
      <c r="AEX2" s="91"/>
      <c r="AEY2" s="91"/>
      <c r="AEZ2" s="91"/>
      <c r="AFA2" s="91"/>
      <c r="AFB2" s="91"/>
      <c r="AFC2" s="91"/>
      <c r="AFD2" s="91"/>
      <c r="AFE2" s="91"/>
      <c r="AFF2" s="91"/>
      <c r="AFG2" s="91"/>
      <c r="AFH2" s="91"/>
      <c r="AFI2" s="91"/>
      <c r="AFJ2" s="91"/>
      <c r="AFK2" s="91"/>
      <c r="AFL2" s="91"/>
      <c r="AFM2" s="91"/>
      <c r="AFN2" s="91"/>
      <c r="AFO2" s="91"/>
      <c r="AFP2" s="91"/>
      <c r="AFQ2" s="91"/>
      <c r="AFR2" s="91"/>
      <c r="AFS2" s="91"/>
      <c r="AFT2" s="91"/>
      <c r="AFU2" s="91"/>
      <c r="AFV2" s="91"/>
      <c r="AFW2" s="91"/>
      <c r="AFX2" s="91"/>
      <c r="AFY2" s="91"/>
      <c r="AFZ2" s="91"/>
      <c r="AGA2" s="91"/>
      <c r="AGB2" s="91"/>
      <c r="AGC2" s="91"/>
      <c r="AGD2" s="91"/>
      <c r="AGE2" s="91"/>
      <c r="AGF2" s="91"/>
      <c r="AGG2" s="91"/>
      <c r="AGH2" s="91"/>
      <c r="AGI2" s="91"/>
      <c r="AGJ2" s="91"/>
      <c r="AGK2" s="91"/>
      <c r="AGL2" s="91"/>
      <c r="AGM2" s="91"/>
      <c r="AGN2" s="91"/>
      <c r="AGO2" s="91"/>
      <c r="AGP2" s="91"/>
      <c r="AGQ2" s="91"/>
      <c r="AGR2" s="91"/>
      <c r="AGS2" s="91"/>
      <c r="AGT2" s="91"/>
      <c r="AGU2" s="91"/>
      <c r="AGV2" s="91"/>
      <c r="AGW2" s="91"/>
      <c r="AGX2" s="91"/>
      <c r="AGY2" s="91"/>
      <c r="AGZ2" s="91"/>
      <c r="AHA2" s="91"/>
      <c r="AHB2" s="91"/>
      <c r="AHC2" s="91"/>
      <c r="AHD2" s="91"/>
      <c r="AHE2" s="91"/>
      <c r="AHF2" s="91"/>
      <c r="AHG2" s="91"/>
      <c r="AHH2" s="91"/>
      <c r="AHI2" s="91"/>
      <c r="AHJ2" s="91"/>
      <c r="AHK2" s="91"/>
      <c r="AHL2" s="91"/>
      <c r="AHM2" s="91"/>
      <c r="AHN2" s="91"/>
      <c r="AHO2" s="91"/>
      <c r="AHP2" s="91"/>
      <c r="AHQ2" s="91"/>
      <c r="AHR2" s="91"/>
      <c r="AHS2" s="91"/>
      <c r="AHT2" s="91"/>
      <c r="AHU2" s="91"/>
      <c r="AHV2" s="91"/>
      <c r="AHW2" s="91"/>
      <c r="AHX2" s="91"/>
      <c r="AHY2" s="91"/>
      <c r="AHZ2" s="91"/>
      <c r="AIA2" s="91"/>
      <c r="AIB2" s="91"/>
      <c r="AIC2" s="91"/>
      <c r="AID2" s="91"/>
      <c r="AIE2" s="91"/>
      <c r="AIF2" s="91"/>
      <c r="AIG2" s="91"/>
      <c r="AIH2" s="91"/>
      <c r="AII2" s="91"/>
      <c r="AIJ2" s="91"/>
      <c r="AIK2" s="91"/>
      <c r="AIL2" s="91"/>
      <c r="AIM2" s="91"/>
      <c r="AIN2" s="91"/>
      <c r="AIO2" s="91"/>
      <c r="AIP2" s="91"/>
      <c r="AIQ2" s="91"/>
      <c r="AIR2" s="91"/>
      <c r="AIS2" s="91"/>
      <c r="AIT2" s="91"/>
      <c r="AIU2" s="91"/>
      <c r="AIV2" s="91"/>
      <c r="AIW2" s="91"/>
      <c r="AIX2" s="91"/>
      <c r="AIY2" s="91"/>
      <c r="AIZ2" s="91"/>
      <c r="AJA2" s="91"/>
      <c r="AJB2" s="91"/>
      <c r="AJC2" s="91"/>
      <c r="AJD2" s="91"/>
      <c r="AJE2" s="91"/>
      <c r="AJF2" s="91"/>
      <c r="AJG2" s="91"/>
      <c r="AJH2" s="91"/>
      <c r="AJI2" s="91"/>
      <c r="AJJ2" s="91"/>
      <c r="AJK2" s="91"/>
      <c r="AJL2" s="91"/>
      <c r="AJM2" s="91"/>
      <c r="AJN2" s="91"/>
      <c r="AJO2" s="91"/>
      <c r="AJP2" s="91"/>
      <c r="AJQ2" s="91"/>
      <c r="AJR2" s="91"/>
      <c r="AJS2" s="91"/>
      <c r="AJT2" s="91"/>
      <c r="AJU2" s="91"/>
      <c r="AJV2" s="91"/>
      <c r="AJW2" s="91"/>
      <c r="AJX2" s="91"/>
      <c r="AJY2" s="91"/>
      <c r="AJZ2" s="91"/>
      <c r="AKA2" s="91"/>
      <c r="AKB2" s="91"/>
      <c r="AKC2" s="91"/>
      <c r="AKD2" s="91"/>
      <c r="AKE2" s="91"/>
      <c r="AKF2" s="91"/>
      <c r="AKG2" s="91"/>
      <c r="AKH2" s="91"/>
      <c r="AKI2" s="91"/>
      <c r="AKJ2" s="91"/>
      <c r="AKK2" s="91"/>
      <c r="AKL2" s="91"/>
      <c r="AKM2" s="91"/>
      <c r="AKN2" s="91"/>
      <c r="AKO2" s="91"/>
    </row>
    <row r="3" spans="1:977" s="88" customFormat="1" ht="41.25" customHeight="1" x14ac:dyDescent="0.45">
      <c r="A3" s="85"/>
      <c r="B3" s="85"/>
      <c r="C3" s="85"/>
      <c r="D3" s="85"/>
      <c r="E3" s="85"/>
      <c r="F3" s="85"/>
      <c r="G3" s="85"/>
      <c r="H3" s="85"/>
      <c r="I3" s="85"/>
      <c r="J3" s="85"/>
      <c r="K3" s="85"/>
      <c r="L3" s="85"/>
      <c r="M3" s="85"/>
      <c r="N3" s="85"/>
      <c r="O3" s="85"/>
      <c r="P3" s="85"/>
      <c r="Q3" s="85"/>
      <c r="R3" s="85"/>
      <c r="S3" s="85"/>
      <c r="T3" s="85"/>
      <c r="U3" s="86" t="str">
        <f>IF(OR(OsnPodaci!A10="",OsnPodaci!A13=""),"",OsnPodaci!A10 &amp; ", " &amp; OsnPodaci!A13)</f>
        <v>Tuzla, Bukinje bb</v>
      </c>
      <c r="V3" s="89"/>
      <c r="W3" s="87"/>
      <c r="X3" s="89"/>
      <c r="Y3" s="89"/>
      <c r="Z3" s="89"/>
      <c r="AA3" s="89"/>
      <c r="AB3" s="89"/>
      <c r="AC3" s="89"/>
      <c r="AD3" s="89"/>
      <c r="AE3" s="89"/>
      <c r="AF3" s="89"/>
      <c r="AG3" s="947" t="str">
        <f>IF(AND(OsnPodaci!A16="DA",LEN(OsnPodaci!B16)=12),OsnPodaci!B16,"-")</f>
        <v>209197100002</v>
      </c>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C3" s="89"/>
      <c r="CD3" s="89"/>
      <c r="CE3" s="89"/>
      <c r="CF3" s="89"/>
      <c r="CG3" s="89"/>
      <c r="CH3" s="89"/>
      <c r="CI3" s="89"/>
      <c r="CJ3" s="89"/>
      <c r="CK3" s="89"/>
      <c r="CL3" s="89"/>
      <c r="CM3" s="89"/>
      <c r="CN3" s="89"/>
      <c r="CO3" s="89"/>
      <c r="CP3" s="89"/>
      <c r="CQ3" s="89"/>
      <c r="CR3" s="89"/>
      <c r="CS3" s="89"/>
      <c r="CT3" s="89"/>
      <c r="CU3" s="89"/>
      <c r="CV3" s="89"/>
      <c r="CW3" s="89"/>
      <c r="CX3" s="89"/>
      <c r="CY3" s="89"/>
      <c r="CZ3" s="89"/>
      <c r="DA3" s="89"/>
      <c r="DB3" s="89"/>
      <c r="DC3" s="89"/>
      <c r="DD3" s="89"/>
      <c r="DE3" s="89"/>
      <c r="DF3" s="89"/>
      <c r="DG3" s="89"/>
      <c r="DH3" s="89"/>
      <c r="DI3" s="89"/>
      <c r="DJ3" s="89"/>
      <c r="DK3" s="89"/>
      <c r="DL3" s="89"/>
      <c r="DM3" s="89"/>
      <c r="DN3" s="89"/>
      <c r="DO3" s="89"/>
      <c r="DP3" s="89"/>
      <c r="DQ3" s="89"/>
      <c r="DR3" s="89"/>
      <c r="DS3" s="89"/>
      <c r="DT3" s="89"/>
      <c r="DU3" s="89"/>
      <c r="DV3" s="89"/>
      <c r="DW3" s="89"/>
      <c r="DX3" s="89"/>
      <c r="DY3" s="89"/>
      <c r="DZ3" s="89"/>
      <c r="EA3" s="89"/>
      <c r="EB3" s="89"/>
      <c r="EC3" s="89"/>
      <c r="ED3" s="89"/>
      <c r="EE3" s="89"/>
      <c r="EF3" s="89"/>
      <c r="EG3" s="89"/>
      <c r="EH3" s="89"/>
      <c r="EI3" s="89"/>
      <c r="EJ3" s="89"/>
      <c r="EK3" s="89"/>
      <c r="EL3" s="89"/>
      <c r="EM3" s="89"/>
      <c r="EN3" s="89"/>
      <c r="EO3" s="89"/>
      <c r="EP3" s="89"/>
      <c r="EQ3" s="89"/>
      <c r="ER3" s="89"/>
      <c r="ES3" s="89"/>
      <c r="ET3" s="89"/>
      <c r="EU3" s="89"/>
      <c r="EV3" s="89"/>
      <c r="EW3" s="89"/>
      <c r="EX3" s="89"/>
      <c r="EY3" s="89"/>
      <c r="EZ3" s="89"/>
      <c r="FA3" s="89"/>
      <c r="FB3" s="89"/>
      <c r="FC3" s="89"/>
      <c r="FD3" s="89"/>
      <c r="FE3" s="89"/>
      <c r="FF3" s="89"/>
      <c r="FG3" s="89"/>
      <c r="FH3" s="89"/>
      <c r="FI3" s="89"/>
      <c r="FJ3" s="89"/>
      <c r="FK3" s="89"/>
      <c r="FL3" s="89"/>
      <c r="FM3" s="89"/>
      <c r="FN3" s="89"/>
      <c r="FO3" s="89"/>
      <c r="FP3" s="89"/>
      <c r="FQ3" s="89"/>
      <c r="FR3" s="89"/>
      <c r="FS3" s="89"/>
      <c r="FT3" s="89"/>
      <c r="FU3" s="89"/>
      <c r="FV3" s="89"/>
      <c r="FW3" s="89"/>
      <c r="FX3" s="89"/>
      <c r="FY3" s="89"/>
      <c r="FZ3" s="89"/>
      <c r="GA3" s="89"/>
      <c r="GB3" s="89"/>
      <c r="GC3" s="89"/>
      <c r="GD3" s="89"/>
      <c r="GE3" s="89"/>
      <c r="GF3" s="89"/>
      <c r="GG3" s="89"/>
      <c r="GH3" s="89"/>
      <c r="GI3" s="89"/>
      <c r="GJ3" s="89"/>
      <c r="GK3" s="89"/>
      <c r="GL3" s="89"/>
      <c r="GM3" s="89"/>
      <c r="GN3" s="89"/>
      <c r="GO3" s="89"/>
      <c r="GP3" s="89"/>
      <c r="GQ3" s="89"/>
      <c r="GR3" s="89"/>
      <c r="GS3" s="89"/>
      <c r="GT3" s="89"/>
      <c r="GU3" s="89"/>
      <c r="GV3" s="89"/>
      <c r="GW3" s="89"/>
      <c r="GX3" s="89"/>
      <c r="GY3" s="89"/>
      <c r="GZ3" s="89"/>
      <c r="HA3" s="89"/>
      <c r="HB3" s="89"/>
      <c r="HC3" s="89"/>
      <c r="HD3" s="89"/>
      <c r="HE3" s="89"/>
      <c r="HF3" s="89"/>
      <c r="HG3" s="89"/>
      <c r="HH3" s="89"/>
      <c r="HI3" s="89"/>
      <c r="HJ3" s="89"/>
      <c r="HK3" s="89"/>
      <c r="HL3" s="89"/>
      <c r="HM3" s="89"/>
      <c r="HN3" s="89"/>
      <c r="HO3" s="89"/>
      <c r="HP3" s="89"/>
      <c r="HQ3" s="89"/>
      <c r="HR3" s="89"/>
      <c r="HS3" s="89"/>
      <c r="HT3" s="89"/>
      <c r="HU3" s="89"/>
      <c r="HV3" s="89"/>
      <c r="HW3" s="89"/>
      <c r="HX3" s="89"/>
      <c r="HY3" s="89"/>
      <c r="HZ3" s="89"/>
      <c r="IA3" s="89"/>
      <c r="IB3" s="89"/>
      <c r="IC3" s="89"/>
      <c r="ID3" s="89"/>
      <c r="IE3" s="89"/>
      <c r="IF3" s="89"/>
      <c r="IG3" s="89"/>
      <c r="IH3" s="89"/>
      <c r="II3" s="89"/>
      <c r="IJ3" s="89"/>
      <c r="IK3" s="89"/>
      <c r="IL3" s="89"/>
      <c r="IM3" s="89"/>
      <c r="IN3" s="89"/>
      <c r="IO3" s="89"/>
      <c r="IP3" s="89"/>
      <c r="IQ3" s="89"/>
      <c r="IR3" s="89"/>
      <c r="IS3" s="89"/>
      <c r="IT3" s="89"/>
      <c r="IU3" s="89"/>
      <c r="IV3" s="89"/>
      <c r="IW3" s="89"/>
      <c r="IX3" s="89"/>
      <c r="IY3" s="89"/>
      <c r="IZ3" s="89"/>
      <c r="JA3" s="89"/>
      <c r="JB3" s="89"/>
      <c r="JC3" s="89"/>
      <c r="JD3" s="89"/>
      <c r="JE3" s="89"/>
      <c r="JF3" s="89"/>
      <c r="JG3" s="89"/>
      <c r="JH3" s="89"/>
      <c r="JI3" s="89"/>
      <c r="JJ3" s="89"/>
      <c r="JK3" s="89"/>
      <c r="JL3" s="89"/>
      <c r="JM3" s="89"/>
      <c r="JN3" s="89"/>
      <c r="JO3" s="89"/>
      <c r="JP3" s="89"/>
      <c r="JQ3" s="89"/>
      <c r="JR3" s="89"/>
      <c r="JS3" s="89"/>
      <c r="JT3" s="89"/>
      <c r="JU3" s="89"/>
      <c r="JV3" s="89"/>
      <c r="JW3" s="89"/>
      <c r="JX3" s="89"/>
      <c r="JY3" s="89"/>
      <c r="JZ3" s="89"/>
      <c r="KA3" s="89"/>
      <c r="KB3" s="89"/>
      <c r="KC3" s="89"/>
      <c r="KD3" s="89"/>
      <c r="KE3" s="89"/>
      <c r="KF3" s="89"/>
      <c r="KG3" s="89"/>
      <c r="KH3" s="89"/>
      <c r="KI3" s="89"/>
      <c r="KJ3" s="89"/>
      <c r="KK3" s="89"/>
      <c r="KL3" s="89"/>
      <c r="KM3" s="89"/>
      <c r="KN3" s="89"/>
      <c r="KO3" s="89"/>
      <c r="KP3" s="89"/>
      <c r="KQ3" s="89"/>
      <c r="KR3" s="89"/>
      <c r="KS3" s="89"/>
      <c r="KT3" s="89"/>
      <c r="KU3" s="89"/>
      <c r="KV3" s="89"/>
      <c r="KW3" s="89"/>
      <c r="KX3" s="89"/>
      <c r="KY3" s="89"/>
      <c r="KZ3" s="89"/>
      <c r="LA3" s="89"/>
      <c r="LB3" s="89"/>
      <c r="LC3" s="89"/>
      <c r="LD3" s="89"/>
      <c r="LE3" s="89"/>
      <c r="LF3" s="89"/>
      <c r="LG3" s="89"/>
      <c r="LH3" s="89"/>
      <c r="LI3" s="89"/>
      <c r="LJ3" s="89"/>
      <c r="LK3" s="89"/>
      <c r="LL3" s="89"/>
      <c r="LM3" s="89"/>
      <c r="LN3" s="89"/>
      <c r="LO3" s="89"/>
      <c r="LP3" s="89"/>
      <c r="LQ3" s="89"/>
      <c r="LR3" s="89"/>
      <c r="LS3" s="89"/>
      <c r="LT3" s="89"/>
      <c r="LU3" s="89"/>
      <c r="LV3" s="89"/>
      <c r="LW3" s="89"/>
      <c r="LX3" s="89"/>
      <c r="LY3" s="89"/>
      <c r="LZ3" s="89"/>
      <c r="MA3" s="89"/>
      <c r="MB3" s="89"/>
      <c r="MC3" s="89"/>
      <c r="MD3" s="89"/>
      <c r="ME3" s="89"/>
      <c r="MF3" s="89"/>
      <c r="MG3" s="89"/>
      <c r="MH3" s="89"/>
      <c r="MI3" s="89"/>
      <c r="MJ3" s="89"/>
      <c r="MK3" s="89"/>
      <c r="ML3" s="89"/>
      <c r="MM3" s="89"/>
      <c r="MN3" s="89"/>
      <c r="MO3" s="89"/>
      <c r="MP3" s="89"/>
      <c r="MQ3" s="89"/>
      <c r="MR3" s="89"/>
      <c r="MS3" s="89"/>
      <c r="MT3" s="89"/>
      <c r="MU3" s="89"/>
      <c r="MV3" s="89"/>
      <c r="MW3" s="89"/>
      <c r="MX3" s="89"/>
      <c r="MY3" s="89"/>
      <c r="MZ3" s="89"/>
      <c r="NA3" s="89"/>
      <c r="NB3" s="89"/>
      <c r="NC3" s="89"/>
      <c r="ND3" s="89"/>
      <c r="NE3" s="89"/>
      <c r="NF3" s="89"/>
      <c r="NG3" s="89"/>
      <c r="NH3" s="89"/>
      <c r="NI3" s="89"/>
      <c r="NJ3" s="89"/>
      <c r="NK3" s="89"/>
      <c r="NL3" s="89"/>
      <c r="NM3" s="89"/>
      <c r="NN3" s="89"/>
      <c r="NO3" s="89"/>
      <c r="NP3" s="89"/>
      <c r="NQ3" s="89"/>
      <c r="NR3" s="89"/>
      <c r="NS3" s="89"/>
      <c r="NT3" s="89"/>
      <c r="NU3" s="89"/>
      <c r="NV3" s="89"/>
      <c r="NW3" s="89"/>
      <c r="NX3" s="89"/>
      <c r="NY3" s="89"/>
      <c r="NZ3" s="89"/>
      <c r="OA3" s="89"/>
      <c r="OB3" s="89"/>
      <c r="OC3" s="89"/>
      <c r="OD3" s="89"/>
      <c r="OE3" s="89"/>
      <c r="OF3" s="89"/>
      <c r="OG3" s="89"/>
      <c r="OH3" s="89"/>
      <c r="OI3" s="89"/>
      <c r="OJ3" s="89"/>
      <c r="OK3" s="89"/>
      <c r="OL3" s="89"/>
      <c r="OM3" s="89"/>
      <c r="ON3" s="89"/>
      <c r="OO3" s="89"/>
      <c r="OP3" s="89"/>
      <c r="OQ3" s="89"/>
      <c r="OR3" s="89"/>
      <c r="OS3" s="89"/>
      <c r="OT3" s="89"/>
      <c r="OU3" s="89"/>
      <c r="OV3" s="89"/>
      <c r="OW3" s="89"/>
      <c r="OX3" s="89"/>
      <c r="OY3" s="89"/>
      <c r="OZ3" s="89"/>
      <c r="PA3" s="89"/>
      <c r="PB3" s="89"/>
      <c r="PC3" s="89"/>
      <c r="PD3" s="89"/>
      <c r="PE3" s="89"/>
      <c r="PF3" s="89"/>
      <c r="PG3" s="89"/>
      <c r="PH3" s="89"/>
      <c r="PI3" s="89"/>
      <c r="PJ3" s="89"/>
      <c r="PK3" s="89"/>
      <c r="PL3" s="89"/>
      <c r="PM3" s="89"/>
      <c r="PN3" s="89"/>
      <c r="PO3" s="89"/>
      <c r="PP3" s="89"/>
      <c r="PQ3" s="89"/>
      <c r="PR3" s="89"/>
      <c r="PS3" s="89"/>
      <c r="PT3" s="89"/>
      <c r="PU3" s="89"/>
      <c r="PV3" s="89"/>
      <c r="PW3" s="89"/>
      <c r="PX3" s="89"/>
      <c r="PY3" s="89"/>
      <c r="PZ3" s="89"/>
      <c r="QA3" s="89"/>
      <c r="QB3" s="89"/>
      <c r="QC3" s="89"/>
      <c r="QD3" s="89"/>
      <c r="QE3" s="89"/>
      <c r="QF3" s="89"/>
      <c r="QG3" s="89"/>
      <c r="QH3" s="89"/>
      <c r="QI3" s="89"/>
      <c r="QJ3" s="89"/>
      <c r="QK3" s="89"/>
      <c r="QL3" s="89"/>
      <c r="QM3" s="89"/>
      <c r="QN3" s="89"/>
      <c r="QO3" s="89"/>
      <c r="QP3" s="89"/>
      <c r="QQ3" s="89"/>
      <c r="QR3" s="89"/>
      <c r="QS3" s="89"/>
      <c r="QT3" s="89"/>
      <c r="QU3" s="89"/>
      <c r="QV3" s="89"/>
      <c r="QW3" s="89"/>
      <c r="QX3" s="89"/>
      <c r="QY3" s="89"/>
      <c r="QZ3" s="89"/>
      <c r="RA3" s="89"/>
      <c r="RB3" s="89"/>
      <c r="RC3" s="89"/>
      <c r="RD3" s="89"/>
      <c r="RE3" s="89"/>
      <c r="RF3" s="89"/>
      <c r="RG3" s="89"/>
      <c r="RH3" s="89"/>
      <c r="RI3" s="89"/>
      <c r="RJ3" s="89"/>
      <c r="RK3" s="89"/>
      <c r="RL3" s="89"/>
      <c r="RM3" s="89"/>
      <c r="RN3" s="89"/>
      <c r="RO3" s="89"/>
      <c r="RP3" s="89"/>
      <c r="RQ3" s="89"/>
      <c r="RR3" s="89"/>
      <c r="RS3" s="89"/>
      <c r="RT3" s="89"/>
      <c r="RU3" s="89"/>
      <c r="RV3" s="89"/>
      <c r="RW3" s="89"/>
      <c r="RX3" s="89"/>
      <c r="RY3" s="89"/>
      <c r="RZ3" s="89"/>
      <c r="SA3" s="89"/>
      <c r="SB3" s="89"/>
      <c r="SC3" s="89"/>
      <c r="SD3" s="89"/>
      <c r="SE3" s="89"/>
      <c r="SF3" s="89"/>
      <c r="SG3" s="89"/>
      <c r="SH3" s="89"/>
      <c r="SI3" s="89"/>
      <c r="SJ3" s="89"/>
      <c r="SK3" s="89"/>
      <c r="SL3" s="89"/>
      <c r="SM3" s="89"/>
      <c r="SN3" s="89"/>
      <c r="SO3" s="89"/>
      <c r="SP3" s="89"/>
      <c r="SQ3" s="89"/>
      <c r="SR3" s="89"/>
      <c r="SS3" s="89"/>
      <c r="ST3" s="89"/>
      <c r="SU3" s="89"/>
      <c r="SV3" s="89"/>
      <c r="SW3" s="89"/>
      <c r="SX3" s="89"/>
      <c r="SY3" s="89"/>
      <c r="SZ3" s="89"/>
      <c r="TA3" s="89"/>
      <c r="TB3" s="89"/>
      <c r="TC3" s="89"/>
      <c r="TD3" s="89"/>
      <c r="TE3" s="89"/>
      <c r="TF3" s="89"/>
      <c r="TG3" s="89"/>
      <c r="TH3" s="89"/>
      <c r="TI3" s="89"/>
      <c r="TJ3" s="89"/>
      <c r="TK3" s="89"/>
      <c r="TL3" s="89"/>
      <c r="TM3" s="89"/>
      <c r="TN3" s="89"/>
      <c r="TO3" s="89"/>
      <c r="TP3" s="89"/>
      <c r="TQ3" s="89"/>
      <c r="TR3" s="89"/>
      <c r="TS3" s="89"/>
      <c r="TT3" s="89"/>
      <c r="TU3" s="89"/>
      <c r="TV3" s="89"/>
      <c r="TW3" s="89"/>
      <c r="TX3" s="89"/>
      <c r="TY3" s="89"/>
      <c r="TZ3" s="89"/>
      <c r="UA3" s="89"/>
      <c r="UB3" s="89"/>
      <c r="UC3" s="89"/>
      <c r="UD3" s="89"/>
      <c r="UE3" s="89"/>
      <c r="UF3" s="89"/>
      <c r="UG3" s="89"/>
      <c r="UH3" s="89"/>
      <c r="UI3" s="89"/>
      <c r="UJ3" s="89"/>
      <c r="UK3" s="89"/>
      <c r="UL3" s="89"/>
      <c r="UM3" s="89"/>
      <c r="UN3" s="89"/>
      <c r="UO3" s="89"/>
      <c r="UP3" s="89"/>
      <c r="UQ3" s="89"/>
      <c r="UR3" s="89"/>
      <c r="US3" s="89"/>
      <c r="UT3" s="89"/>
      <c r="UU3" s="89"/>
      <c r="UV3" s="89"/>
      <c r="UW3" s="89"/>
      <c r="UX3" s="89"/>
      <c r="UY3" s="89"/>
      <c r="UZ3" s="89"/>
      <c r="VA3" s="89"/>
      <c r="VB3" s="89"/>
      <c r="VC3" s="89"/>
      <c r="VD3" s="89"/>
      <c r="VE3" s="89"/>
      <c r="VF3" s="89"/>
      <c r="VG3" s="89"/>
      <c r="VH3" s="89"/>
      <c r="VI3" s="89"/>
      <c r="VJ3" s="89"/>
      <c r="VK3" s="89"/>
      <c r="VL3" s="89"/>
      <c r="VM3" s="89"/>
      <c r="VN3" s="89"/>
      <c r="VO3" s="89"/>
      <c r="VP3" s="89"/>
      <c r="VQ3" s="89"/>
      <c r="VR3" s="89"/>
      <c r="VS3" s="89"/>
      <c r="VT3" s="89"/>
      <c r="VU3" s="89"/>
      <c r="VV3" s="89"/>
      <c r="VW3" s="89"/>
      <c r="VX3" s="89"/>
      <c r="VY3" s="89"/>
      <c r="VZ3" s="89"/>
      <c r="WA3" s="89"/>
      <c r="WB3" s="89"/>
      <c r="WC3" s="89"/>
      <c r="WD3" s="89"/>
      <c r="WE3" s="89"/>
      <c r="WF3" s="89"/>
      <c r="WG3" s="89"/>
      <c r="WH3" s="89"/>
      <c r="WI3" s="89"/>
      <c r="WJ3" s="89"/>
      <c r="WK3" s="89"/>
      <c r="WL3" s="89"/>
      <c r="WM3" s="89"/>
      <c r="WN3" s="89"/>
      <c r="WO3" s="89"/>
      <c r="WP3" s="89"/>
      <c r="WQ3" s="89"/>
      <c r="WR3" s="89"/>
      <c r="WS3" s="89"/>
      <c r="WT3" s="89"/>
      <c r="WU3" s="89"/>
      <c r="WV3" s="89"/>
      <c r="WW3" s="89"/>
      <c r="WX3" s="89"/>
      <c r="WY3" s="89"/>
      <c r="WZ3" s="89"/>
      <c r="XA3" s="89"/>
      <c r="XB3" s="89"/>
      <c r="XC3" s="89"/>
      <c r="XD3" s="89"/>
      <c r="XE3" s="89"/>
      <c r="XF3" s="89"/>
      <c r="XG3" s="89"/>
      <c r="XH3" s="89"/>
      <c r="XI3" s="89"/>
      <c r="XJ3" s="89"/>
      <c r="XK3" s="89"/>
      <c r="XL3" s="89"/>
      <c r="XM3" s="89"/>
      <c r="XN3" s="89"/>
      <c r="XO3" s="89"/>
      <c r="XP3" s="89"/>
      <c r="XQ3" s="89"/>
      <c r="XR3" s="89"/>
      <c r="XS3" s="89"/>
      <c r="XT3" s="89"/>
      <c r="XU3" s="89"/>
      <c r="XV3" s="89"/>
      <c r="XW3" s="89"/>
      <c r="XX3" s="89"/>
      <c r="XY3" s="89"/>
      <c r="XZ3" s="89"/>
      <c r="YA3" s="89"/>
      <c r="YB3" s="89"/>
      <c r="YC3" s="89"/>
      <c r="YD3" s="89"/>
      <c r="YE3" s="89"/>
      <c r="YF3" s="89"/>
      <c r="YG3" s="89"/>
      <c r="YH3" s="89"/>
      <c r="YI3" s="89"/>
      <c r="YJ3" s="89"/>
      <c r="YK3" s="89"/>
      <c r="YL3" s="89"/>
      <c r="YM3" s="89"/>
      <c r="YN3" s="89"/>
      <c r="YO3" s="89"/>
      <c r="YP3" s="89"/>
      <c r="YQ3" s="89"/>
      <c r="YR3" s="89"/>
      <c r="YS3" s="89"/>
      <c r="YT3" s="89"/>
      <c r="YU3" s="89"/>
      <c r="YV3" s="89"/>
      <c r="YW3" s="89"/>
      <c r="YX3" s="89"/>
      <c r="YY3" s="89"/>
      <c r="YZ3" s="89"/>
      <c r="ZA3" s="89"/>
      <c r="ZB3" s="89"/>
      <c r="ZC3" s="89"/>
      <c r="ZD3" s="89"/>
      <c r="ZE3" s="89"/>
      <c r="ZF3" s="89"/>
      <c r="ZG3" s="89"/>
      <c r="ZH3" s="89"/>
      <c r="ZI3" s="89"/>
      <c r="ZJ3" s="89"/>
      <c r="ZK3" s="89"/>
      <c r="ZL3" s="89"/>
      <c r="ZM3" s="89"/>
      <c r="ZN3" s="89"/>
      <c r="ZO3" s="89"/>
      <c r="ZP3" s="89"/>
      <c r="ZQ3" s="89"/>
      <c r="ZR3" s="89"/>
      <c r="ZS3" s="89"/>
      <c r="ZT3" s="89"/>
      <c r="ZU3" s="89"/>
      <c r="ZV3" s="89"/>
      <c r="ZW3" s="89"/>
      <c r="ZX3" s="89"/>
      <c r="ZY3" s="89"/>
      <c r="ZZ3" s="89"/>
      <c r="AAA3" s="89"/>
      <c r="AAB3" s="89"/>
      <c r="AAC3" s="89"/>
      <c r="AAD3" s="89"/>
      <c r="AAE3" s="89"/>
      <c r="AAF3" s="89"/>
      <c r="AAG3" s="89"/>
      <c r="AAH3" s="89"/>
      <c r="AAI3" s="89"/>
      <c r="AAJ3" s="89"/>
      <c r="AAK3" s="89"/>
      <c r="AAL3" s="89"/>
      <c r="AAM3" s="89"/>
      <c r="AAN3" s="89"/>
      <c r="AAO3" s="89"/>
      <c r="AAP3" s="89"/>
      <c r="AAQ3" s="89"/>
      <c r="AAR3" s="89"/>
      <c r="AAS3" s="89"/>
      <c r="AAT3" s="89"/>
      <c r="AAU3" s="89"/>
      <c r="AAV3" s="89"/>
      <c r="AAW3" s="89"/>
      <c r="AAX3" s="89"/>
      <c r="AAY3" s="89"/>
      <c r="AAZ3" s="89"/>
      <c r="ABA3" s="89"/>
      <c r="ABB3" s="89"/>
      <c r="ABC3" s="89"/>
      <c r="ABD3" s="89"/>
      <c r="ABE3" s="89"/>
      <c r="ABF3" s="89"/>
      <c r="ABG3" s="89"/>
      <c r="ABH3" s="89"/>
      <c r="ABI3" s="89"/>
      <c r="ABJ3" s="89"/>
      <c r="ABK3" s="89"/>
      <c r="ABL3" s="89"/>
      <c r="ABM3" s="89"/>
      <c r="ABN3" s="89"/>
      <c r="ABO3" s="89"/>
      <c r="ABP3" s="89"/>
      <c r="ABQ3" s="89"/>
      <c r="ABR3" s="89"/>
      <c r="ABS3" s="89"/>
      <c r="ABT3" s="89"/>
      <c r="ABU3" s="89"/>
      <c r="ABV3" s="89"/>
      <c r="ABW3" s="89"/>
      <c r="ABX3" s="89"/>
      <c r="ABY3" s="89"/>
      <c r="ABZ3" s="89"/>
      <c r="ACA3" s="89"/>
      <c r="ACB3" s="89"/>
      <c r="ACC3" s="89"/>
      <c r="ACD3" s="89"/>
      <c r="ACE3" s="89"/>
      <c r="ACF3" s="89"/>
      <c r="ACG3" s="89"/>
      <c r="ACH3" s="89"/>
      <c r="ACI3" s="89"/>
      <c r="ACJ3" s="89"/>
      <c r="ACK3" s="89"/>
      <c r="ACL3" s="89"/>
      <c r="ACM3" s="89"/>
      <c r="ACN3" s="89"/>
      <c r="ACO3" s="89"/>
      <c r="ACP3" s="89"/>
      <c r="ACQ3" s="89"/>
      <c r="ACR3" s="89"/>
      <c r="ACS3" s="89"/>
      <c r="ACT3" s="89"/>
      <c r="ACU3" s="89"/>
      <c r="ACV3" s="89"/>
      <c r="ACW3" s="89"/>
      <c r="ACX3" s="89"/>
      <c r="ACY3" s="89"/>
      <c r="ACZ3" s="89"/>
      <c r="ADA3" s="89"/>
      <c r="ADB3" s="89"/>
      <c r="ADC3" s="89"/>
      <c r="ADD3" s="89"/>
      <c r="ADE3" s="89"/>
      <c r="ADF3" s="89"/>
      <c r="ADG3" s="89"/>
      <c r="ADH3" s="89"/>
      <c r="ADI3" s="89"/>
      <c r="ADJ3" s="89"/>
      <c r="ADK3" s="89"/>
      <c r="ADL3" s="89"/>
      <c r="ADM3" s="89"/>
      <c r="ADN3" s="89"/>
      <c r="ADO3" s="89"/>
      <c r="ADP3" s="89"/>
      <c r="ADQ3" s="89"/>
      <c r="ADR3" s="89"/>
      <c r="ADS3" s="89"/>
      <c r="ADT3" s="89"/>
      <c r="ADU3" s="89"/>
      <c r="ADV3" s="89"/>
      <c r="ADW3" s="89"/>
      <c r="ADX3" s="89"/>
      <c r="ADY3" s="89"/>
      <c r="ADZ3" s="89"/>
      <c r="AEA3" s="89"/>
      <c r="AEB3" s="89"/>
      <c r="AEC3" s="89"/>
      <c r="AED3" s="89"/>
      <c r="AEE3" s="89"/>
      <c r="AEF3" s="89"/>
      <c r="AEG3" s="89"/>
      <c r="AEH3" s="89"/>
      <c r="AEI3" s="89"/>
      <c r="AEJ3" s="89"/>
      <c r="AEK3" s="89"/>
      <c r="AEL3" s="89"/>
      <c r="AEM3" s="89"/>
      <c r="AEN3" s="89"/>
      <c r="AEO3" s="89"/>
      <c r="AEP3" s="89"/>
      <c r="AEQ3" s="89"/>
      <c r="AER3" s="89"/>
      <c r="AES3" s="89"/>
      <c r="AET3" s="89"/>
      <c r="AEU3" s="89"/>
      <c r="AEV3" s="89"/>
      <c r="AEW3" s="89"/>
      <c r="AEX3" s="89"/>
      <c r="AEY3" s="89"/>
      <c r="AEZ3" s="89"/>
      <c r="AFA3" s="89"/>
      <c r="AFB3" s="89"/>
      <c r="AFC3" s="89"/>
      <c r="AFD3" s="89"/>
      <c r="AFE3" s="89"/>
      <c r="AFF3" s="89"/>
      <c r="AFG3" s="89"/>
      <c r="AFH3" s="89"/>
      <c r="AFI3" s="89"/>
      <c r="AFJ3" s="89"/>
      <c r="AFK3" s="89"/>
      <c r="AFL3" s="89"/>
      <c r="AFM3" s="89"/>
      <c r="AFN3" s="89"/>
      <c r="AFO3" s="89"/>
      <c r="AFP3" s="89"/>
      <c r="AFQ3" s="89"/>
      <c r="AFR3" s="89"/>
      <c r="AFS3" s="89"/>
      <c r="AFT3" s="89"/>
      <c r="AFU3" s="89"/>
      <c r="AFV3" s="89"/>
      <c r="AFW3" s="89"/>
      <c r="AFX3" s="89"/>
      <c r="AFY3" s="89"/>
      <c r="AFZ3" s="89"/>
      <c r="AGA3" s="89"/>
      <c r="AGB3" s="89"/>
      <c r="AGC3" s="89"/>
      <c r="AGD3" s="89"/>
      <c r="AGE3" s="89"/>
      <c r="AGF3" s="89"/>
      <c r="AGG3" s="89"/>
      <c r="AGH3" s="89"/>
      <c r="AGI3" s="89"/>
      <c r="AGJ3" s="89"/>
      <c r="AGK3" s="89"/>
      <c r="AGL3" s="89"/>
      <c r="AGM3" s="89"/>
      <c r="AGN3" s="89"/>
      <c r="AGO3" s="89"/>
      <c r="AGP3" s="89"/>
      <c r="AGQ3" s="89"/>
      <c r="AGR3" s="89"/>
      <c r="AGS3" s="89"/>
      <c r="AGT3" s="89"/>
      <c r="AGU3" s="89"/>
      <c r="AGV3" s="89"/>
      <c r="AGW3" s="89"/>
      <c r="AGX3" s="89"/>
      <c r="AGY3" s="89"/>
      <c r="AGZ3" s="89"/>
      <c r="AHA3" s="89"/>
      <c r="AHB3" s="89"/>
      <c r="AHC3" s="89"/>
      <c r="AHD3" s="89"/>
      <c r="AHE3" s="89"/>
      <c r="AHF3" s="89"/>
      <c r="AHG3" s="89"/>
      <c r="AHH3" s="89"/>
      <c r="AHI3" s="89"/>
      <c r="AHJ3" s="89"/>
      <c r="AHK3" s="89"/>
      <c r="AHL3" s="89"/>
      <c r="AHM3" s="89"/>
      <c r="AHN3" s="89"/>
      <c r="AHO3" s="89"/>
      <c r="AHP3" s="89"/>
      <c r="AHQ3" s="89"/>
      <c r="AHR3" s="89"/>
      <c r="AHS3" s="89"/>
      <c r="AHT3" s="89"/>
      <c r="AHU3" s="89"/>
      <c r="AHV3" s="89"/>
      <c r="AHW3" s="89"/>
      <c r="AHX3" s="89"/>
      <c r="AHY3" s="89"/>
      <c r="AHZ3" s="89"/>
      <c r="AIA3" s="89"/>
      <c r="AIB3" s="89"/>
      <c r="AIC3" s="89"/>
      <c r="AID3" s="89"/>
      <c r="AIE3" s="89"/>
      <c r="AIF3" s="89"/>
      <c r="AIG3" s="89"/>
      <c r="AIH3" s="89"/>
      <c r="AII3" s="89"/>
      <c r="AIJ3" s="89"/>
      <c r="AIK3" s="89"/>
      <c r="AIL3" s="89"/>
      <c r="AIM3" s="89"/>
      <c r="AIN3" s="89"/>
      <c r="AIO3" s="89"/>
      <c r="AIP3" s="89"/>
      <c r="AIQ3" s="89"/>
      <c r="AIR3" s="89"/>
      <c r="AIS3" s="89"/>
      <c r="AIT3" s="89"/>
      <c r="AIU3" s="89"/>
      <c r="AIV3" s="89"/>
      <c r="AIW3" s="89"/>
      <c r="AIX3" s="89"/>
      <c r="AIY3" s="89"/>
      <c r="AIZ3" s="89"/>
      <c r="AJA3" s="89"/>
      <c r="AJB3" s="89"/>
      <c r="AJC3" s="89"/>
      <c r="AJD3" s="89"/>
      <c r="AJE3" s="89"/>
      <c r="AJF3" s="89"/>
      <c r="AJG3" s="89"/>
      <c r="AJH3" s="89"/>
      <c r="AJI3" s="89"/>
      <c r="AJJ3" s="89"/>
      <c r="AJK3" s="89"/>
      <c r="AJL3" s="89"/>
      <c r="AJM3" s="89"/>
      <c r="AJN3" s="89"/>
      <c r="AJO3" s="89"/>
      <c r="AJP3" s="89"/>
      <c r="AJQ3" s="89"/>
      <c r="AJR3" s="89"/>
      <c r="AJS3" s="89"/>
      <c r="AJT3" s="89"/>
      <c r="AJU3" s="89"/>
      <c r="AJV3" s="89"/>
      <c r="AJW3" s="89"/>
      <c r="AJX3" s="89"/>
      <c r="AJY3" s="89"/>
      <c r="AJZ3" s="89"/>
      <c r="AKA3" s="89"/>
      <c r="AKB3" s="89"/>
      <c r="AKC3" s="89"/>
      <c r="AKD3" s="89"/>
      <c r="AKE3" s="89"/>
      <c r="AKF3" s="89"/>
      <c r="AKG3" s="89"/>
      <c r="AKH3" s="89"/>
      <c r="AKI3" s="89"/>
      <c r="AKJ3" s="89"/>
      <c r="AKK3" s="89"/>
      <c r="AKL3" s="89"/>
      <c r="AKM3" s="89"/>
      <c r="AKN3" s="89"/>
      <c r="AKO3" s="89"/>
    </row>
    <row r="4" spans="1:977" s="93" customFormat="1" ht="41.25" customHeight="1" x14ac:dyDescent="0.25">
      <c r="A4" s="90"/>
      <c r="B4" s="90"/>
      <c r="C4" s="90"/>
      <c r="D4" s="90"/>
      <c r="E4" s="90"/>
      <c r="F4" s="90"/>
      <c r="G4" s="90"/>
      <c r="H4" s="90"/>
      <c r="I4" s="90"/>
      <c r="J4" s="90"/>
      <c r="K4" s="90"/>
      <c r="L4" s="90"/>
      <c r="M4" s="90"/>
      <c r="N4" s="90"/>
      <c r="O4" s="90"/>
      <c r="P4" s="90"/>
      <c r="Q4" s="90"/>
      <c r="R4" s="90"/>
      <c r="S4" s="90"/>
      <c r="T4" s="90"/>
      <c r="U4" s="566" t="s">
        <v>2070</v>
      </c>
      <c r="V4" s="91"/>
      <c r="W4" s="92"/>
      <c r="X4" s="91"/>
      <c r="Y4" s="91"/>
      <c r="Z4" s="91"/>
      <c r="AA4" s="91"/>
      <c r="AB4" s="91"/>
      <c r="AC4" s="91"/>
      <c r="AD4" s="91"/>
      <c r="AE4" s="91"/>
      <c r="AF4" s="91"/>
      <c r="AG4" s="560" t="s">
        <v>2071</v>
      </c>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c r="IW4" s="91"/>
      <c r="IX4" s="91"/>
      <c r="IY4" s="91"/>
      <c r="IZ4" s="91"/>
      <c r="JA4" s="91"/>
      <c r="JB4" s="91"/>
      <c r="JC4" s="91"/>
      <c r="JD4" s="91"/>
      <c r="JE4" s="91"/>
      <c r="JF4" s="91"/>
      <c r="JG4" s="91"/>
      <c r="JH4" s="91"/>
      <c r="JI4" s="91"/>
      <c r="JJ4" s="91"/>
      <c r="JK4" s="91"/>
      <c r="JL4" s="91"/>
      <c r="JM4" s="91"/>
      <c r="JN4" s="91"/>
      <c r="JO4" s="91"/>
      <c r="JP4" s="91"/>
      <c r="JQ4" s="91"/>
      <c r="JR4" s="91"/>
      <c r="JS4" s="91"/>
      <c r="JT4" s="91"/>
      <c r="JU4" s="91"/>
      <c r="JV4" s="91"/>
      <c r="JW4" s="91"/>
      <c r="JX4" s="91"/>
      <c r="JY4" s="91"/>
      <c r="JZ4" s="91"/>
      <c r="KA4" s="91"/>
      <c r="KB4" s="91"/>
      <c r="KC4" s="91"/>
      <c r="KD4" s="91"/>
      <c r="KE4" s="91"/>
      <c r="KF4" s="91"/>
      <c r="KG4" s="91"/>
      <c r="KH4" s="91"/>
      <c r="KI4" s="91"/>
      <c r="KJ4" s="91"/>
      <c r="KK4" s="91"/>
      <c r="KL4" s="91"/>
      <c r="KM4" s="91"/>
      <c r="KN4" s="91"/>
      <c r="KO4" s="91"/>
      <c r="KP4" s="91"/>
      <c r="KQ4" s="91"/>
      <c r="KR4" s="91"/>
      <c r="KS4" s="91"/>
      <c r="KT4" s="91"/>
      <c r="KU4" s="91"/>
      <c r="KV4" s="91"/>
      <c r="KW4" s="91"/>
      <c r="KX4" s="91"/>
      <c r="KY4" s="91"/>
      <c r="KZ4" s="91"/>
      <c r="LA4" s="91"/>
      <c r="LB4" s="91"/>
      <c r="LC4" s="91"/>
      <c r="LD4" s="91"/>
      <c r="LE4" s="91"/>
      <c r="LF4" s="91"/>
      <c r="LG4" s="91"/>
      <c r="LH4" s="91"/>
      <c r="LI4" s="91"/>
      <c r="LJ4" s="91"/>
      <c r="LK4" s="91"/>
      <c r="LL4" s="91"/>
      <c r="LM4" s="91"/>
      <c r="LN4" s="91"/>
      <c r="LO4" s="91"/>
      <c r="LP4" s="91"/>
      <c r="LQ4" s="91"/>
      <c r="LR4" s="91"/>
      <c r="LS4" s="91"/>
      <c r="LT4" s="91"/>
      <c r="LU4" s="91"/>
      <c r="LV4" s="91"/>
      <c r="LW4" s="91"/>
      <c r="LX4" s="91"/>
      <c r="LY4" s="91"/>
      <c r="LZ4" s="91"/>
      <c r="MA4" s="91"/>
      <c r="MB4" s="91"/>
      <c r="MC4" s="91"/>
      <c r="MD4" s="91"/>
      <c r="ME4" s="91"/>
      <c r="MF4" s="91"/>
      <c r="MG4" s="91"/>
      <c r="MH4" s="91"/>
      <c r="MI4" s="91"/>
      <c r="MJ4" s="91"/>
      <c r="MK4" s="91"/>
      <c r="ML4" s="91"/>
      <c r="MM4" s="91"/>
      <c r="MN4" s="91"/>
      <c r="MO4" s="91"/>
      <c r="MP4" s="91"/>
      <c r="MQ4" s="91"/>
      <c r="MR4" s="91"/>
      <c r="MS4" s="91"/>
      <c r="MT4" s="91"/>
      <c r="MU4" s="91"/>
      <c r="MV4" s="91"/>
      <c r="MW4" s="91"/>
      <c r="MX4" s="91"/>
      <c r="MY4" s="91"/>
      <c r="MZ4" s="91"/>
      <c r="NA4" s="91"/>
      <c r="NB4" s="91"/>
      <c r="NC4" s="91"/>
      <c r="ND4" s="91"/>
      <c r="NE4" s="91"/>
      <c r="NF4" s="91"/>
      <c r="NG4" s="91"/>
      <c r="NH4" s="91"/>
      <c r="NI4" s="91"/>
      <c r="NJ4" s="91"/>
      <c r="NK4" s="91"/>
      <c r="NL4" s="91"/>
      <c r="NM4" s="91"/>
      <c r="NN4" s="91"/>
      <c r="NO4" s="91"/>
      <c r="NP4" s="91"/>
      <c r="NQ4" s="91"/>
      <c r="NR4" s="91"/>
      <c r="NS4" s="91"/>
      <c r="NT4" s="91"/>
      <c r="NU4" s="91"/>
      <c r="NV4" s="91"/>
      <c r="NW4" s="91"/>
      <c r="NX4" s="91"/>
      <c r="NY4" s="91"/>
      <c r="NZ4" s="91"/>
      <c r="OA4" s="91"/>
      <c r="OB4" s="91"/>
      <c r="OC4" s="91"/>
      <c r="OD4" s="91"/>
      <c r="OE4" s="91"/>
      <c r="OF4" s="91"/>
      <c r="OG4" s="91"/>
      <c r="OH4" s="91"/>
      <c r="OI4" s="91"/>
      <c r="OJ4" s="91"/>
      <c r="OK4" s="91"/>
      <c r="OL4" s="91"/>
      <c r="OM4" s="91"/>
      <c r="ON4" s="91"/>
      <c r="OO4" s="91"/>
      <c r="OP4" s="91"/>
      <c r="OQ4" s="91"/>
      <c r="OR4" s="91"/>
      <c r="OS4" s="91"/>
      <c r="OT4" s="91"/>
      <c r="OU4" s="91"/>
      <c r="OV4" s="91"/>
      <c r="OW4" s="91"/>
      <c r="OX4" s="91"/>
      <c r="OY4" s="91"/>
      <c r="OZ4" s="91"/>
      <c r="PA4" s="91"/>
      <c r="PB4" s="91"/>
      <c r="PC4" s="91"/>
      <c r="PD4" s="91"/>
      <c r="PE4" s="91"/>
      <c r="PF4" s="91"/>
      <c r="PG4" s="91"/>
      <c r="PH4" s="91"/>
      <c r="PI4" s="91"/>
      <c r="PJ4" s="91"/>
      <c r="PK4" s="91"/>
      <c r="PL4" s="91"/>
      <c r="PM4" s="91"/>
      <c r="PN4" s="91"/>
      <c r="PO4" s="91"/>
      <c r="PP4" s="91"/>
      <c r="PQ4" s="91"/>
      <c r="PR4" s="91"/>
      <c r="PS4" s="91"/>
      <c r="PT4" s="91"/>
      <c r="PU4" s="91"/>
      <c r="PV4" s="91"/>
      <c r="PW4" s="91"/>
      <c r="PX4" s="91"/>
      <c r="PY4" s="91"/>
      <c r="PZ4" s="91"/>
      <c r="QA4" s="91"/>
      <c r="QB4" s="91"/>
      <c r="QC4" s="91"/>
      <c r="QD4" s="91"/>
      <c r="QE4" s="91"/>
      <c r="QF4" s="91"/>
      <c r="QG4" s="91"/>
      <c r="QH4" s="91"/>
      <c r="QI4" s="91"/>
      <c r="QJ4" s="91"/>
      <c r="QK4" s="91"/>
      <c r="QL4" s="91"/>
      <c r="QM4" s="91"/>
      <c r="QN4" s="91"/>
      <c r="QO4" s="91"/>
      <c r="QP4" s="91"/>
      <c r="QQ4" s="91"/>
      <c r="QR4" s="91"/>
      <c r="QS4" s="91"/>
      <c r="QT4" s="91"/>
      <c r="QU4" s="91"/>
      <c r="QV4" s="91"/>
      <c r="QW4" s="91"/>
      <c r="QX4" s="91"/>
      <c r="QY4" s="91"/>
      <c r="QZ4" s="91"/>
      <c r="RA4" s="91"/>
      <c r="RB4" s="91"/>
      <c r="RC4" s="91"/>
      <c r="RD4" s="91"/>
      <c r="RE4" s="91"/>
      <c r="RF4" s="91"/>
      <c r="RG4" s="91"/>
      <c r="RH4" s="91"/>
      <c r="RI4" s="91"/>
      <c r="RJ4" s="91"/>
      <c r="RK4" s="91"/>
      <c r="RL4" s="91"/>
      <c r="RM4" s="91"/>
      <c r="RN4" s="91"/>
      <c r="RO4" s="91"/>
      <c r="RP4" s="91"/>
      <c r="RQ4" s="91"/>
      <c r="RR4" s="91"/>
      <c r="RS4" s="91"/>
      <c r="RT4" s="91"/>
      <c r="RU4" s="91"/>
      <c r="RV4" s="91"/>
      <c r="RW4" s="91"/>
      <c r="RX4" s="91"/>
      <c r="RY4" s="91"/>
      <c r="RZ4" s="91"/>
      <c r="SA4" s="91"/>
      <c r="SB4" s="91"/>
      <c r="SC4" s="91"/>
      <c r="SD4" s="91"/>
      <c r="SE4" s="91"/>
      <c r="SF4" s="91"/>
      <c r="SG4" s="91"/>
      <c r="SH4" s="91"/>
      <c r="SI4" s="91"/>
      <c r="SJ4" s="91"/>
      <c r="SK4" s="91"/>
      <c r="SL4" s="91"/>
      <c r="SM4" s="91"/>
      <c r="SN4" s="91"/>
      <c r="SO4" s="91"/>
      <c r="SP4" s="91"/>
      <c r="SQ4" s="91"/>
      <c r="SR4" s="91"/>
      <c r="SS4" s="91"/>
      <c r="ST4" s="91"/>
      <c r="SU4" s="91"/>
      <c r="SV4" s="91"/>
      <c r="SW4" s="91"/>
      <c r="SX4" s="91"/>
      <c r="SY4" s="91"/>
      <c r="SZ4" s="91"/>
      <c r="TA4" s="91"/>
      <c r="TB4" s="91"/>
      <c r="TC4" s="91"/>
      <c r="TD4" s="91"/>
      <c r="TE4" s="91"/>
      <c r="TF4" s="91"/>
      <c r="TG4" s="91"/>
      <c r="TH4" s="91"/>
      <c r="TI4" s="91"/>
      <c r="TJ4" s="91"/>
      <c r="TK4" s="91"/>
      <c r="TL4" s="91"/>
      <c r="TM4" s="91"/>
      <c r="TN4" s="91"/>
      <c r="TO4" s="91"/>
      <c r="TP4" s="91"/>
      <c r="TQ4" s="91"/>
      <c r="TR4" s="91"/>
      <c r="TS4" s="91"/>
      <c r="TT4" s="91"/>
      <c r="TU4" s="91"/>
      <c r="TV4" s="91"/>
      <c r="TW4" s="91"/>
      <c r="TX4" s="91"/>
      <c r="TY4" s="91"/>
      <c r="TZ4" s="91"/>
      <c r="UA4" s="91"/>
      <c r="UB4" s="91"/>
      <c r="UC4" s="91"/>
      <c r="UD4" s="91"/>
      <c r="UE4" s="91"/>
      <c r="UF4" s="91"/>
      <c r="UG4" s="91"/>
      <c r="UH4" s="91"/>
      <c r="UI4" s="91"/>
      <c r="UJ4" s="91"/>
      <c r="UK4" s="91"/>
      <c r="UL4" s="91"/>
      <c r="UM4" s="91"/>
      <c r="UN4" s="91"/>
      <c r="UO4" s="91"/>
      <c r="UP4" s="91"/>
      <c r="UQ4" s="91"/>
      <c r="UR4" s="91"/>
      <c r="US4" s="91"/>
      <c r="UT4" s="91"/>
      <c r="UU4" s="91"/>
      <c r="UV4" s="91"/>
      <c r="UW4" s="91"/>
      <c r="UX4" s="91"/>
      <c r="UY4" s="91"/>
      <c r="UZ4" s="91"/>
      <c r="VA4" s="91"/>
      <c r="VB4" s="91"/>
      <c r="VC4" s="91"/>
      <c r="VD4" s="91"/>
      <c r="VE4" s="91"/>
      <c r="VF4" s="91"/>
      <c r="VG4" s="91"/>
      <c r="VH4" s="91"/>
      <c r="VI4" s="91"/>
      <c r="VJ4" s="91"/>
      <c r="VK4" s="91"/>
      <c r="VL4" s="91"/>
      <c r="VM4" s="91"/>
      <c r="VN4" s="91"/>
      <c r="VO4" s="91"/>
      <c r="VP4" s="91"/>
      <c r="VQ4" s="91"/>
      <c r="VR4" s="91"/>
      <c r="VS4" s="91"/>
      <c r="VT4" s="91"/>
      <c r="VU4" s="91"/>
      <c r="VV4" s="91"/>
      <c r="VW4" s="91"/>
      <c r="VX4" s="91"/>
      <c r="VY4" s="91"/>
      <c r="VZ4" s="91"/>
      <c r="WA4" s="91"/>
      <c r="WB4" s="91"/>
      <c r="WC4" s="91"/>
      <c r="WD4" s="91"/>
      <c r="WE4" s="91"/>
      <c r="WF4" s="91"/>
      <c r="WG4" s="91"/>
      <c r="WH4" s="91"/>
      <c r="WI4" s="91"/>
      <c r="WJ4" s="91"/>
      <c r="WK4" s="91"/>
      <c r="WL4" s="91"/>
      <c r="WM4" s="91"/>
      <c r="WN4" s="91"/>
      <c r="WO4" s="91"/>
      <c r="WP4" s="91"/>
      <c r="WQ4" s="91"/>
      <c r="WR4" s="91"/>
      <c r="WS4" s="91"/>
      <c r="WT4" s="91"/>
      <c r="WU4" s="91"/>
      <c r="WV4" s="91"/>
      <c r="WW4" s="91"/>
      <c r="WX4" s="91"/>
      <c r="WY4" s="91"/>
      <c r="WZ4" s="91"/>
      <c r="XA4" s="91"/>
      <c r="XB4" s="91"/>
      <c r="XC4" s="91"/>
      <c r="XD4" s="91"/>
      <c r="XE4" s="91"/>
      <c r="XF4" s="91"/>
      <c r="XG4" s="91"/>
      <c r="XH4" s="91"/>
      <c r="XI4" s="91"/>
      <c r="XJ4" s="91"/>
      <c r="XK4" s="91"/>
      <c r="XL4" s="91"/>
      <c r="XM4" s="91"/>
      <c r="XN4" s="91"/>
      <c r="XO4" s="91"/>
      <c r="XP4" s="91"/>
      <c r="XQ4" s="91"/>
      <c r="XR4" s="91"/>
      <c r="XS4" s="91"/>
      <c r="XT4" s="91"/>
      <c r="XU4" s="91"/>
      <c r="XV4" s="91"/>
      <c r="XW4" s="91"/>
      <c r="XX4" s="91"/>
      <c r="XY4" s="91"/>
      <c r="XZ4" s="91"/>
      <c r="YA4" s="91"/>
      <c r="YB4" s="91"/>
      <c r="YC4" s="91"/>
      <c r="YD4" s="91"/>
      <c r="YE4" s="91"/>
      <c r="YF4" s="91"/>
      <c r="YG4" s="91"/>
      <c r="YH4" s="91"/>
      <c r="YI4" s="91"/>
      <c r="YJ4" s="91"/>
      <c r="YK4" s="91"/>
      <c r="YL4" s="91"/>
      <c r="YM4" s="91"/>
      <c r="YN4" s="91"/>
      <c r="YO4" s="91"/>
      <c r="YP4" s="91"/>
      <c r="YQ4" s="91"/>
      <c r="YR4" s="91"/>
      <c r="YS4" s="91"/>
      <c r="YT4" s="91"/>
      <c r="YU4" s="91"/>
      <c r="YV4" s="91"/>
      <c r="YW4" s="91"/>
      <c r="YX4" s="91"/>
      <c r="YY4" s="91"/>
      <c r="YZ4" s="91"/>
      <c r="ZA4" s="91"/>
      <c r="ZB4" s="91"/>
      <c r="ZC4" s="91"/>
      <c r="ZD4" s="91"/>
      <c r="ZE4" s="91"/>
      <c r="ZF4" s="91"/>
      <c r="ZG4" s="91"/>
      <c r="ZH4" s="91"/>
      <c r="ZI4" s="91"/>
      <c r="ZJ4" s="91"/>
      <c r="ZK4" s="91"/>
      <c r="ZL4" s="91"/>
      <c r="ZM4" s="91"/>
      <c r="ZN4" s="91"/>
      <c r="ZO4" s="91"/>
      <c r="ZP4" s="91"/>
      <c r="ZQ4" s="91"/>
      <c r="ZR4" s="91"/>
      <c r="ZS4" s="91"/>
      <c r="ZT4" s="91"/>
      <c r="ZU4" s="91"/>
      <c r="ZV4" s="91"/>
      <c r="ZW4" s="91"/>
      <c r="ZX4" s="91"/>
      <c r="ZY4" s="91"/>
      <c r="ZZ4" s="91"/>
      <c r="AAA4" s="91"/>
      <c r="AAB4" s="91"/>
      <c r="AAC4" s="91"/>
      <c r="AAD4" s="91"/>
      <c r="AAE4" s="91"/>
      <c r="AAF4" s="91"/>
      <c r="AAG4" s="91"/>
      <c r="AAH4" s="91"/>
      <c r="AAI4" s="91"/>
      <c r="AAJ4" s="91"/>
      <c r="AAK4" s="91"/>
      <c r="AAL4" s="91"/>
      <c r="AAM4" s="91"/>
      <c r="AAN4" s="91"/>
      <c r="AAO4" s="91"/>
      <c r="AAP4" s="91"/>
      <c r="AAQ4" s="91"/>
      <c r="AAR4" s="91"/>
      <c r="AAS4" s="91"/>
      <c r="AAT4" s="91"/>
      <c r="AAU4" s="91"/>
      <c r="AAV4" s="91"/>
      <c r="AAW4" s="91"/>
      <c r="AAX4" s="91"/>
      <c r="AAY4" s="91"/>
      <c r="AAZ4" s="91"/>
      <c r="ABA4" s="91"/>
      <c r="ABB4" s="91"/>
      <c r="ABC4" s="91"/>
      <c r="ABD4" s="91"/>
      <c r="ABE4" s="91"/>
      <c r="ABF4" s="91"/>
      <c r="ABG4" s="91"/>
      <c r="ABH4" s="91"/>
      <c r="ABI4" s="91"/>
      <c r="ABJ4" s="91"/>
      <c r="ABK4" s="91"/>
      <c r="ABL4" s="91"/>
      <c r="ABM4" s="91"/>
      <c r="ABN4" s="91"/>
      <c r="ABO4" s="91"/>
      <c r="ABP4" s="91"/>
      <c r="ABQ4" s="91"/>
      <c r="ABR4" s="91"/>
      <c r="ABS4" s="91"/>
      <c r="ABT4" s="91"/>
      <c r="ABU4" s="91"/>
      <c r="ABV4" s="91"/>
      <c r="ABW4" s="91"/>
      <c r="ABX4" s="91"/>
      <c r="ABY4" s="91"/>
      <c r="ABZ4" s="91"/>
      <c r="ACA4" s="91"/>
      <c r="ACB4" s="91"/>
      <c r="ACC4" s="91"/>
      <c r="ACD4" s="91"/>
      <c r="ACE4" s="91"/>
      <c r="ACF4" s="91"/>
      <c r="ACG4" s="91"/>
      <c r="ACH4" s="91"/>
      <c r="ACI4" s="91"/>
      <c r="ACJ4" s="91"/>
      <c r="ACK4" s="91"/>
      <c r="ACL4" s="91"/>
      <c r="ACM4" s="91"/>
      <c r="ACN4" s="91"/>
      <c r="ACO4" s="91"/>
      <c r="ACP4" s="91"/>
      <c r="ACQ4" s="91"/>
      <c r="ACR4" s="91"/>
      <c r="ACS4" s="91"/>
      <c r="ACT4" s="91"/>
      <c r="ACU4" s="91"/>
      <c r="ACV4" s="91"/>
      <c r="ACW4" s="91"/>
      <c r="ACX4" s="91"/>
      <c r="ACY4" s="91"/>
      <c r="ACZ4" s="91"/>
      <c r="ADA4" s="91"/>
      <c r="ADB4" s="91"/>
      <c r="ADC4" s="91"/>
      <c r="ADD4" s="91"/>
      <c r="ADE4" s="91"/>
      <c r="ADF4" s="91"/>
      <c r="ADG4" s="91"/>
      <c r="ADH4" s="91"/>
      <c r="ADI4" s="91"/>
      <c r="ADJ4" s="91"/>
      <c r="ADK4" s="91"/>
      <c r="ADL4" s="91"/>
      <c r="ADM4" s="91"/>
      <c r="ADN4" s="91"/>
      <c r="ADO4" s="91"/>
      <c r="ADP4" s="91"/>
      <c r="ADQ4" s="91"/>
      <c r="ADR4" s="91"/>
      <c r="ADS4" s="91"/>
      <c r="ADT4" s="91"/>
      <c r="ADU4" s="91"/>
      <c r="ADV4" s="91"/>
      <c r="ADW4" s="91"/>
      <c r="ADX4" s="91"/>
      <c r="ADY4" s="91"/>
      <c r="ADZ4" s="91"/>
      <c r="AEA4" s="91"/>
      <c r="AEB4" s="91"/>
      <c r="AEC4" s="91"/>
      <c r="AED4" s="91"/>
      <c r="AEE4" s="91"/>
      <c r="AEF4" s="91"/>
      <c r="AEG4" s="91"/>
      <c r="AEH4" s="91"/>
      <c r="AEI4" s="91"/>
      <c r="AEJ4" s="91"/>
      <c r="AEK4" s="91"/>
      <c r="AEL4" s="91"/>
      <c r="AEM4" s="91"/>
      <c r="AEN4" s="91"/>
      <c r="AEO4" s="91"/>
      <c r="AEP4" s="91"/>
      <c r="AEQ4" s="91"/>
      <c r="AER4" s="91"/>
      <c r="AES4" s="91"/>
      <c r="AET4" s="91"/>
      <c r="AEU4" s="91"/>
      <c r="AEV4" s="91"/>
      <c r="AEW4" s="91"/>
      <c r="AEX4" s="91"/>
      <c r="AEY4" s="91"/>
      <c r="AEZ4" s="91"/>
      <c r="AFA4" s="91"/>
      <c r="AFB4" s="91"/>
      <c r="AFC4" s="91"/>
      <c r="AFD4" s="91"/>
      <c r="AFE4" s="91"/>
      <c r="AFF4" s="91"/>
      <c r="AFG4" s="91"/>
      <c r="AFH4" s="91"/>
      <c r="AFI4" s="91"/>
      <c r="AFJ4" s="91"/>
      <c r="AFK4" s="91"/>
      <c r="AFL4" s="91"/>
      <c r="AFM4" s="91"/>
      <c r="AFN4" s="91"/>
      <c r="AFO4" s="91"/>
      <c r="AFP4" s="91"/>
      <c r="AFQ4" s="91"/>
      <c r="AFR4" s="91"/>
      <c r="AFS4" s="91"/>
      <c r="AFT4" s="91"/>
      <c r="AFU4" s="91"/>
      <c r="AFV4" s="91"/>
      <c r="AFW4" s="91"/>
      <c r="AFX4" s="91"/>
      <c r="AFY4" s="91"/>
      <c r="AFZ4" s="91"/>
      <c r="AGA4" s="91"/>
      <c r="AGB4" s="91"/>
      <c r="AGC4" s="91"/>
      <c r="AGD4" s="91"/>
      <c r="AGE4" s="91"/>
      <c r="AGF4" s="91"/>
      <c r="AGG4" s="91"/>
      <c r="AGH4" s="91"/>
      <c r="AGI4" s="91"/>
      <c r="AGJ4" s="91"/>
      <c r="AGK4" s="91"/>
      <c r="AGL4" s="91"/>
      <c r="AGM4" s="91"/>
      <c r="AGN4" s="91"/>
      <c r="AGO4" s="91"/>
      <c r="AGP4" s="91"/>
      <c r="AGQ4" s="91"/>
      <c r="AGR4" s="91"/>
      <c r="AGS4" s="91"/>
      <c r="AGT4" s="91"/>
      <c r="AGU4" s="91"/>
      <c r="AGV4" s="91"/>
      <c r="AGW4" s="91"/>
      <c r="AGX4" s="91"/>
      <c r="AGY4" s="91"/>
      <c r="AGZ4" s="91"/>
      <c r="AHA4" s="91"/>
      <c r="AHB4" s="91"/>
      <c r="AHC4" s="91"/>
      <c r="AHD4" s="91"/>
      <c r="AHE4" s="91"/>
      <c r="AHF4" s="91"/>
      <c r="AHG4" s="91"/>
      <c r="AHH4" s="91"/>
      <c r="AHI4" s="91"/>
      <c r="AHJ4" s="91"/>
      <c r="AHK4" s="91"/>
      <c r="AHL4" s="91"/>
      <c r="AHM4" s="91"/>
      <c r="AHN4" s="91"/>
      <c r="AHO4" s="91"/>
      <c r="AHP4" s="91"/>
      <c r="AHQ4" s="91"/>
      <c r="AHR4" s="91"/>
      <c r="AHS4" s="91"/>
      <c r="AHT4" s="91"/>
      <c r="AHU4" s="91"/>
      <c r="AHV4" s="91"/>
      <c r="AHW4" s="91"/>
      <c r="AHX4" s="91"/>
      <c r="AHY4" s="91"/>
      <c r="AHZ4" s="91"/>
      <c r="AIA4" s="91"/>
      <c r="AIB4" s="91"/>
      <c r="AIC4" s="91"/>
      <c r="AID4" s="91"/>
      <c r="AIE4" s="91"/>
      <c r="AIF4" s="91"/>
      <c r="AIG4" s="91"/>
      <c r="AIH4" s="91"/>
      <c r="AII4" s="91"/>
      <c r="AIJ4" s="91"/>
      <c r="AIK4" s="91"/>
      <c r="AIL4" s="91"/>
      <c r="AIM4" s="91"/>
      <c r="AIN4" s="91"/>
      <c r="AIO4" s="91"/>
      <c r="AIP4" s="91"/>
      <c r="AIQ4" s="91"/>
      <c r="AIR4" s="91"/>
      <c r="AIS4" s="91"/>
      <c r="AIT4" s="91"/>
      <c r="AIU4" s="91"/>
      <c r="AIV4" s="91"/>
      <c r="AIW4" s="91"/>
      <c r="AIX4" s="91"/>
      <c r="AIY4" s="91"/>
      <c r="AIZ4" s="91"/>
      <c r="AJA4" s="91"/>
      <c r="AJB4" s="91"/>
      <c r="AJC4" s="91"/>
      <c r="AJD4" s="91"/>
      <c r="AJE4" s="91"/>
      <c r="AJF4" s="91"/>
      <c r="AJG4" s="91"/>
      <c r="AJH4" s="91"/>
      <c r="AJI4" s="91"/>
      <c r="AJJ4" s="91"/>
      <c r="AJK4" s="91"/>
      <c r="AJL4" s="91"/>
      <c r="AJM4" s="91"/>
      <c r="AJN4" s="91"/>
      <c r="AJO4" s="91"/>
      <c r="AJP4" s="91"/>
      <c r="AJQ4" s="91"/>
      <c r="AJR4" s="91"/>
      <c r="AJS4" s="91"/>
      <c r="AJT4" s="91"/>
      <c r="AJU4" s="91"/>
      <c r="AJV4" s="91"/>
      <c r="AJW4" s="91"/>
      <c r="AJX4" s="91"/>
      <c r="AJY4" s="91"/>
      <c r="AJZ4" s="91"/>
      <c r="AKA4" s="91"/>
      <c r="AKB4" s="91"/>
      <c r="AKC4" s="91"/>
      <c r="AKD4" s="91"/>
      <c r="AKE4" s="91"/>
      <c r="AKF4" s="91"/>
      <c r="AKG4" s="91"/>
      <c r="AKH4" s="91"/>
      <c r="AKI4" s="91"/>
      <c r="AKJ4" s="91"/>
      <c r="AKK4" s="91"/>
      <c r="AKL4" s="91"/>
      <c r="AKM4" s="91"/>
      <c r="AKN4" s="91"/>
      <c r="AKO4" s="91"/>
    </row>
    <row r="5" spans="1:977" s="88" customFormat="1" ht="41.25" customHeight="1" x14ac:dyDescent="0.45">
      <c r="A5" s="85"/>
      <c r="B5" s="85"/>
      <c r="C5" s="85"/>
      <c r="D5" s="85"/>
      <c r="E5" s="85"/>
      <c r="F5" s="85"/>
      <c r="G5" s="85"/>
      <c r="H5" s="85"/>
      <c r="I5" s="85"/>
      <c r="J5" s="85"/>
      <c r="K5" s="85"/>
      <c r="L5" s="85"/>
      <c r="M5" s="85"/>
      <c r="N5" s="85"/>
      <c r="O5" s="85"/>
      <c r="P5" s="85"/>
      <c r="Q5" s="85"/>
      <c r="R5" s="85"/>
      <c r="S5" s="85"/>
      <c r="T5" s="85"/>
      <c r="U5" s="1222" t="str">
        <f>IF(OsnPodaci!B19="","",OsnPodaci!B19)</f>
        <v>Gradski i prigradski kopneni prijevoz putnika</v>
      </c>
      <c r="V5" s="1222"/>
      <c r="W5" s="1222"/>
      <c r="X5" s="1222"/>
      <c r="Y5" s="1222"/>
      <c r="Z5" s="1222"/>
      <c r="AA5" s="1222"/>
      <c r="AB5" s="89"/>
      <c r="AC5" s="89"/>
      <c r="AD5" s="89"/>
      <c r="AE5" s="89"/>
      <c r="AF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c r="CP5" s="89"/>
      <c r="CQ5" s="89"/>
      <c r="CR5" s="89"/>
      <c r="CS5" s="89"/>
      <c r="CT5" s="89"/>
      <c r="CU5" s="89"/>
      <c r="CV5" s="89"/>
      <c r="CW5" s="89"/>
      <c r="CX5" s="89"/>
      <c r="CY5" s="89"/>
      <c r="CZ5" s="89"/>
      <c r="DA5" s="89"/>
      <c r="DB5" s="89"/>
      <c r="DC5" s="89"/>
      <c r="DD5" s="89"/>
      <c r="DE5" s="89"/>
      <c r="DF5" s="89"/>
      <c r="DG5" s="89"/>
      <c r="DH5" s="89"/>
      <c r="DI5" s="89"/>
      <c r="DJ5" s="89"/>
      <c r="DK5" s="89"/>
      <c r="DL5" s="89"/>
      <c r="DM5" s="89"/>
      <c r="DN5" s="89"/>
      <c r="DO5" s="89"/>
      <c r="DP5" s="89"/>
      <c r="DQ5" s="89"/>
      <c r="DR5" s="89"/>
      <c r="DS5" s="89"/>
      <c r="DT5" s="89"/>
      <c r="DU5" s="89"/>
      <c r="DV5" s="89"/>
      <c r="DW5" s="89"/>
      <c r="DX5" s="89"/>
      <c r="DY5" s="89"/>
      <c r="DZ5" s="89"/>
      <c r="EA5" s="89"/>
      <c r="EB5" s="89"/>
      <c r="EC5" s="89"/>
      <c r="ED5" s="89"/>
      <c r="EE5" s="89"/>
      <c r="EF5" s="89"/>
      <c r="EG5" s="89"/>
      <c r="EH5" s="89"/>
      <c r="EI5" s="89"/>
      <c r="EJ5" s="89"/>
      <c r="EK5" s="89"/>
      <c r="EL5" s="89"/>
      <c r="EM5" s="89"/>
      <c r="EN5" s="89"/>
      <c r="EO5" s="89"/>
      <c r="EP5" s="89"/>
      <c r="EQ5" s="89"/>
      <c r="ER5" s="89"/>
      <c r="ES5" s="89"/>
      <c r="ET5" s="89"/>
      <c r="EU5" s="89"/>
      <c r="EV5" s="89"/>
      <c r="EW5" s="89"/>
      <c r="EX5" s="89"/>
      <c r="EY5" s="89"/>
      <c r="EZ5" s="89"/>
      <c r="FA5" s="89"/>
      <c r="FB5" s="89"/>
      <c r="FC5" s="89"/>
      <c r="FD5" s="89"/>
      <c r="FE5" s="89"/>
      <c r="FF5" s="89"/>
      <c r="FG5" s="89"/>
      <c r="FH5" s="89"/>
      <c r="FI5" s="89"/>
      <c r="FJ5" s="89"/>
      <c r="FK5" s="89"/>
      <c r="FL5" s="89"/>
      <c r="FM5" s="89"/>
      <c r="FN5" s="89"/>
      <c r="FO5" s="89"/>
      <c r="FP5" s="89"/>
      <c r="FQ5" s="89"/>
      <c r="FR5" s="89"/>
      <c r="FS5" s="89"/>
      <c r="FT5" s="89"/>
      <c r="FU5" s="89"/>
      <c r="FV5" s="89"/>
      <c r="FW5" s="89"/>
      <c r="FX5" s="89"/>
      <c r="FY5" s="89"/>
      <c r="FZ5" s="89"/>
      <c r="GA5" s="89"/>
      <c r="GB5" s="89"/>
      <c r="GC5" s="89"/>
      <c r="GD5" s="89"/>
      <c r="GE5" s="89"/>
      <c r="GF5" s="89"/>
      <c r="GG5" s="89"/>
      <c r="GH5" s="89"/>
      <c r="GI5" s="89"/>
      <c r="GJ5" s="89"/>
      <c r="GK5" s="89"/>
      <c r="GL5" s="89"/>
      <c r="GM5" s="89"/>
      <c r="GN5" s="89"/>
      <c r="GO5" s="89"/>
      <c r="GP5" s="89"/>
      <c r="GQ5" s="89"/>
      <c r="GR5" s="89"/>
      <c r="GS5" s="89"/>
      <c r="GT5" s="89"/>
      <c r="GU5" s="89"/>
      <c r="GV5" s="89"/>
      <c r="GW5" s="89"/>
      <c r="GX5" s="89"/>
      <c r="GY5" s="89"/>
      <c r="GZ5" s="89"/>
      <c r="HA5" s="89"/>
      <c r="HB5" s="89"/>
      <c r="HC5" s="89"/>
      <c r="HD5" s="89"/>
      <c r="HE5" s="89"/>
      <c r="HF5" s="89"/>
      <c r="HG5" s="89"/>
      <c r="HH5" s="89"/>
      <c r="HI5" s="89"/>
      <c r="HJ5" s="89"/>
      <c r="HK5" s="89"/>
      <c r="HL5" s="89"/>
      <c r="HM5" s="89"/>
      <c r="HN5" s="89"/>
      <c r="HO5" s="89"/>
      <c r="HP5" s="89"/>
      <c r="HQ5" s="89"/>
      <c r="HR5" s="89"/>
      <c r="HS5" s="89"/>
      <c r="HT5" s="89"/>
      <c r="HU5" s="89"/>
      <c r="HV5" s="89"/>
      <c r="HW5" s="89"/>
      <c r="HX5" s="89"/>
      <c r="HY5" s="89"/>
      <c r="HZ5" s="89"/>
      <c r="IA5" s="89"/>
      <c r="IB5" s="89"/>
      <c r="IC5" s="89"/>
      <c r="ID5" s="89"/>
      <c r="IE5" s="89"/>
      <c r="IF5" s="89"/>
      <c r="IG5" s="89"/>
      <c r="IH5" s="89"/>
      <c r="II5" s="89"/>
      <c r="IJ5" s="89"/>
      <c r="IK5" s="89"/>
      <c r="IL5" s="89"/>
      <c r="IM5" s="89"/>
      <c r="IN5" s="89"/>
      <c r="IO5" s="89"/>
      <c r="IP5" s="89"/>
      <c r="IQ5" s="89"/>
      <c r="IR5" s="89"/>
      <c r="IS5" s="89"/>
      <c r="IT5" s="89"/>
      <c r="IU5" s="89"/>
      <c r="IV5" s="89"/>
      <c r="IW5" s="89"/>
      <c r="IX5" s="89"/>
      <c r="IY5" s="89"/>
      <c r="IZ5" s="89"/>
      <c r="JA5" s="89"/>
      <c r="JB5" s="89"/>
      <c r="JC5" s="89"/>
      <c r="JD5" s="89"/>
      <c r="JE5" s="89"/>
      <c r="JF5" s="89"/>
      <c r="JG5" s="89"/>
      <c r="JH5" s="89"/>
      <c r="JI5" s="89"/>
      <c r="JJ5" s="89"/>
      <c r="JK5" s="89"/>
      <c r="JL5" s="89"/>
      <c r="JM5" s="89"/>
      <c r="JN5" s="89"/>
      <c r="JO5" s="89"/>
      <c r="JP5" s="89"/>
      <c r="JQ5" s="89"/>
      <c r="JR5" s="89"/>
      <c r="JS5" s="89"/>
      <c r="JT5" s="89"/>
      <c r="JU5" s="89"/>
      <c r="JV5" s="89"/>
      <c r="JW5" s="89"/>
      <c r="JX5" s="89"/>
      <c r="JY5" s="89"/>
      <c r="JZ5" s="89"/>
      <c r="KA5" s="89"/>
      <c r="KB5" s="89"/>
      <c r="KC5" s="89"/>
      <c r="KD5" s="89"/>
      <c r="KE5" s="89"/>
      <c r="KF5" s="89"/>
      <c r="KG5" s="89"/>
      <c r="KH5" s="89"/>
      <c r="KI5" s="89"/>
      <c r="KJ5" s="89"/>
      <c r="KK5" s="89"/>
      <c r="KL5" s="89"/>
      <c r="KM5" s="89"/>
      <c r="KN5" s="89"/>
      <c r="KO5" s="89"/>
      <c r="KP5" s="89"/>
      <c r="KQ5" s="89"/>
      <c r="KR5" s="89"/>
      <c r="KS5" s="89"/>
      <c r="KT5" s="89"/>
      <c r="KU5" s="89"/>
      <c r="KV5" s="89"/>
      <c r="KW5" s="89"/>
      <c r="KX5" s="89"/>
      <c r="KY5" s="89"/>
      <c r="KZ5" s="89"/>
      <c r="LA5" s="89"/>
      <c r="LB5" s="89"/>
      <c r="LC5" s="89"/>
      <c r="LD5" s="89"/>
      <c r="LE5" s="89"/>
      <c r="LF5" s="89"/>
      <c r="LG5" s="89"/>
      <c r="LH5" s="89"/>
      <c r="LI5" s="89"/>
      <c r="LJ5" s="89"/>
      <c r="LK5" s="89"/>
      <c r="LL5" s="89"/>
      <c r="LM5" s="89"/>
      <c r="LN5" s="89"/>
      <c r="LO5" s="89"/>
      <c r="LP5" s="89"/>
      <c r="LQ5" s="89"/>
      <c r="LR5" s="89"/>
      <c r="LS5" s="89"/>
      <c r="LT5" s="89"/>
      <c r="LU5" s="89"/>
      <c r="LV5" s="89"/>
      <c r="LW5" s="89"/>
      <c r="LX5" s="89"/>
      <c r="LY5" s="89"/>
      <c r="LZ5" s="89"/>
      <c r="MA5" s="89"/>
      <c r="MB5" s="89"/>
      <c r="MC5" s="89"/>
      <c r="MD5" s="89"/>
      <c r="ME5" s="89"/>
      <c r="MF5" s="89"/>
      <c r="MG5" s="89"/>
      <c r="MH5" s="89"/>
      <c r="MI5" s="89"/>
      <c r="MJ5" s="89"/>
      <c r="MK5" s="89"/>
      <c r="ML5" s="89"/>
      <c r="MM5" s="89"/>
      <c r="MN5" s="89"/>
      <c r="MO5" s="89"/>
      <c r="MP5" s="89"/>
      <c r="MQ5" s="89"/>
      <c r="MR5" s="89"/>
      <c r="MS5" s="89"/>
      <c r="MT5" s="89"/>
      <c r="MU5" s="89"/>
      <c r="MV5" s="89"/>
      <c r="MW5" s="89"/>
      <c r="MX5" s="89"/>
      <c r="MY5" s="89"/>
      <c r="MZ5" s="89"/>
      <c r="NA5" s="89"/>
      <c r="NB5" s="89"/>
      <c r="NC5" s="89"/>
      <c r="ND5" s="89"/>
      <c r="NE5" s="89"/>
      <c r="NF5" s="89"/>
      <c r="NG5" s="89"/>
      <c r="NH5" s="89"/>
      <c r="NI5" s="89"/>
      <c r="NJ5" s="89"/>
      <c r="NK5" s="89"/>
      <c r="NL5" s="89"/>
      <c r="NM5" s="89"/>
      <c r="NN5" s="89"/>
      <c r="NO5" s="89"/>
      <c r="NP5" s="89"/>
      <c r="NQ5" s="89"/>
      <c r="NR5" s="89"/>
      <c r="NS5" s="89"/>
      <c r="NT5" s="89"/>
      <c r="NU5" s="89"/>
      <c r="NV5" s="89"/>
      <c r="NW5" s="89"/>
      <c r="NX5" s="89"/>
      <c r="NY5" s="89"/>
      <c r="NZ5" s="89"/>
      <c r="OA5" s="89"/>
      <c r="OB5" s="89"/>
      <c r="OC5" s="89"/>
      <c r="OD5" s="89"/>
      <c r="OE5" s="89"/>
      <c r="OF5" s="89"/>
      <c r="OG5" s="89"/>
      <c r="OH5" s="89"/>
      <c r="OI5" s="89"/>
      <c r="OJ5" s="89"/>
      <c r="OK5" s="89"/>
      <c r="OL5" s="89"/>
      <c r="OM5" s="89"/>
      <c r="ON5" s="89"/>
      <c r="OO5" s="89"/>
      <c r="OP5" s="89"/>
      <c r="OQ5" s="89"/>
      <c r="OR5" s="89"/>
      <c r="OS5" s="89"/>
      <c r="OT5" s="89"/>
      <c r="OU5" s="89"/>
      <c r="OV5" s="89"/>
      <c r="OW5" s="89"/>
      <c r="OX5" s="89"/>
      <c r="OY5" s="89"/>
      <c r="OZ5" s="89"/>
      <c r="PA5" s="89"/>
      <c r="PB5" s="89"/>
      <c r="PC5" s="89"/>
      <c r="PD5" s="89"/>
      <c r="PE5" s="89"/>
      <c r="PF5" s="89"/>
      <c r="PG5" s="89"/>
      <c r="PH5" s="89"/>
      <c r="PI5" s="89"/>
      <c r="PJ5" s="89"/>
      <c r="PK5" s="89"/>
      <c r="PL5" s="89"/>
      <c r="PM5" s="89"/>
      <c r="PN5" s="89"/>
      <c r="PO5" s="89"/>
      <c r="PP5" s="89"/>
      <c r="PQ5" s="89"/>
      <c r="PR5" s="89"/>
      <c r="PS5" s="89"/>
      <c r="PT5" s="89"/>
      <c r="PU5" s="89"/>
      <c r="PV5" s="89"/>
      <c r="PW5" s="89"/>
      <c r="PX5" s="89"/>
      <c r="PY5" s="89"/>
      <c r="PZ5" s="89"/>
      <c r="QA5" s="89"/>
      <c r="QB5" s="89"/>
      <c r="QC5" s="89"/>
      <c r="QD5" s="89"/>
      <c r="QE5" s="89"/>
      <c r="QF5" s="89"/>
      <c r="QG5" s="89"/>
      <c r="QH5" s="89"/>
      <c r="QI5" s="89"/>
      <c r="QJ5" s="89"/>
      <c r="QK5" s="89"/>
      <c r="QL5" s="89"/>
      <c r="QM5" s="89"/>
      <c r="QN5" s="89"/>
      <c r="QO5" s="89"/>
      <c r="QP5" s="89"/>
      <c r="QQ5" s="89"/>
      <c r="QR5" s="89"/>
      <c r="QS5" s="89"/>
      <c r="QT5" s="89"/>
      <c r="QU5" s="89"/>
      <c r="QV5" s="89"/>
      <c r="QW5" s="89"/>
      <c r="QX5" s="89"/>
      <c r="QY5" s="89"/>
      <c r="QZ5" s="89"/>
      <c r="RA5" s="89"/>
      <c r="RB5" s="89"/>
      <c r="RC5" s="89"/>
      <c r="RD5" s="89"/>
      <c r="RE5" s="89"/>
      <c r="RF5" s="89"/>
      <c r="RG5" s="89"/>
      <c r="RH5" s="89"/>
      <c r="RI5" s="89"/>
      <c r="RJ5" s="89"/>
      <c r="RK5" s="89"/>
      <c r="RL5" s="89"/>
      <c r="RM5" s="89"/>
      <c r="RN5" s="89"/>
      <c r="RO5" s="89"/>
      <c r="RP5" s="89"/>
      <c r="RQ5" s="89"/>
      <c r="RR5" s="89"/>
      <c r="RS5" s="89"/>
      <c r="RT5" s="89"/>
      <c r="RU5" s="89"/>
      <c r="RV5" s="89"/>
      <c r="RW5" s="89"/>
      <c r="RX5" s="89"/>
      <c r="RY5" s="89"/>
      <c r="RZ5" s="89"/>
      <c r="SA5" s="89"/>
      <c r="SB5" s="89"/>
      <c r="SC5" s="89"/>
      <c r="SD5" s="89"/>
      <c r="SE5" s="89"/>
      <c r="SF5" s="89"/>
      <c r="SG5" s="89"/>
      <c r="SH5" s="89"/>
      <c r="SI5" s="89"/>
      <c r="SJ5" s="89"/>
      <c r="SK5" s="89"/>
      <c r="SL5" s="89"/>
      <c r="SM5" s="89"/>
      <c r="SN5" s="89"/>
      <c r="SO5" s="89"/>
      <c r="SP5" s="89"/>
      <c r="SQ5" s="89"/>
      <c r="SR5" s="89"/>
      <c r="SS5" s="89"/>
      <c r="ST5" s="89"/>
      <c r="SU5" s="89"/>
      <c r="SV5" s="89"/>
      <c r="SW5" s="89"/>
      <c r="SX5" s="89"/>
      <c r="SY5" s="89"/>
      <c r="SZ5" s="89"/>
      <c r="TA5" s="89"/>
      <c r="TB5" s="89"/>
      <c r="TC5" s="89"/>
      <c r="TD5" s="89"/>
      <c r="TE5" s="89"/>
      <c r="TF5" s="89"/>
      <c r="TG5" s="89"/>
      <c r="TH5" s="89"/>
      <c r="TI5" s="89"/>
      <c r="TJ5" s="89"/>
      <c r="TK5" s="89"/>
      <c r="TL5" s="89"/>
      <c r="TM5" s="89"/>
      <c r="TN5" s="89"/>
      <c r="TO5" s="89"/>
      <c r="TP5" s="89"/>
      <c r="TQ5" s="89"/>
      <c r="TR5" s="89"/>
      <c r="TS5" s="89"/>
      <c r="TT5" s="89"/>
      <c r="TU5" s="89"/>
      <c r="TV5" s="89"/>
      <c r="TW5" s="89"/>
      <c r="TX5" s="89"/>
      <c r="TY5" s="89"/>
      <c r="TZ5" s="89"/>
      <c r="UA5" s="89"/>
      <c r="UB5" s="89"/>
      <c r="UC5" s="89"/>
      <c r="UD5" s="89"/>
      <c r="UE5" s="89"/>
      <c r="UF5" s="89"/>
      <c r="UG5" s="89"/>
      <c r="UH5" s="89"/>
      <c r="UI5" s="89"/>
      <c r="UJ5" s="89"/>
      <c r="UK5" s="89"/>
      <c r="UL5" s="89"/>
      <c r="UM5" s="89"/>
      <c r="UN5" s="89"/>
      <c r="UO5" s="89"/>
      <c r="UP5" s="89"/>
      <c r="UQ5" s="89"/>
      <c r="UR5" s="89"/>
      <c r="US5" s="89"/>
      <c r="UT5" s="89"/>
      <c r="UU5" s="89"/>
      <c r="UV5" s="89"/>
      <c r="UW5" s="89"/>
      <c r="UX5" s="89"/>
      <c r="UY5" s="89"/>
      <c r="UZ5" s="89"/>
      <c r="VA5" s="89"/>
      <c r="VB5" s="89"/>
      <c r="VC5" s="89"/>
      <c r="VD5" s="89"/>
      <c r="VE5" s="89"/>
      <c r="VF5" s="89"/>
      <c r="VG5" s="89"/>
      <c r="VH5" s="89"/>
      <c r="VI5" s="89"/>
      <c r="VJ5" s="89"/>
      <c r="VK5" s="89"/>
      <c r="VL5" s="89"/>
      <c r="VM5" s="89"/>
      <c r="VN5" s="89"/>
      <c r="VO5" s="89"/>
      <c r="VP5" s="89"/>
      <c r="VQ5" s="89"/>
      <c r="VR5" s="89"/>
      <c r="VS5" s="89"/>
      <c r="VT5" s="89"/>
      <c r="VU5" s="89"/>
      <c r="VV5" s="89"/>
      <c r="VW5" s="89"/>
      <c r="VX5" s="89"/>
      <c r="VY5" s="89"/>
      <c r="VZ5" s="89"/>
      <c r="WA5" s="89"/>
      <c r="WB5" s="89"/>
      <c r="WC5" s="89"/>
      <c r="WD5" s="89"/>
      <c r="WE5" s="89"/>
      <c r="WF5" s="89"/>
      <c r="WG5" s="89"/>
      <c r="WH5" s="89"/>
      <c r="WI5" s="89"/>
      <c r="WJ5" s="89"/>
      <c r="WK5" s="89"/>
      <c r="WL5" s="89"/>
      <c r="WM5" s="89"/>
      <c r="WN5" s="89"/>
      <c r="WO5" s="89"/>
      <c r="WP5" s="89"/>
      <c r="WQ5" s="89"/>
      <c r="WR5" s="89"/>
      <c r="WS5" s="89"/>
      <c r="WT5" s="89"/>
      <c r="WU5" s="89"/>
      <c r="WV5" s="89"/>
      <c r="WW5" s="89"/>
      <c r="WX5" s="89"/>
      <c r="WY5" s="89"/>
      <c r="WZ5" s="89"/>
      <c r="XA5" s="89"/>
      <c r="XB5" s="89"/>
      <c r="XC5" s="89"/>
      <c r="XD5" s="89"/>
      <c r="XE5" s="89"/>
      <c r="XF5" s="89"/>
      <c r="XG5" s="89"/>
      <c r="XH5" s="89"/>
      <c r="XI5" s="89"/>
      <c r="XJ5" s="89"/>
      <c r="XK5" s="89"/>
      <c r="XL5" s="89"/>
      <c r="XM5" s="89"/>
      <c r="XN5" s="89"/>
      <c r="XO5" s="89"/>
      <c r="XP5" s="89"/>
      <c r="XQ5" s="89"/>
      <c r="XR5" s="89"/>
      <c r="XS5" s="89"/>
      <c r="XT5" s="89"/>
      <c r="XU5" s="89"/>
      <c r="XV5" s="89"/>
      <c r="XW5" s="89"/>
      <c r="XX5" s="89"/>
      <c r="XY5" s="89"/>
      <c r="XZ5" s="89"/>
      <c r="YA5" s="89"/>
      <c r="YB5" s="89"/>
      <c r="YC5" s="89"/>
      <c r="YD5" s="89"/>
      <c r="YE5" s="89"/>
      <c r="YF5" s="89"/>
      <c r="YG5" s="89"/>
      <c r="YH5" s="89"/>
      <c r="YI5" s="89"/>
      <c r="YJ5" s="89"/>
      <c r="YK5" s="89"/>
      <c r="YL5" s="89"/>
      <c r="YM5" s="89"/>
      <c r="YN5" s="89"/>
      <c r="YO5" s="89"/>
      <c r="YP5" s="89"/>
      <c r="YQ5" s="89"/>
      <c r="YR5" s="89"/>
      <c r="YS5" s="89"/>
      <c r="YT5" s="89"/>
      <c r="YU5" s="89"/>
      <c r="YV5" s="89"/>
      <c r="YW5" s="89"/>
      <c r="YX5" s="89"/>
      <c r="YY5" s="89"/>
      <c r="YZ5" s="89"/>
      <c r="ZA5" s="89"/>
      <c r="ZB5" s="89"/>
      <c r="ZC5" s="89"/>
      <c r="ZD5" s="89"/>
      <c r="ZE5" s="89"/>
      <c r="ZF5" s="89"/>
      <c r="ZG5" s="89"/>
      <c r="ZH5" s="89"/>
      <c r="ZI5" s="89"/>
      <c r="ZJ5" s="89"/>
      <c r="ZK5" s="89"/>
      <c r="ZL5" s="89"/>
      <c r="ZM5" s="89"/>
      <c r="ZN5" s="89"/>
      <c r="ZO5" s="89"/>
      <c r="ZP5" s="89"/>
      <c r="ZQ5" s="89"/>
      <c r="ZR5" s="89"/>
      <c r="ZS5" s="89"/>
      <c r="ZT5" s="89"/>
      <c r="ZU5" s="89"/>
      <c r="ZV5" s="89"/>
      <c r="ZW5" s="89"/>
      <c r="ZX5" s="89"/>
      <c r="ZY5" s="89"/>
      <c r="ZZ5" s="89"/>
      <c r="AAA5" s="89"/>
      <c r="AAB5" s="89"/>
      <c r="AAC5" s="89"/>
      <c r="AAD5" s="89"/>
      <c r="AAE5" s="89"/>
      <c r="AAF5" s="89"/>
      <c r="AAG5" s="89"/>
      <c r="AAH5" s="89"/>
      <c r="AAI5" s="89"/>
      <c r="AAJ5" s="89"/>
      <c r="AAK5" s="89"/>
      <c r="AAL5" s="89"/>
      <c r="AAM5" s="89"/>
      <c r="AAN5" s="89"/>
      <c r="AAO5" s="89"/>
      <c r="AAP5" s="89"/>
      <c r="AAQ5" s="89"/>
      <c r="AAR5" s="89"/>
      <c r="AAS5" s="89"/>
      <c r="AAT5" s="89"/>
      <c r="AAU5" s="89"/>
      <c r="AAV5" s="89"/>
      <c r="AAW5" s="89"/>
      <c r="AAX5" s="89"/>
      <c r="AAY5" s="89"/>
      <c r="AAZ5" s="89"/>
      <c r="ABA5" s="89"/>
      <c r="ABB5" s="89"/>
      <c r="ABC5" s="89"/>
      <c r="ABD5" s="89"/>
      <c r="ABE5" s="89"/>
      <c r="ABF5" s="89"/>
      <c r="ABG5" s="89"/>
      <c r="ABH5" s="89"/>
      <c r="ABI5" s="89"/>
      <c r="ABJ5" s="89"/>
      <c r="ABK5" s="89"/>
      <c r="ABL5" s="89"/>
      <c r="ABM5" s="89"/>
      <c r="ABN5" s="89"/>
      <c r="ABO5" s="89"/>
      <c r="ABP5" s="89"/>
      <c r="ABQ5" s="89"/>
      <c r="ABR5" s="89"/>
      <c r="ABS5" s="89"/>
      <c r="ABT5" s="89"/>
      <c r="ABU5" s="89"/>
      <c r="ABV5" s="89"/>
      <c r="ABW5" s="89"/>
      <c r="ABX5" s="89"/>
      <c r="ABY5" s="89"/>
      <c r="ABZ5" s="89"/>
      <c r="ACA5" s="89"/>
      <c r="ACB5" s="89"/>
      <c r="ACC5" s="89"/>
      <c r="ACD5" s="89"/>
      <c r="ACE5" s="89"/>
      <c r="ACF5" s="89"/>
      <c r="ACG5" s="89"/>
      <c r="ACH5" s="89"/>
      <c r="ACI5" s="89"/>
      <c r="ACJ5" s="89"/>
      <c r="ACK5" s="89"/>
      <c r="ACL5" s="89"/>
      <c r="ACM5" s="89"/>
      <c r="ACN5" s="89"/>
      <c r="ACO5" s="89"/>
      <c r="ACP5" s="89"/>
      <c r="ACQ5" s="89"/>
      <c r="ACR5" s="89"/>
      <c r="ACS5" s="89"/>
      <c r="ACT5" s="89"/>
      <c r="ACU5" s="89"/>
      <c r="ACV5" s="89"/>
      <c r="ACW5" s="89"/>
      <c r="ACX5" s="89"/>
      <c r="ACY5" s="89"/>
      <c r="ACZ5" s="89"/>
      <c r="ADA5" s="89"/>
      <c r="ADB5" s="89"/>
      <c r="ADC5" s="89"/>
      <c r="ADD5" s="89"/>
      <c r="ADE5" s="89"/>
      <c r="ADF5" s="89"/>
      <c r="ADG5" s="89"/>
      <c r="ADH5" s="89"/>
      <c r="ADI5" s="89"/>
      <c r="ADJ5" s="89"/>
      <c r="ADK5" s="89"/>
      <c r="ADL5" s="89"/>
      <c r="ADM5" s="89"/>
      <c r="ADN5" s="89"/>
      <c r="ADO5" s="89"/>
      <c r="ADP5" s="89"/>
      <c r="ADQ5" s="89"/>
      <c r="ADR5" s="89"/>
      <c r="ADS5" s="89"/>
      <c r="ADT5" s="89"/>
      <c r="ADU5" s="89"/>
      <c r="ADV5" s="89"/>
      <c r="ADW5" s="89"/>
      <c r="ADX5" s="89"/>
      <c r="ADY5" s="89"/>
      <c r="ADZ5" s="89"/>
      <c r="AEA5" s="89"/>
      <c r="AEB5" s="89"/>
      <c r="AEC5" s="89"/>
      <c r="AED5" s="89"/>
      <c r="AEE5" s="89"/>
      <c r="AEF5" s="89"/>
      <c r="AEG5" s="89"/>
      <c r="AEH5" s="89"/>
      <c r="AEI5" s="89"/>
      <c r="AEJ5" s="89"/>
      <c r="AEK5" s="89"/>
      <c r="AEL5" s="89"/>
      <c r="AEM5" s="89"/>
      <c r="AEN5" s="89"/>
      <c r="AEO5" s="89"/>
      <c r="AEP5" s="89"/>
      <c r="AEQ5" s="89"/>
      <c r="AER5" s="89"/>
      <c r="AES5" s="89"/>
      <c r="AET5" s="89"/>
      <c r="AEU5" s="89"/>
      <c r="AEV5" s="89"/>
      <c r="AEW5" s="89"/>
      <c r="AEX5" s="89"/>
      <c r="AEY5" s="89"/>
      <c r="AEZ5" s="89"/>
      <c r="AFA5" s="89"/>
      <c r="AFB5" s="89"/>
      <c r="AFC5" s="89"/>
      <c r="AFD5" s="89"/>
      <c r="AFE5" s="89"/>
      <c r="AFF5" s="89"/>
      <c r="AFG5" s="89"/>
      <c r="AFH5" s="89"/>
      <c r="AFI5" s="89"/>
      <c r="AFJ5" s="89"/>
      <c r="AFK5" s="89"/>
      <c r="AFL5" s="89"/>
      <c r="AFM5" s="89"/>
      <c r="AFN5" s="89"/>
      <c r="AFO5" s="89"/>
      <c r="AFP5" s="89"/>
      <c r="AFQ5" s="89"/>
      <c r="AFR5" s="89"/>
      <c r="AFS5" s="89"/>
      <c r="AFT5" s="89"/>
      <c r="AFU5" s="89"/>
      <c r="AFV5" s="89"/>
      <c r="AFW5" s="89"/>
      <c r="AFX5" s="89"/>
      <c r="AFY5" s="89"/>
      <c r="AFZ5" s="89"/>
      <c r="AGA5" s="89"/>
      <c r="AGB5" s="89"/>
      <c r="AGC5" s="89"/>
      <c r="AGD5" s="89"/>
      <c r="AGE5" s="89"/>
      <c r="AGF5" s="89"/>
      <c r="AGG5" s="89"/>
      <c r="AGH5" s="89"/>
      <c r="AGI5" s="89"/>
      <c r="AGJ5" s="89"/>
      <c r="AGK5" s="89"/>
      <c r="AGL5" s="89"/>
      <c r="AGM5" s="89"/>
      <c r="AGN5" s="89"/>
      <c r="AGO5" s="89"/>
      <c r="AGP5" s="89"/>
      <c r="AGQ5" s="89"/>
      <c r="AGR5" s="89"/>
      <c r="AGS5" s="89"/>
      <c r="AGT5" s="89"/>
      <c r="AGU5" s="89"/>
      <c r="AGV5" s="89"/>
      <c r="AGW5" s="89"/>
      <c r="AGX5" s="89"/>
      <c r="AGY5" s="89"/>
      <c r="AGZ5" s="89"/>
      <c r="AHA5" s="89"/>
      <c r="AHB5" s="89"/>
      <c r="AHC5" s="89"/>
      <c r="AHD5" s="89"/>
      <c r="AHE5" s="89"/>
      <c r="AHF5" s="89"/>
      <c r="AHG5" s="89"/>
      <c r="AHH5" s="89"/>
      <c r="AHI5" s="89"/>
      <c r="AHJ5" s="89"/>
      <c r="AHK5" s="89"/>
      <c r="AHL5" s="89"/>
      <c r="AHM5" s="89"/>
      <c r="AHN5" s="89"/>
      <c r="AHO5" s="89"/>
      <c r="AHP5" s="89"/>
      <c r="AHQ5" s="89"/>
      <c r="AHR5" s="89"/>
      <c r="AHS5" s="89"/>
      <c r="AHT5" s="89"/>
      <c r="AHU5" s="89"/>
      <c r="AHV5" s="89"/>
      <c r="AHW5" s="89"/>
      <c r="AHX5" s="89"/>
      <c r="AHY5" s="89"/>
      <c r="AHZ5" s="89"/>
      <c r="AIA5" s="89"/>
      <c r="AIB5" s="89"/>
      <c r="AIC5" s="89"/>
      <c r="AID5" s="89"/>
      <c r="AIE5" s="89"/>
      <c r="AIF5" s="89"/>
      <c r="AIG5" s="89"/>
      <c r="AIH5" s="89"/>
      <c r="AII5" s="89"/>
      <c r="AIJ5" s="89"/>
      <c r="AIK5" s="89"/>
      <c r="AIL5" s="89"/>
      <c r="AIM5" s="89"/>
      <c r="AIN5" s="89"/>
      <c r="AIO5" s="89"/>
      <c r="AIP5" s="89"/>
      <c r="AIQ5" s="89"/>
      <c r="AIR5" s="89"/>
      <c r="AIS5" s="89"/>
      <c r="AIT5" s="89"/>
      <c r="AIU5" s="89"/>
      <c r="AIV5" s="89"/>
      <c r="AIW5" s="89"/>
      <c r="AIX5" s="89"/>
      <c r="AIY5" s="89"/>
      <c r="AIZ5" s="89"/>
      <c r="AJA5" s="89"/>
      <c r="AJB5" s="89"/>
      <c r="AJC5" s="89"/>
      <c r="AJD5" s="89"/>
      <c r="AJE5" s="89"/>
      <c r="AJF5" s="89"/>
      <c r="AJG5" s="89"/>
      <c r="AJH5" s="89"/>
      <c r="AJI5" s="89"/>
      <c r="AJJ5" s="89"/>
      <c r="AJK5" s="89"/>
      <c r="AJL5" s="89"/>
      <c r="AJM5" s="89"/>
      <c r="AJN5" s="89"/>
      <c r="AJO5" s="89"/>
      <c r="AJP5" s="89"/>
      <c r="AJQ5" s="89"/>
      <c r="AJR5" s="89"/>
      <c r="AJS5" s="89"/>
      <c r="AJT5" s="89"/>
      <c r="AJU5" s="89"/>
      <c r="AJV5" s="89"/>
      <c r="AJW5" s="89"/>
      <c r="AJX5" s="89"/>
      <c r="AJY5" s="89"/>
      <c r="AJZ5" s="89"/>
      <c r="AKA5" s="89"/>
      <c r="AKB5" s="89"/>
      <c r="AKC5" s="89"/>
      <c r="AKD5" s="89"/>
      <c r="AKE5" s="89"/>
      <c r="AKF5" s="89"/>
      <c r="AKG5" s="89"/>
      <c r="AKH5" s="89"/>
      <c r="AKI5" s="89"/>
      <c r="AKJ5" s="89"/>
      <c r="AKK5" s="89"/>
      <c r="AKL5" s="89"/>
      <c r="AKM5" s="89"/>
      <c r="AKN5" s="89"/>
      <c r="AKO5" s="89"/>
    </row>
    <row r="6" spans="1:977" s="93" customFormat="1" ht="41.25" customHeight="1" x14ac:dyDescent="0.45">
      <c r="A6" s="90"/>
      <c r="B6" s="90"/>
      <c r="C6" s="90"/>
      <c r="D6" s="90"/>
      <c r="E6" s="90"/>
      <c r="F6" s="90"/>
      <c r="G6" s="90"/>
      <c r="H6" s="90"/>
      <c r="I6" s="90"/>
      <c r="J6" s="90"/>
      <c r="K6" s="90"/>
      <c r="L6" s="90"/>
      <c r="M6" s="90"/>
      <c r="N6" s="90"/>
      <c r="O6" s="90"/>
      <c r="P6" s="90"/>
      <c r="Q6" s="90"/>
      <c r="R6" s="90"/>
      <c r="S6" s="90"/>
      <c r="T6" s="90"/>
      <c r="U6" s="1222"/>
      <c r="V6" s="1222"/>
      <c r="W6" s="1222"/>
      <c r="X6" s="1222"/>
      <c r="Y6" s="1222"/>
      <c r="Z6" s="1222"/>
      <c r="AA6" s="1222"/>
      <c r="AB6" s="91"/>
      <c r="AC6" s="91"/>
      <c r="AD6" s="91"/>
      <c r="AE6" s="91"/>
      <c r="AF6" s="95"/>
      <c r="AG6" s="948" t="str">
        <f>IF(OsnPodaci!A19="","",OsnPodaci!A19)</f>
        <v>49.31</v>
      </c>
      <c r="AH6" s="91"/>
      <c r="AI6" s="91"/>
      <c r="AJ6" s="91"/>
      <c r="AK6" s="91"/>
      <c r="AL6" s="91"/>
      <c r="AM6" s="91"/>
      <c r="AN6" s="91"/>
      <c r="AO6" s="91"/>
      <c r="AP6" s="91"/>
      <c r="AQ6" s="91"/>
      <c r="AR6" s="91"/>
      <c r="AS6" s="91"/>
      <c r="AT6" s="91"/>
      <c r="AU6" s="91"/>
      <c r="AV6" s="91"/>
      <c r="AW6" s="91"/>
      <c r="AX6" s="91"/>
      <c r="AY6" s="91"/>
      <c r="AZ6" s="91"/>
      <c r="BA6" s="91"/>
      <c r="BB6" s="91"/>
      <c r="BC6" s="91"/>
      <c r="BD6" s="91"/>
      <c r="BE6" s="95"/>
      <c r="BF6" s="95"/>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c r="IW6" s="91"/>
      <c r="IX6" s="91"/>
      <c r="IY6" s="91"/>
      <c r="IZ6" s="91"/>
      <c r="JA6" s="91"/>
      <c r="JB6" s="91"/>
      <c r="JC6" s="91"/>
      <c r="JD6" s="91"/>
      <c r="JE6" s="91"/>
      <c r="JF6" s="91"/>
      <c r="JG6" s="91"/>
      <c r="JH6" s="91"/>
      <c r="JI6" s="91"/>
      <c r="JJ6" s="91"/>
      <c r="JK6" s="91"/>
      <c r="JL6" s="91"/>
      <c r="JM6" s="91"/>
      <c r="JN6" s="91"/>
      <c r="JO6" s="91"/>
      <c r="JP6" s="91"/>
      <c r="JQ6" s="91"/>
      <c r="JR6" s="91"/>
      <c r="JS6" s="91"/>
      <c r="JT6" s="91"/>
      <c r="JU6" s="91"/>
      <c r="JV6" s="91"/>
      <c r="JW6" s="91"/>
      <c r="JX6" s="91"/>
      <c r="JY6" s="91"/>
      <c r="JZ6" s="91"/>
      <c r="KA6" s="91"/>
      <c r="KB6" s="91"/>
      <c r="KC6" s="91"/>
      <c r="KD6" s="91"/>
      <c r="KE6" s="91"/>
      <c r="KF6" s="91"/>
      <c r="KG6" s="91"/>
      <c r="KH6" s="91"/>
      <c r="KI6" s="91"/>
      <c r="KJ6" s="91"/>
      <c r="KK6" s="91"/>
      <c r="KL6" s="91"/>
      <c r="KM6" s="91"/>
      <c r="KN6" s="91"/>
      <c r="KO6" s="91"/>
      <c r="KP6" s="91"/>
      <c r="KQ6" s="91"/>
      <c r="KR6" s="91"/>
      <c r="KS6" s="91"/>
      <c r="KT6" s="91"/>
      <c r="KU6" s="91"/>
      <c r="KV6" s="91"/>
      <c r="KW6" s="91"/>
      <c r="KX6" s="91"/>
      <c r="KY6" s="91"/>
      <c r="KZ6" s="91"/>
      <c r="LA6" s="91"/>
      <c r="LB6" s="91"/>
      <c r="LC6" s="91"/>
      <c r="LD6" s="91"/>
      <c r="LE6" s="91"/>
      <c r="LF6" s="91"/>
      <c r="LG6" s="91"/>
      <c r="LH6" s="91"/>
      <c r="LI6" s="91"/>
      <c r="LJ6" s="91"/>
      <c r="LK6" s="91"/>
      <c r="LL6" s="91"/>
      <c r="LM6" s="91"/>
      <c r="LN6" s="91"/>
      <c r="LO6" s="91"/>
      <c r="LP6" s="91"/>
      <c r="LQ6" s="91"/>
      <c r="LR6" s="91"/>
      <c r="LS6" s="91"/>
      <c r="LT6" s="91"/>
      <c r="LU6" s="91"/>
      <c r="LV6" s="91"/>
      <c r="LW6" s="91"/>
      <c r="LX6" s="91"/>
      <c r="LY6" s="91"/>
      <c r="LZ6" s="91"/>
      <c r="MA6" s="91"/>
      <c r="MB6" s="91"/>
      <c r="MC6" s="91"/>
      <c r="MD6" s="91"/>
      <c r="ME6" s="91"/>
      <c r="MF6" s="91"/>
      <c r="MG6" s="91"/>
      <c r="MH6" s="91"/>
      <c r="MI6" s="91"/>
      <c r="MJ6" s="91"/>
      <c r="MK6" s="91"/>
      <c r="ML6" s="91"/>
      <c r="MM6" s="91"/>
      <c r="MN6" s="91"/>
      <c r="MO6" s="91"/>
      <c r="MP6" s="91"/>
      <c r="MQ6" s="91"/>
      <c r="MR6" s="91"/>
      <c r="MS6" s="91"/>
      <c r="MT6" s="91"/>
      <c r="MU6" s="91"/>
      <c r="MV6" s="91"/>
      <c r="MW6" s="91"/>
      <c r="MX6" s="91"/>
      <c r="MY6" s="91"/>
      <c r="MZ6" s="91"/>
      <c r="NA6" s="91"/>
      <c r="NB6" s="91"/>
      <c r="NC6" s="91"/>
      <c r="ND6" s="91"/>
      <c r="NE6" s="91"/>
      <c r="NF6" s="91"/>
      <c r="NG6" s="91"/>
      <c r="NH6" s="91"/>
      <c r="NI6" s="91"/>
      <c r="NJ6" s="91"/>
      <c r="NK6" s="91"/>
      <c r="NL6" s="91"/>
      <c r="NM6" s="91"/>
      <c r="NN6" s="91"/>
      <c r="NO6" s="91"/>
      <c r="NP6" s="91"/>
      <c r="NQ6" s="91"/>
      <c r="NR6" s="91"/>
      <c r="NS6" s="91"/>
      <c r="NT6" s="91"/>
      <c r="NU6" s="91"/>
      <c r="NV6" s="91"/>
      <c r="NW6" s="91"/>
      <c r="NX6" s="91"/>
      <c r="NY6" s="91"/>
      <c r="NZ6" s="91"/>
      <c r="OA6" s="91"/>
      <c r="OB6" s="91"/>
      <c r="OC6" s="91"/>
      <c r="OD6" s="91"/>
      <c r="OE6" s="91"/>
      <c r="OF6" s="91"/>
      <c r="OG6" s="91"/>
      <c r="OH6" s="91"/>
      <c r="OI6" s="91"/>
      <c r="OJ6" s="91"/>
      <c r="OK6" s="91"/>
      <c r="OL6" s="91"/>
      <c r="OM6" s="91"/>
      <c r="ON6" s="91"/>
      <c r="OO6" s="91"/>
      <c r="OP6" s="91"/>
      <c r="OQ6" s="91"/>
      <c r="OR6" s="91"/>
      <c r="OS6" s="91"/>
      <c r="OT6" s="91"/>
      <c r="OU6" s="91"/>
      <c r="OV6" s="91"/>
      <c r="OW6" s="91"/>
      <c r="OX6" s="91"/>
      <c r="OY6" s="91"/>
      <c r="OZ6" s="91"/>
      <c r="PA6" s="91"/>
      <c r="PB6" s="91"/>
      <c r="PC6" s="91"/>
      <c r="PD6" s="91"/>
      <c r="PE6" s="91"/>
      <c r="PF6" s="91"/>
      <c r="PG6" s="91"/>
      <c r="PH6" s="91"/>
      <c r="PI6" s="91"/>
      <c r="PJ6" s="91"/>
      <c r="PK6" s="91"/>
      <c r="PL6" s="91"/>
      <c r="PM6" s="91"/>
      <c r="PN6" s="91"/>
      <c r="PO6" s="91"/>
      <c r="PP6" s="91"/>
      <c r="PQ6" s="91"/>
      <c r="PR6" s="91"/>
      <c r="PS6" s="91"/>
      <c r="PT6" s="91"/>
      <c r="PU6" s="91"/>
      <c r="PV6" s="91"/>
      <c r="PW6" s="91"/>
      <c r="PX6" s="91"/>
      <c r="PY6" s="91"/>
      <c r="PZ6" s="91"/>
      <c r="QA6" s="91"/>
      <c r="QB6" s="91"/>
      <c r="QC6" s="91"/>
      <c r="QD6" s="91"/>
      <c r="QE6" s="91"/>
      <c r="QF6" s="91"/>
      <c r="QG6" s="91"/>
      <c r="QH6" s="91"/>
      <c r="QI6" s="91"/>
      <c r="QJ6" s="91"/>
      <c r="QK6" s="91"/>
      <c r="QL6" s="91"/>
      <c r="QM6" s="91"/>
      <c r="QN6" s="91"/>
      <c r="QO6" s="91"/>
      <c r="QP6" s="91"/>
      <c r="QQ6" s="91"/>
      <c r="QR6" s="91"/>
      <c r="QS6" s="91"/>
      <c r="QT6" s="91"/>
      <c r="QU6" s="91"/>
      <c r="QV6" s="91"/>
      <c r="QW6" s="91"/>
      <c r="QX6" s="91"/>
      <c r="QY6" s="91"/>
      <c r="QZ6" s="91"/>
      <c r="RA6" s="91"/>
      <c r="RB6" s="91"/>
      <c r="RC6" s="91"/>
      <c r="RD6" s="91"/>
      <c r="RE6" s="91"/>
      <c r="RF6" s="91"/>
      <c r="RG6" s="91"/>
      <c r="RH6" s="91"/>
      <c r="RI6" s="91"/>
      <c r="RJ6" s="91"/>
      <c r="RK6" s="91"/>
      <c r="RL6" s="91"/>
      <c r="RM6" s="91"/>
      <c r="RN6" s="91"/>
      <c r="RO6" s="91"/>
      <c r="RP6" s="91"/>
      <c r="RQ6" s="91"/>
      <c r="RR6" s="91"/>
      <c r="RS6" s="91"/>
      <c r="RT6" s="91"/>
      <c r="RU6" s="91"/>
      <c r="RV6" s="91"/>
      <c r="RW6" s="91"/>
      <c r="RX6" s="91"/>
      <c r="RY6" s="91"/>
      <c r="RZ6" s="91"/>
      <c r="SA6" s="91"/>
      <c r="SB6" s="91"/>
      <c r="SC6" s="91"/>
      <c r="SD6" s="91"/>
      <c r="SE6" s="91"/>
      <c r="SF6" s="91"/>
      <c r="SG6" s="91"/>
      <c r="SH6" s="91"/>
      <c r="SI6" s="91"/>
      <c r="SJ6" s="91"/>
      <c r="SK6" s="91"/>
      <c r="SL6" s="91"/>
      <c r="SM6" s="91"/>
      <c r="SN6" s="91"/>
      <c r="SO6" s="91"/>
      <c r="SP6" s="91"/>
      <c r="SQ6" s="91"/>
      <c r="SR6" s="91"/>
      <c r="SS6" s="91"/>
      <c r="ST6" s="91"/>
      <c r="SU6" s="91"/>
      <c r="SV6" s="91"/>
      <c r="SW6" s="91"/>
      <c r="SX6" s="91"/>
      <c r="SY6" s="91"/>
      <c r="SZ6" s="91"/>
      <c r="TA6" s="91"/>
      <c r="TB6" s="91"/>
      <c r="TC6" s="91"/>
      <c r="TD6" s="91"/>
      <c r="TE6" s="91"/>
      <c r="TF6" s="91"/>
      <c r="TG6" s="91"/>
      <c r="TH6" s="91"/>
      <c r="TI6" s="91"/>
      <c r="TJ6" s="91"/>
      <c r="TK6" s="91"/>
      <c r="TL6" s="91"/>
      <c r="TM6" s="91"/>
      <c r="TN6" s="91"/>
      <c r="TO6" s="91"/>
      <c r="TP6" s="91"/>
      <c r="TQ6" s="91"/>
      <c r="TR6" s="91"/>
      <c r="TS6" s="91"/>
      <c r="TT6" s="91"/>
      <c r="TU6" s="91"/>
      <c r="TV6" s="91"/>
      <c r="TW6" s="91"/>
      <c r="TX6" s="91"/>
      <c r="TY6" s="91"/>
      <c r="TZ6" s="91"/>
      <c r="UA6" s="91"/>
      <c r="UB6" s="91"/>
      <c r="UC6" s="91"/>
      <c r="UD6" s="91"/>
      <c r="UE6" s="91"/>
      <c r="UF6" s="91"/>
      <c r="UG6" s="91"/>
      <c r="UH6" s="91"/>
      <c r="UI6" s="91"/>
      <c r="UJ6" s="91"/>
      <c r="UK6" s="91"/>
      <c r="UL6" s="91"/>
      <c r="UM6" s="91"/>
      <c r="UN6" s="91"/>
      <c r="UO6" s="91"/>
      <c r="UP6" s="91"/>
      <c r="UQ6" s="91"/>
      <c r="UR6" s="91"/>
      <c r="US6" s="91"/>
      <c r="UT6" s="91"/>
      <c r="UU6" s="91"/>
      <c r="UV6" s="91"/>
      <c r="UW6" s="91"/>
      <c r="UX6" s="91"/>
      <c r="UY6" s="91"/>
      <c r="UZ6" s="91"/>
      <c r="VA6" s="91"/>
      <c r="VB6" s="91"/>
      <c r="VC6" s="91"/>
      <c r="VD6" s="91"/>
      <c r="VE6" s="91"/>
      <c r="VF6" s="91"/>
      <c r="VG6" s="91"/>
      <c r="VH6" s="91"/>
      <c r="VI6" s="91"/>
      <c r="VJ6" s="91"/>
      <c r="VK6" s="91"/>
      <c r="VL6" s="91"/>
      <c r="VM6" s="91"/>
      <c r="VN6" s="91"/>
      <c r="VO6" s="91"/>
      <c r="VP6" s="91"/>
      <c r="VQ6" s="91"/>
      <c r="VR6" s="91"/>
      <c r="VS6" s="91"/>
      <c r="VT6" s="91"/>
      <c r="VU6" s="91"/>
      <c r="VV6" s="91"/>
      <c r="VW6" s="91"/>
      <c r="VX6" s="91"/>
      <c r="VY6" s="91"/>
      <c r="VZ6" s="91"/>
      <c r="WA6" s="91"/>
      <c r="WB6" s="91"/>
      <c r="WC6" s="91"/>
      <c r="WD6" s="91"/>
      <c r="WE6" s="91"/>
      <c r="WF6" s="91"/>
      <c r="WG6" s="91"/>
      <c r="WH6" s="91"/>
      <c r="WI6" s="91"/>
      <c r="WJ6" s="91"/>
      <c r="WK6" s="91"/>
      <c r="WL6" s="91"/>
      <c r="WM6" s="91"/>
      <c r="WN6" s="91"/>
      <c r="WO6" s="91"/>
      <c r="WP6" s="91"/>
      <c r="WQ6" s="91"/>
      <c r="WR6" s="91"/>
      <c r="WS6" s="91"/>
      <c r="WT6" s="91"/>
      <c r="WU6" s="91"/>
      <c r="WV6" s="91"/>
      <c r="WW6" s="91"/>
      <c r="WX6" s="91"/>
      <c r="WY6" s="91"/>
      <c r="WZ6" s="91"/>
      <c r="XA6" s="91"/>
      <c r="XB6" s="91"/>
      <c r="XC6" s="91"/>
      <c r="XD6" s="91"/>
      <c r="XE6" s="91"/>
      <c r="XF6" s="91"/>
      <c r="XG6" s="91"/>
      <c r="XH6" s="91"/>
      <c r="XI6" s="91"/>
      <c r="XJ6" s="91"/>
      <c r="XK6" s="91"/>
      <c r="XL6" s="91"/>
      <c r="XM6" s="91"/>
      <c r="XN6" s="91"/>
      <c r="XO6" s="91"/>
      <c r="XP6" s="91"/>
      <c r="XQ6" s="91"/>
      <c r="XR6" s="91"/>
      <c r="XS6" s="91"/>
      <c r="XT6" s="91"/>
      <c r="XU6" s="91"/>
      <c r="XV6" s="91"/>
      <c r="XW6" s="91"/>
      <c r="XX6" s="91"/>
      <c r="XY6" s="91"/>
      <c r="XZ6" s="91"/>
      <c r="YA6" s="91"/>
      <c r="YB6" s="91"/>
      <c r="YC6" s="91"/>
      <c r="YD6" s="91"/>
      <c r="YE6" s="91"/>
      <c r="YF6" s="91"/>
      <c r="YG6" s="91"/>
      <c r="YH6" s="91"/>
      <c r="YI6" s="91"/>
      <c r="YJ6" s="91"/>
      <c r="YK6" s="91"/>
      <c r="YL6" s="91"/>
      <c r="YM6" s="91"/>
      <c r="YN6" s="91"/>
      <c r="YO6" s="91"/>
      <c r="YP6" s="91"/>
      <c r="YQ6" s="91"/>
      <c r="YR6" s="91"/>
      <c r="YS6" s="91"/>
      <c r="YT6" s="91"/>
      <c r="YU6" s="91"/>
      <c r="YV6" s="91"/>
      <c r="YW6" s="91"/>
      <c r="YX6" s="91"/>
      <c r="YY6" s="91"/>
      <c r="YZ6" s="91"/>
      <c r="ZA6" s="91"/>
      <c r="ZB6" s="91"/>
      <c r="ZC6" s="91"/>
      <c r="ZD6" s="91"/>
      <c r="ZE6" s="91"/>
      <c r="ZF6" s="91"/>
      <c r="ZG6" s="91"/>
      <c r="ZH6" s="91"/>
      <c r="ZI6" s="91"/>
      <c r="ZJ6" s="91"/>
      <c r="ZK6" s="91"/>
      <c r="ZL6" s="91"/>
      <c r="ZM6" s="91"/>
      <c r="ZN6" s="91"/>
      <c r="ZO6" s="91"/>
      <c r="ZP6" s="91"/>
      <c r="ZQ6" s="91"/>
      <c r="ZR6" s="91"/>
      <c r="ZS6" s="91"/>
      <c r="ZT6" s="91"/>
      <c r="ZU6" s="91"/>
      <c r="ZV6" s="91"/>
      <c r="ZW6" s="91"/>
      <c r="ZX6" s="91"/>
      <c r="ZY6" s="91"/>
      <c r="ZZ6" s="91"/>
      <c r="AAA6" s="91"/>
      <c r="AAB6" s="91"/>
      <c r="AAC6" s="91"/>
      <c r="AAD6" s="91"/>
      <c r="AAE6" s="91"/>
      <c r="AAF6" s="91"/>
      <c r="AAG6" s="91"/>
      <c r="AAH6" s="91"/>
      <c r="AAI6" s="91"/>
      <c r="AAJ6" s="91"/>
      <c r="AAK6" s="91"/>
      <c r="AAL6" s="91"/>
      <c r="AAM6" s="91"/>
      <c r="AAN6" s="91"/>
      <c r="AAO6" s="91"/>
      <c r="AAP6" s="91"/>
      <c r="AAQ6" s="91"/>
      <c r="AAR6" s="91"/>
      <c r="AAS6" s="91"/>
      <c r="AAT6" s="91"/>
      <c r="AAU6" s="91"/>
      <c r="AAV6" s="91"/>
      <c r="AAW6" s="91"/>
      <c r="AAX6" s="91"/>
      <c r="AAY6" s="91"/>
      <c r="AAZ6" s="91"/>
      <c r="ABA6" s="91"/>
      <c r="ABB6" s="91"/>
      <c r="ABC6" s="91"/>
      <c r="ABD6" s="91"/>
      <c r="ABE6" s="91"/>
      <c r="ABF6" s="91"/>
      <c r="ABG6" s="91"/>
      <c r="ABH6" s="91"/>
      <c r="ABI6" s="91"/>
      <c r="ABJ6" s="91"/>
      <c r="ABK6" s="91"/>
      <c r="ABL6" s="91"/>
      <c r="ABM6" s="91"/>
      <c r="ABN6" s="91"/>
      <c r="ABO6" s="91"/>
      <c r="ABP6" s="91"/>
      <c r="ABQ6" s="91"/>
      <c r="ABR6" s="91"/>
      <c r="ABS6" s="91"/>
      <c r="ABT6" s="91"/>
      <c r="ABU6" s="91"/>
      <c r="ABV6" s="91"/>
      <c r="ABW6" s="91"/>
      <c r="ABX6" s="91"/>
      <c r="ABY6" s="91"/>
      <c r="ABZ6" s="91"/>
      <c r="ACA6" s="91"/>
      <c r="ACB6" s="91"/>
      <c r="ACC6" s="91"/>
      <c r="ACD6" s="91"/>
      <c r="ACE6" s="91"/>
      <c r="ACF6" s="91"/>
      <c r="ACG6" s="91"/>
      <c r="ACH6" s="91"/>
      <c r="ACI6" s="91"/>
      <c r="ACJ6" s="91"/>
      <c r="ACK6" s="91"/>
      <c r="ACL6" s="91"/>
      <c r="ACM6" s="91"/>
      <c r="ACN6" s="91"/>
      <c r="ACO6" s="91"/>
      <c r="ACP6" s="91"/>
      <c r="ACQ6" s="91"/>
      <c r="ACR6" s="91"/>
      <c r="ACS6" s="91"/>
      <c r="ACT6" s="91"/>
      <c r="ACU6" s="91"/>
      <c r="ACV6" s="91"/>
      <c r="ACW6" s="91"/>
      <c r="ACX6" s="91"/>
      <c r="ACY6" s="91"/>
      <c r="ACZ6" s="91"/>
      <c r="ADA6" s="91"/>
      <c r="ADB6" s="91"/>
      <c r="ADC6" s="91"/>
      <c r="ADD6" s="91"/>
      <c r="ADE6" s="91"/>
      <c r="ADF6" s="91"/>
      <c r="ADG6" s="91"/>
      <c r="ADH6" s="91"/>
      <c r="ADI6" s="91"/>
      <c r="ADJ6" s="91"/>
      <c r="ADK6" s="91"/>
      <c r="ADL6" s="91"/>
      <c r="ADM6" s="91"/>
      <c r="ADN6" s="91"/>
      <c r="ADO6" s="91"/>
      <c r="ADP6" s="91"/>
      <c r="ADQ6" s="91"/>
      <c r="ADR6" s="91"/>
      <c r="ADS6" s="91"/>
      <c r="ADT6" s="91"/>
      <c r="ADU6" s="91"/>
      <c r="ADV6" s="91"/>
      <c r="ADW6" s="91"/>
      <c r="ADX6" s="91"/>
      <c r="ADY6" s="91"/>
      <c r="ADZ6" s="91"/>
      <c r="AEA6" s="91"/>
      <c r="AEB6" s="91"/>
      <c r="AEC6" s="91"/>
      <c r="AED6" s="91"/>
      <c r="AEE6" s="91"/>
      <c r="AEF6" s="91"/>
      <c r="AEG6" s="91"/>
      <c r="AEH6" s="91"/>
      <c r="AEI6" s="91"/>
      <c r="AEJ6" s="91"/>
      <c r="AEK6" s="91"/>
      <c r="AEL6" s="91"/>
      <c r="AEM6" s="91"/>
      <c r="AEN6" s="91"/>
      <c r="AEO6" s="91"/>
      <c r="AEP6" s="91"/>
      <c r="AEQ6" s="91"/>
      <c r="AER6" s="91"/>
      <c r="AES6" s="91"/>
      <c r="AET6" s="91"/>
      <c r="AEU6" s="91"/>
      <c r="AEV6" s="91"/>
      <c r="AEW6" s="91"/>
      <c r="AEX6" s="91"/>
      <c r="AEY6" s="91"/>
      <c r="AEZ6" s="91"/>
      <c r="AFA6" s="91"/>
      <c r="AFB6" s="91"/>
      <c r="AFC6" s="91"/>
      <c r="AFD6" s="91"/>
      <c r="AFE6" s="91"/>
      <c r="AFF6" s="91"/>
      <c r="AFG6" s="91"/>
      <c r="AFH6" s="91"/>
      <c r="AFI6" s="91"/>
      <c r="AFJ6" s="91"/>
      <c r="AFK6" s="91"/>
      <c r="AFL6" s="91"/>
      <c r="AFM6" s="91"/>
      <c r="AFN6" s="91"/>
      <c r="AFO6" s="91"/>
      <c r="AFP6" s="91"/>
      <c r="AFQ6" s="91"/>
      <c r="AFR6" s="91"/>
      <c r="AFS6" s="91"/>
      <c r="AFT6" s="91"/>
      <c r="AFU6" s="91"/>
      <c r="AFV6" s="91"/>
      <c r="AFW6" s="91"/>
      <c r="AFX6" s="91"/>
      <c r="AFY6" s="91"/>
      <c r="AFZ6" s="91"/>
      <c r="AGA6" s="91"/>
      <c r="AGB6" s="91"/>
      <c r="AGC6" s="91"/>
      <c r="AGD6" s="91"/>
      <c r="AGE6" s="91"/>
      <c r="AGF6" s="91"/>
      <c r="AGG6" s="91"/>
      <c r="AGH6" s="91"/>
      <c r="AGI6" s="91"/>
      <c r="AGJ6" s="91"/>
      <c r="AGK6" s="91"/>
      <c r="AGL6" s="91"/>
      <c r="AGM6" s="91"/>
      <c r="AGN6" s="91"/>
      <c r="AGO6" s="91"/>
      <c r="AGP6" s="91"/>
      <c r="AGQ6" s="91"/>
      <c r="AGR6" s="91"/>
      <c r="AGS6" s="91"/>
      <c r="AGT6" s="91"/>
      <c r="AGU6" s="91"/>
      <c r="AGV6" s="91"/>
      <c r="AGW6" s="91"/>
      <c r="AGX6" s="91"/>
      <c r="AGY6" s="91"/>
      <c r="AGZ6" s="91"/>
      <c r="AHA6" s="91"/>
      <c r="AHB6" s="91"/>
      <c r="AHC6" s="91"/>
      <c r="AHD6" s="91"/>
      <c r="AHE6" s="91"/>
      <c r="AHF6" s="91"/>
      <c r="AHG6" s="91"/>
      <c r="AHH6" s="91"/>
      <c r="AHI6" s="91"/>
      <c r="AHJ6" s="91"/>
      <c r="AHK6" s="91"/>
      <c r="AHL6" s="91"/>
      <c r="AHM6" s="91"/>
      <c r="AHN6" s="91"/>
      <c r="AHO6" s="91"/>
      <c r="AHP6" s="91"/>
      <c r="AHQ6" s="91"/>
      <c r="AHR6" s="91"/>
      <c r="AHS6" s="91"/>
      <c r="AHT6" s="91"/>
      <c r="AHU6" s="91"/>
      <c r="AHV6" s="91"/>
      <c r="AHW6" s="91"/>
      <c r="AHX6" s="91"/>
      <c r="AHY6" s="91"/>
      <c r="AHZ6" s="91"/>
      <c r="AIA6" s="91"/>
      <c r="AIB6" s="91"/>
      <c r="AIC6" s="91"/>
      <c r="AID6" s="91"/>
      <c r="AIE6" s="91"/>
      <c r="AIF6" s="91"/>
      <c r="AIG6" s="91"/>
      <c r="AIH6" s="91"/>
      <c r="AII6" s="91"/>
      <c r="AIJ6" s="91"/>
      <c r="AIK6" s="91"/>
      <c r="AIL6" s="91"/>
      <c r="AIM6" s="91"/>
      <c r="AIN6" s="91"/>
      <c r="AIO6" s="91"/>
      <c r="AIP6" s="91"/>
      <c r="AIQ6" s="91"/>
      <c r="AIR6" s="91"/>
      <c r="AIS6" s="91"/>
      <c r="AIT6" s="91"/>
      <c r="AIU6" s="91"/>
      <c r="AIV6" s="91"/>
      <c r="AIW6" s="91"/>
      <c r="AIX6" s="91"/>
      <c r="AIY6" s="91"/>
      <c r="AIZ6" s="91"/>
      <c r="AJA6" s="91"/>
      <c r="AJB6" s="91"/>
      <c r="AJC6" s="91"/>
      <c r="AJD6" s="91"/>
      <c r="AJE6" s="91"/>
      <c r="AJF6" s="91"/>
      <c r="AJG6" s="91"/>
      <c r="AJH6" s="91"/>
      <c r="AJI6" s="91"/>
      <c r="AJJ6" s="91"/>
      <c r="AJK6" s="91"/>
      <c r="AJL6" s="91"/>
      <c r="AJM6" s="91"/>
      <c r="AJN6" s="91"/>
      <c r="AJO6" s="91"/>
      <c r="AJP6" s="91"/>
      <c r="AJQ6" s="91"/>
      <c r="AJR6" s="91"/>
      <c r="AJS6" s="91"/>
      <c r="AJT6" s="91"/>
      <c r="AJU6" s="91"/>
      <c r="AJV6" s="91"/>
      <c r="AJW6" s="91"/>
      <c r="AJX6" s="91"/>
      <c r="AJY6" s="91"/>
      <c r="AJZ6" s="91"/>
      <c r="AKA6" s="91"/>
      <c r="AKB6" s="91"/>
      <c r="AKC6" s="91"/>
      <c r="AKD6" s="91"/>
      <c r="AKE6" s="91"/>
      <c r="AKF6" s="91"/>
      <c r="AKG6" s="91"/>
      <c r="AKH6" s="91"/>
      <c r="AKI6" s="91"/>
      <c r="AKJ6" s="91"/>
      <c r="AKK6" s="91"/>
      <c r="AKL6" s="91"/>
      <c r="AKM6" s="91"/>
      <c r="AKN6" s="91"/>
      <c r="AKO6" s="91"/>
    </row>
    <row r="7" spans="1:977" s="93" customFormat="1" ht="41.25" customHeight="1" x14ac:dyDescent="0.25">
      <c r="A7" s="90"/>
      <c r="B7" s="90"/>
      <c r="C7" s="90"/>
      <c r="D7" s="90"/>
      <c r="E7" s="90"/>
      <c r="F7" s="90"/>
      <c r="G7" s="90"/>
      <c r="H7" s="90"/>
      <c r="I7" s="90"/>
      <c r="J7" s="90"/>
      <c r="K7" s="90"/>
      <c r="L7" s="90"/>
      <c r="M7" s="90"/>
      <c r="N7" s="90"/>
      <c r="O7" s="90"/>
      <c r="P7" s="90"/>
      <c r="Q7" s="90"/>
      <c r="R7" s="90"/>
      <c r="S7" s="90"/>
      <c r="T7" s="90"/>
      <c r="U7" s="566" t="s">
        <v>1948</v>
      </c>
      <c r="V7" s="379"/>
      <c r="W7" s="315"/>
      <c r="X7" s="505"/>
      <c r="Y7" s="505"/>
      <c r="Z7" s="94"/>
      <c r="AA7" s="94"/>
      <c r="AB7" s="91"/>
      <c r="AC7" s="91"/>
      <c r="AD7" s="91"/>
      <c r="AE7" s="91"/>
      <c r="AF7" s="95"/>
      <c r="AG7" s="560" t="s">
        <v>2760</v>
      </c>
      <c r="AH7" s="91"/>
      <c r="AI7" s="91"/>
      <c r="AJ7" s="91"/>
      <c r="AK7" s="91"/>
      <c r="AL7" s="91"/>
      <c r="AM7" s="91"/>
      <c r="AN7" s="91"/>
      <c r="AO7" s="91"/>
      <c r="AP7" s="91"/>
      <c r="AQ7" s="91"/>
      <c r="AR7" s="91"/>
      <c r="AS7" s="91"/>
      <c r="AT7" s="91"/>
      <c r="AU7" s="91"/>
      <c r="AV7" s="91"/>
      <c r="AW7" s="91"/>
      <c r="AX7" s="91"/>
      <c r="AY7" s="91"/>
      <c r="AZ7" s="91"/>
      <c r="BA7" s="91"/>
      <c r="BB7" s="91"/>
      <c r="BC7" s="91"/>
      <c r="BD7" s="91"/>
      <c r="BE7" s="95"/>
      <c r="BF7" s="95"/>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c r="IW7" s="91"/>
      <c r="IX7" s="91"/>
      <c r="IY7" s="91"/>
      <c r="IZ7" s="91"/>
      <c r="JA7" s="91"/>
      <c r="JB7" s="91"/>
      <c r="JC7" s="91"/>
      <c r="JD7" s="91"/>
      <c r="JE7" s="91"/>
      <c r="JF7" s="91"/>
      <c r="JG7" s="91"/>
      <c r="JH7" s="91"/>
      <c r="JI7" s="91"/>
      <c r="JJ7" s="91"/>
      <c r="JK7" s="91"/>
      <c r="JL7" s="91"/>
      <c r="JM7" s="91"/>
      <c r="JN7" s="91"/>
      <c r="JO7" s="91"/>
      <c r="JP7" s="91"/>
      <c r="JQ7" s="91"/>
      <c r="JR7" s="91"/>
      <c r="JS7" s="91"/>
      <c r="JT7" s="91"/>
      <c r="JU7" s="91"/>
      <c r="JV7" s="91"/>
      <c r="JW7" s="91"/>
      <c r="JX7" s="91"/>
      <c r="JY7" s="91"/>
      <c r="JZ7" s="91"/>
      <c r="KA7" s="91"/>
      <c r="KB7" s="91"/>
      <c r="KC7" s="91"/>
      <c r="KD7" s="91"/>
      <c r="KE7" s="91"/>
      <c r="KF7" s="91"/>
      <c r="KG7" s="91"/>
      <c r="KH7" s="91"/>
      <c r="KI7" s="91"/>
      <c r="KJ7" s="91"/>
      <c r="KK7" s="91"/>
      <c r="KL7" s="91"/>
      <c r="KM7" s="91"/>
      <c r="KN7" s="91"/>
      <c r="KO7" s="91"/>
      <c r="KP7" s="91"/>
      <c r="KQ7" s="91"/>
      <c r="KR7" s="91"/>
      <c r="KS7" s="91"/>
      <c r="KT7" s="91"/>
      <c r="KU7" s="91"/>
      <c r="KV7" s="91"/>
      <c r="KW7" s="91"/>
      <c r="KX7" s="91"/>
      <c r="KY7" s="91"/>
      <c r="KZ7" s="91"/>
      <c r="LA7" s="91"/>
      <c r="LB7" s="91"/>
      <c r="LC7" s="91"/>
      <c r="LD7" s="91"/>
      <c r="LE7" s="91"/>
      <c r="LF7" s="91"/>
      <c r="LG7" s="91"/>
      <c r="LH7" s="91"/>
      <c r="LI7" s="91"/>
      <c r="LJ7" s="91"/>
      <c r="LK7" s="91"/>
      <c r="LL7" s="91"/>
      <c r="LM7" s="91"/>
      <c r="LN7" s="91"/>
      <c r="LO7" s="91"/>
      <c r="LP7" s="91"/>
      <c r="LQ7" s="91"/>
      <c r="LR7" s="91"/>
      <c r="LS7" s="91"/>
      <c r="LT7" s="91"/>
      <c r="LU7" s="91"/>
      <c r="LV7" s="91"/>
      <c r="LW7" s="91"/>
      <c r="LX7" s="91"/>
      <c r="LY7" s="91"/>
      <c r="LZ7" s="91"/>
      <c r="MA7" s="91"/>
      <c r="MB7" s="91"/>
      <c r="MC7" s="91"/>
      <c r="MD7" s="91"/>
      <c r="ME7" s="91"/>
      <c r="MF7" s="91"/>
      <c r="MG7" s="91"/>
      <c r="MH7" s="91"/>
      <c r="MI7" s="91"/>
      <c r="MJ7" s="91"/>
      <c r="MK7" s="91"/>
      <c r="ML7" s="91"/>
      <c r="MM7" s="91"/>
      <c r="MN7" s="91"/>
      <c r="MO7" s="91"/>
      <c r="MP7" s="91"/>
      <c r="MQ7" s="91"/>
      <c r="MR7" s="91"/>
      <c r="MS7" s="91"/>
      <c r="MT7" s="91"/>
      <c r="MU7" s="91"/>
      <c r="MV7" s="91"/>
      <c r="MW7" s="91"/>
      <c r="MX7" s="91"/>
      <c r="MY7" s="91"/>
      <c r="MZ7" s="91"/>
      <c r="NA7" s="91"/>
      <c r="NB7" s="91"/>
      <c r="NC7" s="91"/>
      <c r="ND7" s="91"/>
      <c r="NE7" s="91"/>
      <c r="NF7" s="91"/>
      <c r="NG7" s="91"/>
      <c r="NH7" s="91"/>
      <c r="NI7" s="91"/>
      <c r="NJ7" s="91"/>
      <c r="NK7" s="91"/>
      <c r="NL7" s="91"/>
      <c r="NM7" s="91"/>
      <c r="NN7" s="91"/>
      <c r="NO7" s="91"/>
      <c r="NP7" s="91"/>
      <c r="NQ7" s="91"/>
      <c r="NR7" s="91"/>
      <c r="NS7" s="91"/>
      <c r="NT7" s="91"/>
      <c r="NU7" s="91"/>
      <c r="NV7" s="91"/>
      <c r="NW7" s="91"/>
      <c r="NX7" s="91"/>
      <c r="NY7" s="91"/>
      <c r="NZ7" s="91"/>
      <c r="OA7" s="91"/>
      <c r="OB7" s="91"/>
      <c r="OC7" s="91"/>
      <c r="OD7" s="91"/>
      <c r="OE7" s="91"/>
      <c r="OF7" s="91"/>
      <c r="OG7" s="91"/>
      <c r="OH7" s="91"/>
      <c r="OI7" s="91"/>
      <c r="OJ7" s="91"/>
      <c r="OK7" s="91"/>
      <c r="OL7" s="91"/>
      <c r="OM7" s="91"/>
      <c r="ON7" s="91"/>
      <c r="OO7" s="91"/>
      <c r="OP7" s="91"/>
      <c r="OQ7" s="91"/>
      <c r="OR7" s="91"/>
      <c r="OS7" s="91"/>
      <c r="OT7" s="91"/>
      <c r="OU7" s="91"/>
      <c r="OV7" s="91"/>
      <c r="OW7" s="91"/>
      <c r="OX7" s="91"/>
      <c r="OY7" s="91"/>
      <c r="OZ7" s="91"/>
      <c r="PA7" s="91"/>
      <c r="PB7" s="91"/>
      <c r="PC7" s="91"/>
      <c r="PD7" s="91"/>
      <c r="PE7" s="91"/>
      <c r="PF7" s="91"/>
      <c r="PG7" s="91"/>
      <c r="PH7" s="91"/>
      <c r="PI7" s="91"/>
      <c r="PJ7" s="91"/>
      <c r="PK7" s="91"/>
      <c r="PL7" s="91"/>
      <c r="PM7" s="91"/>
      <c r="PN7" s="91"/>
      <c r="PO7" s="91"/>
      <c r="PP7" s="91"/>
      <c r="PQ7" s="91"/>
      <c r="PR7" s="91"/>
      <c r="PS7" s="91"/>
      <c r="PT7" s="91"/>
      <c r="PU7" s="91"/>
      <c r="PV7" s="91"/>
      <c r="PW7" s="91"/>
      <c r="PX7" s="91"/>
      <c r="PY7" s="91"/>
      <c r="PZ7" s="91"/>
      <c r="QA7" s="91"/>
      <c r="QB7" s="91"/>
      <c r="QC7" s="91"/>
      <c r="QD7" s="91"/>
      <c r="QE7" s="91"/>
      <c r="QF7" s="91"/>
      <c r="QG7" s="91"/>
      <c r="QH7" s="91"/>
      <c r="QI7" s="91"/>
      <c r="QJ7" s="91"/>
      <c r="QK7" s="91"/>
      <c r="QL7" s="91"/>
      <c r="QM7" s="91"/>
      <c r="QN7" s="91"/>
      <c r="QO7" s="91"/>
      <c r="QP7" s="91"/>
      <c r="QQ7" s="91"/>
      <c r="QR7" s="91"/>
      <c r="QS7" s="91"/>
      <c r="QT7" s="91"/>
      <c r="QU7" s="91"/>
      <c r="QV7" s="91"/>
      <c r="QW7" s="91"/>
      <c r="QX7" s="91"/>
      <c r="QY7" s="91"/>
      <c r="QZ7" s="91"/>
      <c r="RA7" s="91"/>
      <c r="RB7" s="91"/>
      <c r="RC7" s="91"/>
      <c r="RD7" s="91"/>
      <c r="RE7" s="91"/>
      <c r="RF7" s="91"/>
      <c r="RG7" s="91"/>
      <c r="RH7" s="91"/>
      <c r="RI7" s="91"/>
      <c r="RJ7" s="91"/>
      <c r="RK7" s="91"/>
      <c r="RL7" s="91"/>
      <c r="RM7" s="91"/>
      <c r="RN7" s="91"/>
      <c r="RO7" s="91"/>
      <c r="RP7" s="91"/>
      <c r="RQ7" s="91"/>
      <c r="RR7" s="91"/>
      <c r="RS7" s="91"/>
      <c r="RT7" s="91"/>
      <c r="RU7" s="91"/>
      <c r="RV7" s="91"/>
      <c r="RW7" s="91"/>
      <c r="RX7" s="91"/>
      <c r="RY7" s="91"/>
      <c r="RZ7" s="91"/>
      <c r="SA7" s="91"/>
      <c r="SB7" s="91"/>
      <c r="SC7" s="91"/>
      <c r="SD7" s="91"/>
      <c r="SE7" s="91"/>
      <c r="SF7" s="91"/>
      <c r="SG7" s="91"/>
      <c r="SH7" s="91"/>
      <c r="SI7" s="91"/>
      <c r="SJ7" s="91"/>
      <c r="SK7" s="91"/>
      <c r="SL7" s="91"/>
      <c r="SM7" s="91"/>
      <c r="SN7" s="91"/>
      <c r="SO7" s="91"/>
      <c r="SP7" s="91"/>
      <c r="SQ7" s="91"/>
      <c r="SR7" s="91"/>
      <c r="SS7" s="91"/>
      <c r="ST7" s="91"/>
      <c r="SU7" s="91"/>
      <c r="SV7" s="91"/>
      <c r="SW7" s="91"/>
      <c r="SX7" s="91"/>
      <c r="SY7" s="91"/>
      <c r="SZ7" s="91"/>
      <c r="TA7" s="91"/>
      <c r="TB7" s="91"/>
      <c r="TC7" s="91"/>
      <c r="TD7" s="91"/>
      <c r="TE7" s="91"/>
      <c r="TF7" s="91"/>
      <c r="TG7" s="91"/>
      <c r="TH7" s="91"/>
      <c r="TI7" s="91"/>
      <c r="TJ7" s="91"/>
      <c r="TK7" s="91"/>
      <c r="TL7" s="91"/>
      <c r="TM7" s="91"/>
      <c r="TN7" s="91"/>
      <c r="TO7" s="91"/>
      <c r="TP7" s="91"/>
      <c r="TQ7" s="91"/>
      <c r="TR7" s="91"/>
      <c r="TS7" s="91"/>
      <c r="TT7" s="91"/>
      <c r="TU7" s="91"/>
      <c r="TV7" s="91"/>
      <c r="TW7" s="91"/>
      <c r="TX7" s="91"/>
      <c r="TY7" s="91"/>
      <c r="TZ7" s="91"/>
      <c r="UA7" s="91"/>
      <c r="UB7" s="91"/>
      <c r="UC7" s="91"/>
      <c r="UD7" s="91"/>
      <c r="UE7" s="91"/>
      <c r="UF7" s="91"/>
      <c r="UG7" s="91"/>
      <c r="UH7" s="91"/>
      <c r="UI7" s="91"/>
      <c r="UJ7" s="91"/>
      <c r="UK7" s="91"/>
      <c r="UL7" s="91"/>
      <c r="UM7" s="91"/>
      <c r="UN7" s="91"/>
      <c r="UO7" s="91"/>
      <c r="UP7" s="91"/>
      <c r="UQ7" s="91"/>
      <c r="UR7" s="91"/>
      <c r="US7" s="91"/>
      <c r="UT7" s="91"/>
      <c r="UU7" s="91"/>
      <c r="UV7" s="91"/>
      <c r="UW7" s="91"/>
      <c r="UX7" s="91"/>
      <c r="UY7" s="91"/>
      <c r="UZ7" s="91"/>
      <c r="VA7" s="91"/>
      <c r="VB7" s="91"/>
      <c r="VC7" s="91"/>
      <c r="VD7" s="91"/>
      <c r="VE7" s="91"/>
      <c r="VF7" s="91"/>
      <c r="VG7" s="91"/>
      <c r="VH7" s="91"/>
      <c r="VI7" s="91"/>
      <c r="VJ7" s="91"/>
      <c r="VK7" s="91"/>
      <c r="VL7" s="91"/>
      <c r="VM7" s="91"/>
      <c r="VN7" s="91"/>
      <c r="VO7" s="91"/>
      <c r="VP7" s="91"/>
      <c r="VQ7" s="91"/>
      <c r="VR7" s="91"/>
      <c r="VS7" s="91"/>
      <c r="VT7" s="91"/>
      <c r="VU7" s="91"/>
      <c r="VV7" s="91"/>
      <c r="VW7" s="91"/>
      <c r="VX7" s="91"/>
      <c r="VY7" s="91"/>
      <c r="VZ7" s="91"/>
      <c r="WA7" s="91"/>
      <c r="WB7" s="91"/>
      <c r="WC7" s="91"/>
      <c r="WD7" s="91"/>
      <c r="WE7" s="91"/>
      <c r="WF7" s="91"/>
      <c r="WG7" s="91"/>
      <c r="WH7" s="91"/>
      <c r="WI7" s="91"/>
      <c r="WJ7" s="91"/>
      <c r="WK7" s="91"/>
      <c r="WL7" s="91"/>
      <c r="WM7" s="91"/>
      <c r="WN7" s="91"/>
      <c r="WO7" s="91"/>
      <c r="WP7" s="91"/>
      <c r="WQ7" s="91"/>
      <c r="WR7" s="91"/>
      <c r="WS7" s="91"/>
      <c r="WT7" s="91"/>
      <c r="WU7" s="91"/>
      <c r="WV7" s="91"/>
      <c r="WW7" s="91"/>
      <c r="WX7" s="91"/>
      <c r="WY7" s="91"/>
      <c r="WZ7" s="91"/>
      <c r="XA7" s="91"/>
      <c r="XB7" s="91"/>
      <c r="XC7" s="91"/>
      <c r="XD7" s="91"/>
      <c r="XE7" s="91"/>
      <c r="XF7" s="91"/>
      <c r="XG7" s="91"/>
      <c r="XH7" s="91"/>
      <c r="XI7" s="91"/>
      <c r="XJ7" s="91"/>
      <c r="XK7" s="91"/>
      <c r="XL7" s="91"/>
      <c r="XM7" s="91"/>
      <c r="XN7" s="91"/>
      <c r="XO7" s="91"/>
      <c r="XP7" s="91"/>
      <c r="XQ7" s="91"/>
      <c r="XR7" s="91"/>
      <c r="XS7" s="91"/>
      <c r="XT7" s="91"/>
      <c r="XU7" s="91"/>
      <c r="XV7" s="91"/>
      <c r="XW7" s="91"/>
      <c r="XX7" s="91"/>
      <c r="XY7" s="91"/>
      <c r="XZ7" s="91"/>
      <c r="YA7" s="91"/>
      <c r="YB7" s="91"/>
      <c r="YC7" s="91"/>
      <c r="YD7" s="91"/>
      <c r="YE7" s="91"/>
      <c r="YF7" s="91"/>
      <c r="YG7" s="91"/>
      <c r="YH7" s="91"/>
      <c r="YI7" s="91"/>
      <c r="YJ7" s="91"/>
      <c r="YK7" s="91"/>
      <c r="YL7" s="91"/>
      <c r="YM7" s="91"/>
      <c r="YN7" s="91"/>
      <c r="YO7" s="91"/>
      <c r="YP7" s="91"/>
      <c r="YQ7" s="91"/>
      <c r="YR7" s="91"/>
      <c r="YS7" s="91"/>
      <c r="YT7" s="91"/>
      <c r="YU7" s="91"/>
      <c r="YV7" s="91"/>
      <c r="YW7" s="91"/>
      <c r="YX7" s="91"/>
      <c r="YY7" s="91"/>
      <c r="YZ7" s="91"/>
      <c r="ZA7" s="91"/>
      <c r="ZB7" s="91"/>
      <c r="ZC7" s="91"/>
      <c r="ZD7" s="91"/>
      <c r="ZE7" s="91"/>
      <c r="ZF7" s="91"/>
      <c r="ZG7" s="91"/>
      <c r="ZH7" s="91"/>
      <c r="ZI7" s="91"/>
      <c r="ZJ7" s="91"/>
      <c r="ZK7" s="91"/>
      <c r="ZL7" s="91"/>
      <c r="ZM7" s="91"/>
      <c r="ZN7" s="91"/>
      <c r="ZO7" s="91"/>
      <c r="ZP7" s="91"/>
      <c r="ZQ7" s="91"/>
      <c r="ZR7" s="91"/>
      <c r="ZS7" s="91"/>
      <c r="ZT7" s="91"/>
      <c r="ZU7" s="91"/>
      <c r="ZV7" s="91"/>
      <c r="ZW7" s="91"/>
      <c r="ZX7" s="91"/>
      <c r="ZY7" s="91"/>
      <c r="ZZ7" s="91"/>
      <c r="AAA7" s="91"/>
      <c r="AAB7" s="91"/>
      <c r="AAC7" s="91"/>
      <c r="AAD7" s="91"/>
      <c r="AAE7" s="91"/>
      <c r="AAF7" s="91"/>
      <c r="AAG7" s="91"/>
      <c r="AAH7" s="91"/>
      <c r="AAI7" s="91"/>
      <c r="AAJ7" s="91"/>
      <c r="AAK7" s="91"/>
      <c r="AAL7" s="91"/>
      <c r="AAM7" s="91"/>
      <c r="AAN7" s="91"/>
      <c r="AAO7" s="91"/>
      <c r="AAP7" s="91"/>
      <c r="AAQ7" s="91"/>
      <c r="AAR7" s="91"/>
      <c r="AAS7" s="91"/>
      <c r="AAT7" s="91"/>
      <c r="AAU7" s="91"/>
      <c r="AAV7" s="91"/>
      <c r="AAW7" s="91"/>
      <c r="AAX7" s="91"/>
      <c r="AAY7" s="91"/>
      <c r="AAZ7" s="91"/>
      <c r="ABA7" s="91"/>
      <c r="ABB7" s="91"/>
      <c r="ABC7" s="91"/>
      <c r="ABD7" s="91"/>
      <c r="ABE7" s="91"/>
      <c r="ABF7" s="91"/>
      <c r="ABG7" s="91"/>
      <c r="ABH7" s="91"/>
      <c r="ABI7" s="91"/>
      <c r="ABJ7" s="91"/>
      <c r="ABK7" s="91"/>
      <c r="ABL7" s="91"/>
      <c r="ABM7" s="91"/>
      <c r="ABN7" s="91"/>
      <c r="ABO7" s="91"/>
      <c r="ABP7" s="91"/>
      <c r="ABQ7" s="91"/>
      <c r="ABR7" s="91"/>
      <c r="ABS7" s="91"/>
      <c r="ABT7" s="91"/>
      <c r="ABU7" s="91"/>
      <c r="ABV7" s="91"/>
      <c r="ABW7" s="91"/>
      <c r="ABX7" s="91"/>
      <c r="ABY7" s="91"/>
      <c r="ABZ7" s="91"/>
      <c r="ACA7" s="91"/>
      <c r="ACB7" s="91"/>
      <c r="ACC7" s="91"/>
      <c r="ACD7" s="91"/>
      <c r="ACE7" s="91"/>
      <c r="ACF7" s="91"/>
      <c r="ACG7" s="91"/>
      <c r="ACH7" s="91"/>
      <c r="ACI7" s="91"/>
      <c r="ACJ7" s="91"/>
      <c r="ACK7" s="91"/>
      <c r="ACL7" s="91"/>
      <c r="ACM7" s="91"/>
      <c r="ACN7" s="91"/>
      <c r="ACO7" s="91"/>
      <c r="ACP7" s="91"/>
      <c r="ACQ7" s="91"/>
      <c r="ACR7" s="91"/>
      <c r="ACS7" s="91"/>
      <c r="ACT7" s="91"/>
      <c r="ACU7" s="91"/>
      <c r="ACV7" s="91"/>
      <c r="ACW7" s="91"/>
      <c r="ACX7" s="91"/>
      <c r="ACY7" s="91"/>
      <c r="ACZ7" s="91"/>
      <c r="ADA7" s="91"/>
      <c r="ADB7" s="91"/>
      <c r="ADC7" s="91"/>
      <c r="ADD7" s="91"/>
      <c r="ADE7" s="91"/>
      <c r="ADF7" s="91"/>
      <c r="ADG7" s="91"/>
      <c r="ADH7" s="91"/>
      <c r="ADI7" s="91"/>
      <c r="ADJ7" s="91"/>
      <c r="ADK7" s="91"/>
      <c r="ADL7" s="91"/>
      <c r="ADM7" s="91"/>
      <c r="ADN7" s="91"/>
      <c r="ADO7" s="91"/>
      <c r="ADP7" s="91"/>
      <c r="ADQ7" s="91"/>
      <c r="ADR7" s="91"/>
      <c r="ADS7" s="91"/>
      <c r="ADT7" s="91"/>
      <c r="ADU7" s="91"/>
      <c r="ADV7" s="91"/>
      <c r="ADW7" s="91"/>
      <c r="ADX7" s="91"/>
      <c r="ADY7" s="91"/>
      <c r="ADZ7" s="91"/>
      <c r="AEA7" s="91"/>
      <c r="AEB7" s="91"/>
      <c r="AEC7" s="91"/>
      <c r="AED7" s="91"/>
      <c r="AEE7" s="91"/>
      <c r="AEF7" s="91"/>
      <c r="AEG7" s="91"/>
      <c r="AEH7" s="91"/>
      <c r="AEI7" s="91"/>
      <c r="AEJ7" s="91"/>
      <c r="AEK7" s="91"/>
      <c r="AEL7" s="91"/>
      <c r="AEM7" s="91"/>
      <c r="AEN7" s="91"/>
      <c r="AEO7" s="91"/>
      <c r="AEP7" s="91"/>
      <c r="AEQ7" s="91"/>
      <c r="AER7" s="91"/>
      <c r="AES7" s="91"/>
      <c r="AET7" s="91"/>
      <c r="AEU7" s="91"/>
      <c r="AEV7" s="91"/>
      <c r="AEW7" s="91"/>
      <c r="AEX7" s="91"/>
      <c r="AEY7" s="91"/>
      <c r="AEZ7" s="91"/>
      <c r="AFA7" s="91"/>
      <c r="AFB7" s="91"/>
      <c r="AFC7" s="91"/>
      <c r="AFD7" s="91"/>
      <c r="AFE7" s="91"/>
      <c r="AFF7" s="91"/>
      <c r="AFG7" s="91"/>
      <c r="AFH7" s="91"/>
      <c r="AFI7" s="91"/>
      <c r="AFJ7" s="91"/>
      <c r="AFK7" s="91"/>
      <c r="AFL7" s="91"/>
      <c r="AFM7" s="91"/>
      <c r="AFN7" s="91"/>
      <c r="AFO7" s="91"/>
      <c r="AFP7" s="91"/>
      <c r="AFQ7" s="91"/>
      <c r="AFR7" s="91"/>
      <c r="AFS7" s="91"/>
      <c r="AFT7" s="91"/>
      <c r="AFU7" s="91"/>
      <c r="AFV7" s="91"/>
      <c r="AFW7" s="91"/>
      <c r="AFX7" s="91"/>
      <c r="AFY7" s="91"/>
      <c r="AFZ7" s="91"/>
      <c r="AGA7" s="91"/>
      <c r="AGB7" s="91"/>
      <c r="AGC7" s="91"/>
      <c r="AGD7" s="91"/>
      <c r="AGE7" s="91"/>
      <c r="AGF7" s="91"/>
      <c r="AGG7" s="91"/>
      <c r="AGH7" s="91"/>
      <c r="AGI7" s="91"/>
      <c r="AGJ7" s="91"/>
      <c r="AGK7" s="91"/>
      <c r="AGL7" s="91"/>
      <c r="AGM7" s="91"/>
      <c r="AGN7" s="91"/>
      <c r="AGO7" s="91"/>
      <c r="AGP7" s="91"/>
      <c r="AGQ7" s="91"/>
      <c r="AGR7" s="91"/>
      <c r="AGS7" s="91"/>
      <c r="AGT7" s="91"/>
      <c r="AGU7" s="91"/>
      <c r="AGV7" s="91"/>
      <c r="AGW7" s="91"/>
      <c r="AGX7" s="91"/>
      <c r="AGY7" s="91"/>
      <c r="AGZ7" s="91"/>
      <c r="AHA7" s="91"/>
      <c r="AHB7" s="91"/>
      <c r="AHC7" s="91"/>
      <c r="AHD7" s="91"/>
      <c r="AHE7" s="91"/>
      <c r="AHF7" s="91"/>
      <c r="AHG7" s="91"/>
      <c r="AHH7" s="91"/>
      <c r="AHI7" s="91"/>
      <c r="AHJ7" s="91"/>
      <c r="AHK7" s="91"/>
      <c r="AHL7" s="91"/>
      <c r="AHM7" s="91"/>
      <c r="AHN7" s="91"/>
      <c r="AHO7" s="91"/>
      <c r="AHP7" s="91"/>
      <c r="AHQ7" s="91"/>
      <c r="AHR7" s="91"/>
      <c r="AHS7" s="91"/>
      <c r="AHT7" s="91"/>
      <c r="AHU7" s="91"/>
      <c r="AHV7" s="91"/>
      <c r="AHW7" s="91"/>
      <c r="AHX7" s="91"/>
      <c r="AHY7" s="91"/>
      <c r="AHZ7" s="91"/>
      <c r="AIA7" s="91"/>
      <c r="AIB7" s="91"/>
      <c r="AIC7" s="91"/>
      <c r="AID7" s="91"/>
      <c r="AIE7" s="91"/>
      <c r="AIF7" s="91"/>
      <c r="AIG7" s="91"/>
      <c r="AIH7" s="91"/>
      <c r="AII7" s="91"/>
      <c r="AIJ7" s="91"/>
      <c r="AIK7" s="91"/>
      <c r="AIL7" s="91"/>
      <c r="AIM7" s="91"/>
      <c r="AIN7" s="91"/>
      <c r="AIO7" s="91"/>
      <c r="AIP7" s="91"/>
      <c r="AIQ7" s="91"/>
      <c r="AIR7" s="91"/>
      <c r="AIS7" s="91"/>
      <c r="AIT7" s="91"/>
      <c r="AIU7" s="91"/>
      <c r="AIV7" s="91"/>
      <c r="AIW7" s="91"/>
      <c r="AIX7" s="91"/>
      <c r="AIY7" s="91"/>
      <c r="AIZ7" s="91"/>
      <c r="AJA7" s="91"/>
      <c r="AJB7" s="91"/>
      <c r="AJC7" s="91"/>
      <c r="AJD7" s="91"/>
      <c r="AJE7" s="91"/>
      <c r="AJF7" s="91"/>
      <c r="AJG7" s="91"/>
      <c r="AJH7" s="91"/>
      <c r="AJI7" s="91"/>
      <c r="AJJ7" s="91"/>
      <c r="AJK7" s="91"/>
      <c r="AJL7" s="91"/>
      <c r="AJM7" s="91"/>
      <c r="AJN7" s="91"/>
      <c r="AJO7" s="91"/>
      <c r="AJP7" s="91"/>
      <c r="AJQ7" s="91"/>
      <c r="AJR7" s="91"/>
      <c r="AJS7" s="91"/>
      <c r="AJT7" s="91"/>
      <c r="AJU7" s="91"/>
      <c r="AJV7" s="91"/>
      <c r="AJW7" s="91"/>
      <c r="AJX7" s="91"/>
      <c r="AJY7" s="91"/>
      <c r="AJZ7" s="91"/>
      <c r="AKA7" s="91"/>
      <c r="AKB7" s="91"/>
      <c r="AKC7" s="91"/>
      <c r="AKD7" s="91"/>
      <c r="AKE7" s="91"/>
      <c r="AKF7" s="91"/>
      <c r="AKG7" s="91"/>
      <c r="AKH7" s="91"/>
      <c r="AKI7" s="91"/>
      <c r="AKJ7" s="91"/>
      <c r="AKK7" s="91"/>
      <c r="AKL7" s="91"/>
      <c r="AKM7" s="91"/>
      <c r="AKN7" s="91"/>
      <c r="AKO7" s="91"/>
    </row>
    <row r="8" spans="1:977" s="88" customFormat="1" ht="41.25" customHeight="1" x14ac:dyDescent="0.45">
      <c r="A8" s="85"/>
      <c r="B8" s="85"/>
      <c r="C8" s="85"/>
      <c r="D8" s="85"/>
      <c r="E8" s="85"/>
      <c r="F8" s="85"/>
      <c r="G8" s="85"/>
      <c r="H8" s="85"/>
      <c r="I8" s="85"/>
      <c r="J8" s="85"/>
      <c r="K8" s="85"/>
      <c r="L8" s="85"/>
      <c r="M8" s="85"/>
      <c r="N8" s="85"/>
      <c r="O8" s="85"/>
      <c r="P8" s="85"/>
      <c r="Q8" s="85"/>
      <c r="R8" s="85"/>
      <c r="S8" s="85"/>
      <c r="T8" s="85"/>
      <c r="U8" s="945" t="str">
        <f>IF(OsnPodaci!B23="","",OsnPodaci!B23)</f>
        <v>NLB Banka d.d. Sarajevo</v>
      </c>
      <c r="X8" s="505"/>
      <c r="Y8" s="505"/>
      <c r="Z8" s="89"/>
      <c r="AA8" s="89"/>
      <c r="AB8" s="89"/>
      <c r="AC8" s="89"/>
      <c r="AD8" s="89"/>
      <c r="AE8" s="89"/>
      <c r="AF8" s="89"/>
      <c r="AG8" s="947" t="str">
        <f>IF('#UNOS'!B12="","",'#UNOS'!B12)</f>
        <v>094</v>
      </c>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c r="CB8" s="89"/>
      <c r="CC8" s="89"/>
      <c r="CD8" s="89"/>
      <c r="CE8" s="89"/>
      <c r="CF8" s="89"/>
      <c r="CG8" s="89"/>
      <c r="CH8" s="89"/>
      <c r="CI8" s="89"/>
      <c r="CJ8" s="89"/>
      <c r="CK8" s="89"/>
      <c r="CL8" s="89"/>
      <c r="CM8" s="89"/>
      <c r="CN8" s="89"/>
      <c r="CO8" s="89"/>
      <c r="CP8" s="89"/>
      <c r="CQ8" s="89"/>
      <c r="CR8" s="89"/>
      <c r="CS8" s="89"/>
      <c r="CT8" s="89"/>
      <c r="CU8" s="89"/>
      <c r="CV8" s="89"/>
      <c r="CW8" s="89"/>
      <c r="CX8" s="89"/>
      <c r="CY8" s="89"/>
      <c r="CZ8" s="89"/>
      <c r="DA8" s="89"/>
      <c r="DB8" s="89"/>
      <c r="DC8" s="89"/>
      <c r="DD8" s="89"/>
      <c r="DE8" s="89"/>
      <c r="DF8" s="89"/>
      <c r="DG8" s="89"/>
      <c r="DH8" s="89"/>
      <c r="DI8" s="89"/>
      <c r="DJ8" s="89"/>
      <c r="DK8" s="89"/>
      <c r="DL8" s="89"/>
      <c r="DM8" s="89"/>
      <c r="DN8" s="89"/>
      <c r="DO8" s="89"/>
      <c r="DP8" s="89"/>
      <c r="DQ8" s="89"/>
      <c r="DR8" s="89"/>
      <c r="DS8" s="89"/>
      <c r="DT8" s="89"/>
      <c r="DU8" s="89"/>
      <c r="DV8" s="89"/>
      <c r="DW8" s="89"/>
      <c r="DX8" s="89"/>
      <c r="DY8" s="89"/>
      <c r="DZ8" s="89"/>
      <c r="EA8" s="89"/>
      <c r="EB8" s="89"/>
      <c r="EC8" s="89"/>
      <c r="ED8" s="89"/>
      <c r="EE8" s="89"/>
      <c r="EF8" s="89"/>
      <c r="EG8" s="89"/>
      <c r="EH8" s="89"/>
      <c r="EI8" s="89"/>
      <c r="EJ8" s="89"/>
      <c r="EK8" s="89"/>
      <c r="EL8" s="89"/>
      <c r="EM8" s="89"/>
      <c r="EN8" s="89"/>
      <c r="EO8" s="89"/>
      <c r="EP8" s="89"/>
      <c r="EQ8" s="89"/>
      <c r="ER8" s="89"/>
      <c r="ES8" s="89"/>
      <c r="ET8" s="89"/>
      <c r="EU8" s="89"/>
      <c r="EV8" s="89"/>
      <c r="EW8" s="89"/>
      <c r="EX8" s="89"/>
      <c r="EY8" s="89"/>
      <c r="EZ8" s="89"/>
      <c r="FA8" s="89"/>
      <c r="FB8" s="89"/>
      <c r="FC8" s="89"/>
      <c r="FD8" s="89"/>
      <c r="FE8" s="89"/>
      <c r="FF8" s="89"/>
      <c r="FG8" s="89"/>
      <c r="FH8" s="89"/>
      <c r="FI8" s="89"/>
      <c r="FJ8" s="89"/>
      <c r="FK8" s="89"/>
      <c r="FL8" s="89"/>
      <c r="FM8" s="89"/>
      <c r="FN8" s="89"/>
      <c r="FO8" s="89"/>
      <c r="FP8" s="89"/>
      <c r="FQ8" s="89"/>
      <c r="FR8" s="89"/>
      <c r="FS8" s="89"/>
      <c r="FT8" s="89"/>
      <c r="FU8" s="89"/>
      <c r="FV8" s="89"/>
      <c r="FW8" s="89"/>
      <c r="FX8" s="89"/>
      <c r="FY8" s="89"/>
      <c r="FZ8" s="89"/>
      <c r="GA8" s="89"/>
      <c r="GB8" s="89"/>
      <c r="GC8" s="89"/>
      <c r="GD8" s="89"/>
      <c r="GE8" s="89"/>
      <c r="GF8" s="89"/>
      <c r="GG8" s="89"/>
      <c r="GH8" s="89"/>
      <c r="GI8" s="89"/>
      <c r="GJ8" s="89"/>
      <c r="GK8" s="89"/>
      <c r="GL8" s="89"/>
      <c r="GM8" s="89"/>
      <c r="GN8" s="89"/>
      <c r="GO8" s="89"/>
      <c r="GP8" s="89"/>
      <c r="GQ8" s="89"/>
      <c r="GR8" s="89"/>
      <c r="GS8" s="89"/>
      <c r="GT8" s="89"/>
      <c r="GU8" s="89"/>
      <c r="GV8" s="89"/>
      <c r="GW8" s="89"/>
      <c r="GX8" s="89"/>
      <c r="GY8" s="89"/>
      <c r="GZ8" s="89"/>
      <c r="HA8" s="89"/>
      <c r="HB8" s="89"/>
      <c r="HC8" s="89"/>
      <c r="HD8" s="89"/>
      <c r="HE8" s="89"/>
      <c r="HF8" s="89"/>
      <c r="HG8" s="89"/>
      <c r="HH8" s="89"/>
      <c r="HI8" s="89"/>
      <c r="HJ8" s="89"/>
      <c r="HK8" s="89"/>
      <c r="HL8" s="89"/>
      <c r="HM8" s="89"/>
      <c r="HN8" s="89"/>
      <c r="HO8" s="89"/>
      <c r="HP8" s="89"/>
      <c r="HQ8" s="89"/>
      <c r="HR8" s="89"/>
      <c r="HS8" s="89"/>
      <c r="HT8" s="89"/>
      <c r="HU8" s="89"/>
      <c r="HV8" s="89"/>
      <c r="HW8" s="89"/>
      <c r="HX8" s="89"/>
      <c r="HY8" s="89"/>
      <c r="HZ8" s="89"/>
      <c r="IA8" s="89"/>
      <c r="IB8" s="89"/>
      <c r="IC8" s="89"/>
      <c r="ID8" s="89"/>
      <c r="IE8" s="89"/>
      <c r="IF8" s="89"/>
      <c r="IG8" s="89"/>
      <c r="IH8" s="89"/>
      <c r="II8" s="89"/>
      <c r="IJ8" s="89"/>
      <c r="IK8" s="89"/>
      <c r="IL8" s="89"/>
      <c r="IM8" s="89"/>
      <c r="IN8" s="89"/>
      <c r="IO8" s="89"/>
      <c r="IP8" s="89"/>
      <c r="IQ8" s="89"/>
      <c r="IR8" s="89"/>
      <c r="IS8" s="89"/>
      <c r="IT8" s="89"/>
      <c r="IU8" s="89"/>
      <c r="IV8" s="89"/>
      <c r="IW8" s="89"/>
      <c r="IX8" s="89"/>
      <c r="IY8" s="89"/>
      <c r="IZ8" s="89"/>
      <c r="JA8" s="89"/>
      <c r="JB8" s="89"/>
      <c r="JC8" s="89"/>
      <c r="JD8" s="89"/>
      <c r="JE8" s="89"/>
      <c r="JF8" s="89"/>
      <c r="JG8" s="89"/>
      <c r="JH8" s="89"/>
      <c r="JI8" s="89"/>
      <c r="JJ8" s="89"/>
      <c r="JK8" s="89"/>
      <c r="JL8" s="89"/>
      <c r="JM8" s="89"/>
      <c r="JN8" s="89"/>
      <c r="JO8" s="89"/>
      <c r="JP8" s="89"/>
      <c r="JQ8" s="89"/>
      <c r="JR8" s="89"/>
      <c r="JS8" s="89"/>
      <c r="JT8" s="89"/>
      <c r="JU8" s="89"/>
      <c r="JV8" s="89"/>
      <c r="JW8" s="89"/>
      <c r="JX8" s="89"/>
      <c r="JY8" s="89"/>
      <c r="JZ8" s="89"/>
      <c r="KA8" s="89"/>
      <c r="KB8" s="89"/>
      <c r="KC8" s="89"/>
      <c r="KD8" s="89"/>
      <c r="KE8" s="89"/>
      <c r="KF8" s="89"/>
      <c r="KG8" s="89"/>
      <c r="KH8" s="89"/>
      <c r="KI8" s="89"/>
      <c r="KJ8" s="89"/>
      <c r="KK8" s="89"/>
      <c r="KL8" s="89"/>
      <c r="KM8" s="89"/>
      <c r="KN8" s="89"/>
      <c r="KO8" s="89"/>
      <c r="KP8" s="89"/>
      <c r="KQ8" s="89"/>
      <c r="KR8" s="89"/>
      <c r="KS8" s="89"/>
      <c r="KT8" s="89"/>
      <c r="KU8" s="89"/>
      <c r="KV8" s="89"/>
      <c r="KW8" s="89"/>
      <c r="KX8" s="89"/>
      <c r="KY8" s="89"/>
      <c r="KZ8" s="89"/>
      <c r="LA8" s="89"/>
      <c r="LB8" s="89"/>
      <c r="LC8" s="89"/>
      <c r="LD8" s="89"/>
      <c r="LE8" s="89"/>
      <c r="LF8" s="89"/>
      <c r="LG8" s="89"/>
      <c r="LH8" s="89"/>
      <c r="LI8" s="89"/>
      <c r="LJ8" s="89"/>
      <c r="LK8" s="89"/>
      <c r="LL8" s="89"/>
      <c r="LM8" s="89"/>
      <c r="LN8" s="89"/>
      <c r="LO8" s="89"/>
      <c r="LP8" s="89"/>
      <c r="LQ8" s="89"/>
      <c r="LR8" s="89"/>
      <c r="LS8" s="89"/>
      <c r="LT8" s="89"/>
      <c r="LU8" s="89"/>
      <c r="LV8" s="89"/>
      <c r="LW8" s="89"/>
      <c r="LX8" s="89"/>
      <c r="LY8" s="89"/>
      <c r="LZ8" s="89"/>
      <c r="MA8" s="89"/>
      <c r="MB8" s="89"/>
      <c r="MC8" s="89"/>
      <c r="MD8" s="89"/>
      <c r="ME8" s="89"/>
      <c r="MF8" s="89"/>
      <c r="MG8" s="89"/>
      <c r="MH8" s="89"/>
      <c r="MI8" s="89"/>
      <c r="MJ8" s="89"/>
      <c r="MK8" s="89"/>
      <c r="ML8" s="89"/>
      <c r="MM8" s="89"/>
      <c r="MN8" s="89"/>
      <c r="MO8" s="89"/>
      <c r="MP8" s="89"/>
      <c r="MQ8" s="89"/>
      <c r="MR8" s="89"/>
      <c r="MS8" s="89"/>
      <c r="MT8" s="89"/>
      <c r="MU8" s="89"/>
      <c r="MV8" s="89"/>
      <c r="MW8" s="89"/>
      <c r="MX8" s="89"/>
      <c r="MY8" s="89"/>
      <c r="MZ8" s="89"/>
      <c r="NA8" s="89"/>
      <c r="NB8" s="89"/>
      <c r="NC8" s="89"/>
      <c r="ND8" s="89"/>
      <c r="NE8" s="89"/>
      <c r="NF8" s="89"/>
      <c r="NG8" s="89"/>
      <c r="NH8" s="89"/>
      <c r="NI8" s="89"/>
      <c r="NJ8" s="89"/>
      <c r="NK8" s="89"/>
      <c r="NL8" s="89"/>
      <c r="NM8" s="89"/>
      <c r="NN8" s="89"/>
      <c r="NO8" s="89"/>
      <c r="NP8" s="89"/>
      <c r="NQ8" s="89"/>
      <c r="NR8" s="89"/>
      <c r="NS8" s="89"/>
      <c r="NT8" s="89"/>
      <c r="NU8" s="89"/>
      <c r="NV8" s="89"/>
      <c r="NW8" s="89"/>
      <c r="NX8" s="89"/>
      <c r="NY8" s="89"/>
      <c r="NZ8" s="89"/>
      <c r="OA8" s="89"/>
      <c r="OB8" s="89"/>
      <c r="OC8" s="89"/>
      <c r="OD8" s="89"/>
      <c r="OE8" s="89"/>
      <c r="OF8" s="89"/>
      <c r="OG8" s="89"/>
      <c r="OH8" s="89"/>
      <c r="OI8" s="89"/>
      <c r="OJ8" s="89"/>
      <c r="OK8" s="89"/>
      <c r="OL8" s="89"/>
      <c r="OM8" s="89"/>
      <c r="ON8" s="89"/>
      <c r="OO8" s="89"/>
      <c r="OP8" s="89"/>
      <c r="OQ8" s="89"/>
      <c r="OR8" s="89"/>
      <c r="OS8" s="89"/>
      <c r="OT8" s="89"/>
      <c r="OU8" s="89"/>
      <c r="OV8" s="89"/>
      <c r="OW8" s="89"/>
      <c r="OX8" s="89"/>
      <c r="OY8" s="89"/>
      <c r="OZ8" s="89"/>
      <c r="PA8" s="89"/>
      <c r="PB8" s="89"/>
      <c r="PC8" s="89"/>
      <c r="PD8" s="89"/>
      <c r="PE8" s="89"/>
      <c r="PF8" s="89"/>
      <c r="PG8" s="89"/>
      <c r="PH8" s="89"/>
      <c r="PI8" s="89"/>
      <c r="PJ8" s="89"/>
      <c r="PK8" s="89"/>
      <c r="PL8" s="89"/>
      <c r="PM8" s="89"/>
      <c r="PN8" s="89"/>
      <c r="PO8" s="89"/>
      <c r="PP8" s="89"/>
      <c r="PQ8" s="89"/>
      <c r="PR8" s="89"/>
      <c r="PS8" s="89"/>
      <c r="PT8" s="89"/>
      <c r="PU8" s="89"/>
      <c r="PV8" s="89"/>
      <c r="PW8" s="89"/>
      <c r="PX8" s="89"/>
      <c r="PY8" s="89"/>
      <c r="PZ8" s="89"/>
      <c r="QA8" s="89"/>
      <c r="QB8" s="89"/>
      <c r="QC8" s="89"/>
      <c r="QD8" s="89"/>
      <c r="QE8" s="89"/>
      <c r="QF8" s="89"/>
      <c r="QG8" s="89"/>
      <c r="QH8" s="89"/>
      <c r="QI8" s="89"/>
      <c r="QJ8" s="89"/>
      <c r="QK8" s="89"/>
      <c r="QL8" s="89"/>
      <c r="QM8" s="89"/>
      <c r="QN8" s="89"/>
      <c r="QO8" s="89"/>
      <c r="QP8" s="89"/>
      <c r="QQ8" s="89"/>
      <c r="QR8" s="89"/>
      <c r="QS8" s="89"/>
      <c r="QT8" s="89"/>
      <c r="QU8" s="89"/>
      <c r="QV8" s="89"/>
      <c r="QW8" s="89"/>
      <c r="QX8" s="89"/>
      <c r="QY8" s="89"/>
      <c r="QZ8" s="89"/>
      <c r="RA8" s="89"/>
      <c r="RB8" s="89"/>
      <c r="RC8" s="89"/>
      <c r="RD8" s="89"/>
      <c r="RE8" s="89"/>
      <c r="RF8" s="89"/>
      <c r="RG8" s="89"/>
      <c r="RH8" s="89"/>
      <c r="RI8" s="89"/>
      <c r="RJ8" s="89"/>
      <c r="RK8" s="89"/>
      <c r="RL8" s="89"/>
      <c r="RM8" s="89"/>
      <c r="RN8" s="89"/>
      <c r="RO8" s="89"/>
      <c r="RP8" s="89"/>
      <c r="RQ8" s="89"/>
      <c r="RR8" s="89"/>
      <c r="RS8" s="89"/>
      <c r="RT8" s="89"/>
      <c r="RU8" s="89"/>
      <c r="RV8" s="89"/>
      <c r="RW8" s="89"/>
      <c r="RX8" s="89"/>
      <c r="RY8" s="89"/>
      <c r="RZ8" s="89"/>
      <c r="SA8" s="89"/>
      <c r="SB8" s="89"/>
      <c r="SC8" s="89"/>
      <c r="SD8" s="89"/>
      <c r="SE8" s="89"/>
      <c r="SF8" s="89"/>
      <c r="SG8" s="89"/>
      <c r="SH8" s="89"/>
      <c r="SI8" s="89"/>
      <c r="SJ8" s="89"/>
      <c r="SK8" s="89"/>
      <c r="SL8" s="89"/>
      <c r="SM8" s="89"/>
      <c r="SN8" s="89"/>
      <c r="SO8" s="89"/>
      <c r="SP8" s="89"/>
      <c r="SQ8" s="89"/>
      <c r="SR8" s="89"/>
      <c r="SS8" s="89"/>
      <c r="ST8" s="89"/>
      <c r="SU8" s="89"/>
      <c r="SV8" s="89"/>
      <c r="SW8" s="89"/>
      <c r="SX8" s="89"/>
      <c r="SY8" s="89"/>
      <c r="SZ8" s="89"/>
      <c r="TA8" s="89"/>
      <c r="TB8" s="89"/>
      <c r="TC8" s="89"/>
      <c r="TD8" s="89"/>
      <c r="TE8" s="89"/>
      <c r="TF8" s="89"/>
      <c r="TG8" s="89"/>
      <c r="TH8" s="89"/>
      <c r="TI8" s="89"/>
      <c r="TJ8" s="89"/>
      <c r="TK8" s="89"/>
      <c r="TL8" s="89"/>
      <c r="TM8" s="89"/>
      <c r="TN8" s="89"/>
      <c r="TO8" s="89"/>
      <c r="TP8" s="89"/>
      <c r="TQ8" s="89"/>
      <c r="TR8" s="89"/>
      <c r="TS8" s="89"/>
      <c r="TT8" s="89"/>
      <c r="TU8" s="89"/>
      <c r="TV8" s="89"/>
      <c r="TW8" s="89"/>
      <c r="TX8" s="89"/>
      <c r="TY8" s="89"/>
      <c r="TZ8" s="89"/>
      <c r="UA8" s="89"/>
      <c r="UB8" s="89"/>
      <c r="UC8" s="89"/>
      <c r="UD8" s="89"/>
      <c r="UE8" s="89"/>
      <c r="UF8" s="89"/>
      <c r="UG8" s="89"/>
      <c r="UH8" s="89"/>
      <c r="UI8" s="89"/>
      <c r="UJ8" s="89"/>
      <c r="UK8" s="89"/>
      <c r="UL8" s="89"/>
      <c r="UM8" s="89"/>
      <c r="UN8" s="89"/>
      <c r="UO8" s="89"/>
      <c r="UP8" s="89"/>
      <c r="UQ8" s="89"/>
      <c r="UR8" s="89"/>
      <c r="US8" s="89"/>
      <c r="UT8" s="89"/>
      <c r="UU8" s="89"/>
      <c r="UV8" s="89"/>
      <c r="UW8" s="89"/>
      <c r="UX8" s="89"/>
      <c r="UY8" s="89"/>
      <c r="UZ8" s="89"/>
      <c r="VA8" s="89"/>
      <c r="VB8" s="89"/>
      <c r="VC8" s="89"/>
      <c r="VD8" s="89"/>
      <c r="VE8" s="89"/>
      <c r="VF8" s="89"/>
      <c r="VG8" s="89"/>
      <c r="VH8" s="89"/>
      <c r="VI8" s="89"/>
      <c r="VJ8" s="89"/>
      <c r="VK8" s="89"/>
      <c r="VL8" s="89"/>
      <c r="VM8" s="89"/>
      <c r="VN8" s="89"/>
      <c r="VO8" s="89"/>
      <c r="VP8" s="89"/>
      <c r="VQ8" s="89"/>
      <c r="VR8" s="89"/>
      <c r="VS8" s="89"/>
      <c r="VT8" s="89"/>
      <c r="VU8" s="89"/>
      <c r="VV8" s="89"/>
      <c r="VW8" s="89"/>
      <c r="VX8" s="89"/>
      <c r="VY8" s="89"/>
      <c r="VZ8" s="89"/>
      <c r="WA8" s="89"/>
      <c r="WB8" s="89"/>
      <c r="WC8" s="89"/>
      <c r="WD8" s="89"/>
      <c r="WE8" s="89"/>
      <c r="WF8" s="89"/>
      <c r="WG8" s="89"/>
      <c r="WH8" s="89"/>
      <c r="WI8" s="89"/>
      <c r="WJ8" s="89"/>
      <c r="WK8" s="89"/>
      <c r="WL8" s="89"/>
      <c r="WM8" s="89"/>
      <c r="WN8" s="89"/>
      <c r="WO8" s="89"/>
      <c r="WP8" s="89"/>
      <c r="WQ8" s="89"/>
      <c r="WR8" s="89"/>
      <c r="WS8" s="89"/>
      <c r="WT8" s="89"/>
      <c r="WU8" s="89"/>
      <c r="WV8" s="89"/>
      <c r="WW8" s="89"/>
      <c r="WX8" s="89"/>
      <c r="WY8" s="89"/>
      <c r="WZ8" s="89"/>
      <c r="XA8" s="89"/>
      <c r="XB8" s="89"/>
      <c r="XC8" s="89"/>
      <c r="XD8" s="89"/>
      <c r="XE8" s="89"/>
      <c r="XF8" s="89"/>
      <c r="XG8" s="89"/>
      <c r="XH8" s="89"/>
      <c r="XI8" s="89"/>
      <c r="XJ8" s="89"/>
      <c r="XK8" s="89"/>
      <c r="XL8" s="89"/>
      <c r="XM8" s="89"/>
      <c r="XN8" s="89"/>
      <c r="XO8" s="89"/>
      <c r="XP8" s="89"/>
      <c r="XQ8" s="89"/>
      <c r="XR8" s="89"/>
      <c r="XS8" s="89"/>
      <c r="XT8" s="89"/>
      <c r="XU8" s="89"/>
      <c r="XV8" s="89"/>
      <c r="XW8" s="89"/>
      <c r="XX8" s="89"/>
      <c r="XY8" s="89"/>
      <c r="XZ8" s="89"/>
      <c r="YA8" s="89"/>
      <c r="YB8" s="89"/>
      <c r="YC8" s="89"/>
      <c r="YD8" s="89"/>
      <c r="YE8" s="89"/>
      <c r="YF8" s="89"/>
      <c r="YG8" s="89"/>
      <c r="YH8" s="89"/>
      <c r="YI8" s="89"/>
      <c r="YJ8" s="89"/>
      <c r="YK8" s="89"/>
      <c r="YL8" s="89"/>
      <c r="YM8" s="89"/>
      <c r="YN8" s="89"/>
      <c r="YO8" s="89"/>
      <c r="YP8" s="89"/>
      <c r="YQ8" s="89"/>
      <c r="YR8" s="89"/>
      <c r="YS8" s="89"/>
      <c r="YT8" s="89"/>
      <c r="YU8" s="89"/>
      <c r="YV8" s="89"/>
      <c r="YW8" s="89"/>
      <c r="YX8" s="89"/>
      <c r="YY8" s="89"/>
      <c r="YZ8" s="89"/>
      <c r="ZA8" s="89"/>
      <c r="ZB8" s="89"/>
      <c r="ZC8" s="89"/>
      <c r="ZD8" s="89"/>
      <c r="ZE8" s="89"/>
      <c r="ZF8" s="89"/>
      <c r="ZG8" s="89"/>
      <c r="ZH8" s="89"/>
      <c r="ZI8" s="89"/>
      <c r="ZJ8" s="89"/>
      <c r="ZK8" s="89"/>
      <c r="ZL8" s="89"/>
      <c r="ZM8" s="89"/>
      <c r="ZN8" s="89"/>
      <c r="ZO8" s="89"/>
      <c r="ZP8" s="89"/>
      <c r="ZQ8" s="89"/>
      <c r="ZR8" s="89"/>
      <c r="ZS8" s="89"/>
      <c r="ZT8" s="89"/>
      <c r="ZU8" s="89"/>
      <c r="ZV8" s="89"/>
      <c r="ZW8" s="89"/>
      <c r="ZX8" s="89"/>
      <c r="ZY8" s="89"/>
      <c r="ZZ8" s="89"/>
      <c r="AAA8" s="89"/>
      <c r="AAB8" s="89"/>
      <c r="AAC8" s="89"/>
      <c r="AAD8" s="89"/>
      <c r="AAE8" s="89"/>
      <c r="AAF8" s="89"/>
      <c r="AAG8" s="89"/>
      <c r="AAH8" s="89"/>
      <c r="AAI8" s="89"/>
      <c r="AAJ8" s="89"/>
      <c r="AAK8" s="89"/>
      <c r="AAL8" s="89"/>
      <c r="AAM8" s="89"/>
      <c r="AAN8" s="89"/>
      <c r="AAO8" s="89"/>
      <c r="AAP8" s="89"/>
      <c r="AAQ8" s="89"/>
      <c r="AAR8" s="89"/>
      <c r="AAS8" s="89"/>
      <c r="AAT8" s="89"/>
      <c r="AAU8" s="89"/>
      <c r="AAV8" s="89"/>
      <c r="AAW8" s="89"/>
      <c r="AAX8" s="89"/>
      <c r="AAY8" s="89"/>
      <c r="AAZ8" s="89"/>
      <c r="ABA8" s="89"/>
      <c r="ABB8" s="89"/>
      <c r="ABC8" s="89"/>
      <c r="ABD8" s="89"/>
      <c r="ABE8" s="89"/>
      <c r="ABF8" s="89"/>
      <c r="ABG8" s="89"/>
      <c r="ABH8" s="89"/>
      <c r="ABI8" s="89"/>
      <c r="ABJ8" s="89"/>
      <c r="ABK8" s="89"/>
      <c r="ABL8" s="89"/>
      <c r="ABM8" s="89"/>
      <c r="ABN8" s="89"/>
      <c r="ABO8" s="89"/>
      <c r="ABP8" s="89"/>
      <c r="ABQ8" s="89"/>
      <c r="ABR8" s="89"/>
      <c r="ABS8" s="89"/>
      <c r="ABT8" s="89"/>
      <c r="ABU8" s="89"/>
      <c r="ABV8" s="89"/>
      <c r="ABW8" s="89"/>
      <c r="ABX8" s="89"/>
      <c r="ABY8" s="89"/>
      <c r="ABZ8" s="89"/>
      <c r="ACA8" s="89"/>
      <c r="ACB8" s="89"/>
      <c r="ACC8" s="89"/>
      <c r="ACD8" s="89"/>
      <c r="ACE8" s="89"/>
      <c r="ACF8" s="89"/>
      <c r="ACG8" s="89"/>
      <c r="ACH8" s="89"/>
      <c r="ACI8" s="89"/>
      <c r="ACJ8" s="89"/>
      <c r="ACK8" s="89"/>
      <c r="ACL8" s="89"/>
      <c r="ACM8" s="89"/>
      <c r="ACN8" s="89"/>
      <c r="ACO8" s="89"/>
      <c r="ACP8" s="89"/>
      <c r="ACQ8" s="89"/>
      <c r="ACR8" s="89"/>
      <c r="ACS8" s="89"/>
      <c r="ACT8" s="89"/>
      <c r="ACU8" s="89"/>
      <c r="ACV8" s="89"/>
      <c r="ACW8" s="89"/>
      <c r="ACX8" s="89"/>
      <c r="ACY8" s="89"/>
      <c r="ACZ8" s="89"/>
      <c r="ADA8" s="89"/>
      <c r="ADB8" s="89"/>
      <c r="ADC8" s="89"/>
      <c r="ADD8" s="89"/>
      <c r="ADE8" s="89"/>
      <c r="ADF8" s="89"/>
      <c r="ADG8" s="89"/>
      <c r="ADH8" s="89"/>
      <c r="ADI8" s="89"/>
      <c r="ADJ8" s="89"/>
      <c r="ADK8" s="89"/>
      <c r="ADL8" s="89"/>
      <c r="ADM8" s="89"/>
      <c r="ADN8" s="89"/>
      <c r="ADO8" s="89"/>
      <c r="ADP8" s="89"/>
      <c r="ADQ8" s="89"/>
      <c r="ADR8" s="89"/>
      <c r="ADS8" s="89"/>
      <c r="ADT8" s="89"/>
      <c r="ADU8" s="89"/>
      <c r="ADV8" s="89"/>
      <c r="ADW8" s="89"/>
      <c r="ADX8" s="89"/>
      <c r="ADY8" s="89"/>
      <c r="ADZ8" s="89"/>
      <c r="AEA8" s="89"/>
      <c r="AEB8" s="89"/>
      <c r="AEC8" s="89"/>
      <c r="AED8" s="89"/>
      <c r="AEE8" s="89"/>
      <c r="AEF8" s="89"/>
      <c r="AEG8" s="89"/>
      <c r="AEH8" s="89"/>
      <c r="AEI8" s="89"/>
      <c r="AEJ8" s="89"/>
      <c r="AEK8" s="89"/>
      <c r="AEL8" s="89"/>
      <c r="AEM8" s="89"/>
      <c r="AEN8" s="89"/>
      <c r="AEO8" s="89"/>
      <c r="AEP8" s="89"/>
      <c r="AEQ8" s="89"/>
      <c r="AER8" s="89"/>
      <c r="AES8" s="89"/>
      <c r="AET8" s="89"/>
      <c r="AEU8" s="89"/>
      <c r="AEV8" s="89"/>
      <c r="AEW8" s="89"/>
      <c r="AEX8" s="89"/>
      <c r="AEY8" s="89"/>
      <c r="AEZ8" s="89"/>
      <c r="AFA8" s="89"/>
      <c r="AFB8" s="89"/>
      <c r="AFC8" s="89"/>
      <c r="AFD8" s="89"/>
      <c r="AFE8" s="89"/>
      <c r="AFF8" s="89"/>
      <c r="AFG8" s="89"/>
      <c r="AFH8" s="89"/>
      <c r="AFI8" s="89"/>
      <c r="AFJ8" s="89"/>
      <c r="AFK8" s="89"/>
      <c r="AFL8" s="89"/>
      <c r="AFM8" s="89"/>
      <c r="AFN8" s="89"/>
      <c r="AFO8" s="89"/>
      <c r="AFP8" s="89"/>
      <c r="AFQ8" s="89"/>
      <c r="AFR8" s="89"/>
      <c r="AFS8" s="89"/>
      <c r="AFT8" s="89"/>
      <c r="AFU8" s="89"/>
      <c r="AFV8" s="89"/>
      <c r="AFW8" s="89"/>
      <c r="AFX8" s="89"/>
      <c r="AFY8" s="89"/>
      <c r="AFZ8" s="89"/>
      <c r="AGA8" s="89"/>
      <c r="AGB8" s="89"/>
      <c r="AGC8" s="89"/>
      <c r="AGD8" s="89"/>
      <c r="AGE8" s="89"/>
      <c r="AGF8" s="89"/>
      <c r="AGG8" s="89"/>
      <c r="AGH8" s="89"/>
      <c r="AGI8" s="89"/>
      <c r="AGJ8" s="89"/>
      <c r="AGK8" s="89"/>
      <c r="AGL8" s="89"/>
      <c r="AGM8" s="89"/>
      <c r="AGN8" s="89"/>
      <c r="AGO8" s="89"/>
      <c r="AGP8" s="89"/>
      <c r="AGQ8" s="89"/>
      <c r="AGR8" s="89"/>
      <c r="AGS8" s="89"/>
      <c r="AGT8" s="89"/>
      <c r="AGU8" s="89"/>
      <c r="AGV8" s="89"/>
      <c r="AGW8" s="89"/>
      <c r="AGX8" s="89"/>
      <c r="AGY8" s="89"/>
      <c r="AGZ8" s="89"/>
      <c r="AHA8" s="89"/>
      <c r="AHB8" s="89"/>
      <c r="AHC8" s="89"/>
      <c r="AHD8" s="89"/>
      <c r="AHE8" s="89"/>
      <c r="AHF8" s="89"/>
      <c r="AHG8" s="89"/>
      <c r="AHH8" s="89"/>
      <c r="AHI8" s="89"/>
      <c r="AHJ8" s="89"/>
      <c r="AHK8" s="89"/>
      <c r="AHL8" s="89"/>
      <c r="AHM8" s="89"/>
      <c r="AHN8" s="89"/>
      <c r="AHO8" s="89"/>
      <c r="AHP8" s="89"/>
      <c r="AHQ8" s="89"/>
      <c r="AHR8" s="89"/>
      <c r="AHS8" s="89"/>
      <c r="AHT8" s="89"/>
      <c r="AHU8" s="89"/>
      <c r="AHV8" s="89"/>
      <c r="AHW8" s="89"/>
      <c r="AHX8" s="89"/>
      <c r="AHY8" s="89"/>
      <c r="AHZ8" s="89"/>
      <c r="AIA8" s="89"/>
      <c r="AIB8" s="89"/>
      <c r="AIC8" s="89"/>
      <c r="AID8" s="89"/>
      <c r="AIE8" s="89"/>
      <c r="AIF8" s="89"/>
      <c r="AIG8" s="89"/>
      <c r="AIH8" s="89"/>
      <c r="AII8" s="89"/>
      <c r="AIJ8" s="89"/>
      <c r="AIK8" s="89"/>
      <c r="AIL8" s="89"/>
      <c r="AIM8" s="89"/>
      <c r="AIN8" s="89"/>
      <c r="AIO8" s="89"/>
      <c r="AIP8" s="89"/>
      <c r="AIQ8" s="89"/>
      <c r="AIR8" s="89"/>
      <c r="AIS8" s="89"/>
      <c r="AIT8" s="89"/>
      <c r="AIU8" s="89"/>
      <c r="AIV8" s="89"/>
      <c r="AIW8" s="89"/>
      <c r="AIX8" s="89"/>
      <c r="AIY8" s="89"/>
      <c r="AIZ8" s="89"/>
      <c r="AJA8" s="89"/>
      <c r="AJB8" s="89"/>
      <c r="AJC8" s="89"/>
      <c r="AJD8" s="89"/>
      <c r="AJE8" s="89"/>
      <c r="AJF8" s="89"/>
      <c r="AJG8" s="89"/>
      <c r="AJH8" s="89"/>
      <c r="AJI8" s="89"/>
      <c r="AJJ8" s="89"/>
      <c r="AJK8" s="89"/>
      <c r="AJL8" s="89"/>
      <c r="AJM8" s="89"/>
      <c r="AJN8" s="89"/>
      <c r="AJO8" s="89"/>
      <c r="AJP8" s="89"/>
      <c r="AJQ8" s="89"/>
      <c r="AJR8" s="89"/>
      <c r="AJS8" s="89"/>
      <c r="AJT8" s="89"/>
      <c r="AJU8" s="89"/>
      <c r="AJV8" s="89"/>
      <c r="AJW8" s="89"/>
      <c r="AJX8" s="89"/>
      <c r="AJY8" s="89"/>
      <c r="AJZ8" s="89"/>
      <c r="AKA8" s="89"/>
      <c r="AKB8" s="89"/>
      <c r="AKC8" s="89"/>
      <c r="AKD8" s="89"/>
      <c r="AKE8" s="89"/>
      <c r="AKF8" s="89"/>
      <c r="AKG8" s="89"/>
      <c r="AKH8" s="89"/>
      <c r="AKI8" s="89"/>
      <c r="AKJ8" s="89"/>
      <c r="AKK8" s="89"/>
      <c r="AKL8" s="89"/>
      <c r="AKM8" s="89"/>
      <c r="AKN8" s="89"/>
      <c r="AKO8" s="89"/>
    </row>
    <row r="9" spans="1:977" s="93" customFormat="1" ht="41.25" customHeight="1" x14ac:dyDescent="0.25">
      <c r="A9" s="90"/>
      <c r="B9" s="90"/>
      <c r="C9" s="90"/>
      <c r="D9" s="90"/>
      <c r="E9" s="90"/>
      <c r="F9" s="90"/>
      <c r="G9" s="90"/>
      <c r="H9" s="90"/>
      <c r="I9" s="90"/>
      <c r="J9" s="90"/>
      <c r="K9" s="90"/>
      <c r="L9" s="90"/>
      <c r="M9" s="90"/>
      <c r="N9" s="90"/>
      <c r="O9" s="90"/>
      <c r="P9" s="90"/>
      <c r="Q9" s="90"/>
      <c r="R9" s="90"/>
      <c r="S9" s="90"/>
      <c r="T9" s="90"/>
      <c r="U9" s="566" t="s">
        <v>14</v>
      </c>
      <c r="X9" s="91"/>
      <c r="Y9" s="91"/>
      <c r="Z9" s="91"/>
      <c r="AA9" s="91"/>
      <c r="AB9" s="91"/>
      <c r="AC9" s="91"/>
      <c r="AD9" s="91"/>
      <c r="AE9" s="91"/>
      <c r="AF9" s="91"/>
      <c r="AG9" s="949" t="s">
        <v>12</v>
      </c>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c r="IR9" s="91"/>
      <c r="IS9" s="91"/>
      <c r="IT9" s="91"/>
      <c r="IU9" s="91"/>
      <c r="IV9" s="91"/>
      <c r="IW9" s="91"/>
      <c r="IX9" s="91"/>
      <c r="IY9" s="91"/>
      <c r="IZ9" s="91"/>
      <c r="JA9" s="91"/>
      <c r="JB9" s="91"/>
      <c r="JC9" s="91"/>
      <c r="JD9" s="91"/>
      <c r="JE9" s="91"/>
      <c r="JF9" s="91"/>
      <c r="JG9" s="91"/>
      <c r="JH9" s="91"/>
      <c r="JI9" s="91"/>
      <c r="JJ9" s="91"/>
      <c r="JK9" s="91"/>
      <c r="JL9" s="91"/>
      <c r="JM9" s="91"/>
      <c r="JN9" s="91"/>
      <c r="JO9" s="91"/>
      <c r="JP9" s="91"/>
      <c r="JQ9" s="91"/>
      <c r="JR9" s="91"/>
      <c r="JS9" s="91"/>
      <c r="JT9" s="91"/>
      <c r="JU9" s="91"/>
      <c r="JV9" s="91"/>
      <c r="JW9" s="91"/>
      <c r="JX9" s="91"/>
      <c r="JY9" s="91"/>
      <c r="JZ9" s="91"/>
      <c r="KA9" s="91"/>
      <c r="KB9" s="91"/>
      <c r="KC9" s="91"/>
      <c r="KD9" s="91"/>
      <c r="KE9" s="91"/>
      <c r="KF9" s="91"/>
      <c r="KG9" s="91"/>
      <c r="KH9" s="91"/>
      <c r="KI9" s="91"/>
      <c r="KJ9" s="91"/>
      <c r="KK9" s="91"/>
      <c r="KL9" s="91"/>
      <c r="KM9" s="91"/>
      <c r="KN9" s="91"/>
      <c r="KO9" s="91"/>
      <c r="KP9" s="91"/>
      <c r="KQ9" s="91"/>
      <c r="KR9" s="91"/>
      <c r="KS9" s="91"/>
      <c r="KT9" s="91"/>
      <c r="KU9" s="91"/>
      <c r="KV9" s="91"/>
      <c r="KW9" s="91"/>
      <c r="KX9" s="91"/>
      <c r="KY9" s="91"/>
      <c r="KZ9" s="91"/>
      <c r="LA9" s="91"/>
      <c r="LB9" s="91"/>
      <c r="LC9" s="91"/>
      <c r="LD9" s="91"/>
      <c r="LE9" s="91"/>
      <c r="LF9" s="91"/>
      <c r="LG9" s="91"/>
      <c r="LH9" s="91"/>
      <c r="LI9" s="91"/>
      <c r="LJ9" s="91"/>
      <c r="LK9" s="91"/>
      <c r="LL9" s="91"/>
      <c r="LM9" s="91"/>
      <c r="LN9" s="91"/>
      <c r="LO9" s="91"/>
      <c r="LP9" s="91"/>
      <c r="LQ9" s="91"/>
      <c r="LR9" s="91"/>
      <c r="LS9" s="91"/>
      <c r="LT9" s="91"/>
      <c r="LU9" s="91"/>
      <c r="LV9" s="91"/>
      <c r="LW9" s="91"/>
      <c r="LX9" s="91"/>
      <c r="LY9" s="91"/>
      <c r="LZ9" s="91"/>
      <c r="MA9" s="91"/>
      <c r="MB9" s="91"/>
      <c r="MC9" s="91"/>
      <c r="MD9" s="91"/>
      <c r="ME9" s="91"/>
      <c r="MF9" s="91"/>
      <c r="MG9" s="91"/>
      <c r="MH9" s="91"/>
      <c r="MI9" s="91"/>
      <c r="MJ9" s="91"/>
      <c r="MK9" s="91"/>
      <c r="ML9" s="91"/>
      <c r="MM9" s="91"/>
      <c r="MN9" s="91"/>
      <c r="MO9" s="91"/>
      <c r="MP9" s="91"/>
      <c r="MQ9" s="91"/>
      <c r="MR9" s="91"/>
      <c r="MS9" s="91"/>
      <c r="MT9" s="91"/>
      <c r="MU9" s="91"/>
      <c r="MV9" s="91"/>
      <c r="MW9" s="91"/>
      <c r="MX9" s="91"/>
      <c r="MY9" s="91"/>
      <c r="MZ9" s="91"/>
      <c r="NA9" s="91"/>
      <c r="NB9" s="91"/>
      <c r="NC9" s="91"/>
      <c r="ND9" s="91"/>
      <c r="NE9" s="91"/>
      <c r="NF9" s="91"/>
      <c r="NG9" s="91"/>
      <c r="NH9" s="91"/>
      <c r="NI9" s="91"/>
      <c r="NJ9" s="91"/>
      <c r="NK9" s="91"/>
      <c r="NL9" s="91"/>
      <c r="NM9" s="91"/>
      <c r="NN9" s="91"/>
      <c r="NO9" s="91"/>
      <c r="NP9" s="91"/>
      <c r="NQ9" s="91"/>
      <c r="NR9" s="91"/>
      <c r="NS9" s="91"/>
      <c r="NT9" s="91"/>
      <c r="NU9" s="91"/>
      <c r="NV9" s="91"/>
      <c r="NW9" s="91"/>
      <c r="NX9" s="91"/>
      <c r="NY9" s="91"/>
      <c r="NZ9" s="91"/>
      <c r="OA9" s="91"/>
      <c r="OB9" s="91"/>
      <c r="OC9" s="91"/>
      <c r="OD9" s="91"/>
      <c r="OE9" s="91"/>
      <c r="OF9" s="91"/>
      <c r="OG9" s="91"/>
      <c r="OH9" s="91"/>
      <c r="OI9" s="91"/>
      <c r="OJ9" s="91"/>
      <c r="OK9" s="91"/>
      <c r="OL9" s="91"/>
      <c r="OM9" s="91"/>
      <c r="ON9" s="91"/>
      <c r="OO9" s="91"/>
      <c r="OP9" s="91"/>
      <c r="OQ9" s="91"/>
      <c r="OR9" s="91"/>
      <c r="OS9" s="91"/>
      <c r="OT9" s="91"/>
      <c r="OU9" s="91"/>
      <c r="OV9" s="91"/>
      <c r="OW9" s="91"/>
      <c r="OX9" s="91"/>
      <c r="OY9" s="91"/>
      <c r="OZ9" s="91"/>
      <c r="PA9" s="91"/>
      <c r="PB9" s="91"/>
      <c r="PC9" s="91"/>
      <c r="PD9" s="91"/>
      <c r="PE9" s="91"/>
      <c r="PF9" s="91"/>
      <c r="PG9" s="91"/>
      <c r="PH9" s="91"/>
      <c r="PI9" s="91"/>
      <c r="PJ9" s="91"/>
      <c r="PK9" s="91"/>
      <c r="PL9" s="91"/>
      <c r="PM9" s="91"/>
      <c r="PN9" s="91"/>
      <c r="PO9" s="91"/>
      <c r="PP9" s="91"/>
      <c r="PQ9" s="91"/>
      <c r="PR9" s="91"/>
      <c r="PS9" s="91"/>
      <c r="PT9" s="91"/>
      <c r="PU9" s="91"/>
      <c r="PV9" s="91"/>
      <c r="PW9" s="91"/>
      <c r="PX9" s="91"/>
      <c r="PY9" s="91"/>
      <c r="PZ9" s="91"/>
      <c r="QA9" s="91"/>
      <c r="QB9" s="91"/>
      <c r="QC9" s="91"/>
      <c r="QD9" s="91"/>
      <c r="QE9" s="91"/>
      <c r="QF9" s="91"/>
      <c r="QG9" s="91"/>
      <c r="QH9" s="91"/>
      <c r="QI9" s="91"/>
      <c r="QJ9" s="91"/>
      <c r="QK9" s="91"/>
      <c r="QL9" s="91"/>
      <c r="QM9" s="91"/>
      <c r="QN9" s="91"/>
      <c r="QO9" s="91"/>
      <c r="QP9" s="91"/>
      <c r="QQ9" s="91"/>
      <c r="QR9" s="91"/>
      <c r="QS9" s="91"/>
      <c r="QT9" s="91"/>
      <c r="QU9" s="91"/>
      <c r="QV9" s="91"/>
      <c r="QW9" s="91"/>
      <c r="QX9" s="91"/>
      <c r="QY9" s="91"/>
      <c r="QZ9" s="91"/>
      <c r="RA9" s="91"/>
      <c r="RB9" s="91"/>
      <c r="RC9" s="91"/>
      <c r="RD9" s="91"/>
      <c r="RE9" s="91"/>
      <c r="RF9" s="91"/>
      <c r="RG9" s="91"/>
      <c r="RH9" s="91"/>
      <c r="RI9" s="91"/>
      <c r="RJ9" s="91"/>
      <c r="RK9" s="91"/>
      <c r="RL9" s="91"/>
      <c r="RM9" s="91"/>
      <c r="RN9" s="91"/>
      <c r="RO9" s="91"/>
      <c r="RP9" s="91"/>
      <c r="RQ9" s="91"/>
      <c r="RR9" s="91"/>
      <c r="RS9" s="91"/>
      <c r="RT9" s="91"/>
      <c r="RU9" s="91"/>
      <c r="RV9" s="91"/>
      <c r="RW9" s="91"/>
      <c r="RX9" s="91"/>
      <c r="RY9" s="91"/>
      <c r="RZ9" s="91"/>
      <c r="SA9" s="91"/>
      <c r="SB9" s="91"/>
      <c r="SC9" s="91"/>
      <c r="SD9" s="91"/>
      <c r="SE9" s="91"/>
      <c r="SF9" s="91"/>
      <c r="SG9" s="91"/>
      <c r="SH9" s="91"/>
      <c r="SI9" s="91"/>
      <c r="SJ9" s="91"/>
      <c r="SK9" s="91"/>
      <c r="SL9" s="91"/>
      <c r="SM9" s="91"/>
      <c r="SN9" s="91"/>
      <c r="SO9" s="91"/>
      <c r="SP9" s="91"/>
      <c r="SQ9" s="91"/>
      <c r="SR9" s="91"/>
      <c r="SS9" s="91"/>
      <c r="ST9" s="91"/>
      <c r="SU9" s="91"/>
      <c r="SV9" s="91"/>
      <c r="SW9" s="91"/>
      <c r="SX9" s="91"/>
      <c r="SY9" s="91"/>
      <c r="SZ9" s="91"/>
      <c r="TA9" s="91"/>
      <c r="TB9" s="91"/>
      <c r="TC9" s="91"/>
      <c r="TD9" s="91"/>
      <c r="TE9" s="91"/>
      <c r="TF9" s="91"/>
      <c r="TG9" s="91"/>
      <c r="TH9" s="91"/>
      <c r="TI9" s="91"/>
      <c r="TJ9" s="91"/>
      <c r="TK9" s="91"/>
      <c r="TL9" s="91"/>
      <c r="TM9" s="91"/>
      <c r="TN9" s="91"/>
      <c r="TO9" s="91"/>
      <c r="TP9" s="91"/>
      <c r="TQ9" s="91"/>
      <c r="TR9" s="91"/>
      <c r="TS9" s="91"/>
      <c r="TT9" s="91"/>
      <c r="TU9" s="91"/>
      <c r="TV9" s="91"/>
      <c r="TW9" s="91"/>
      <c r="TX9" s="91"/>
      <c r="TY9" s="91"/>
      <c r="TZ9" s="91"/>
      <c r="UA9" s="91"/>
      <c r="UB9" s="91"/>
      <c r="UC9" s="91"/>
      <c r="UD9" s="91"/>
      <c r="UE9" s="91"/>
      <c r="UF9" s="91"/>
      <c r="UG9" s="91"/>
      <c r="UH9" s="91"/>
      <c r="UI9" s="91"/>
      <c r="UJ9" s="91"/>
      <c r="UK9" s="91"/>
      <c r="UL9" s="91"/>
      <c r="UM9" s="91"/>
      <c r="UN9" s="91"/>
      <c r="UO9" s="91"/>
      <c r="UP9" s="91"/>
      <c r="UQ9" s="91"/>
      <c r="UR9" s="91"/>
      <c r="US9" s="91"/>
      <c r="UT9" s="91"/>
      <c r="UU9" s="91"/>
      <c r="UV9" s="91"/>
      <c r="UW9" s="91"/>
      <c r="UX9" s="91"/>
      <c r="UY9" s="91"/>
      <c r="UZ9" s="91"/>
      <c r="VA9" s="91"/>
      <c r="VB9" s="91"/>
      <c r="VC9" s="91"/>
      <c r="VD9" s="91"/>
      <c r="VE9" s="91"/>
      <c r="VF9" s="91"/>
      <c r="VG9" s="91"/>
      <c r="VH9" s="91"/>
      <c r="VI9" s="91"/>
      <c r="VJ9" s="91"/>
      <c r="VK9" s="91"/>
      <c r="VL9" s="91"/>
      <c r="VM9" s="91"/>
      <c r="VN9" s="91"/>
      <c r="VO9" s="91"/>
      <c r="VP9" s="91"/>
      <c r="VQ9" s="91"/>
      <c r="VR9" s="91"/>
      <c r="VS9" s="91"/>
      <c r="VT9" s="91"/>
      <c r="VU9" s="91"/>
      <c r="VV9" s="91"/>
      <c r="VW9" s="91"/>
      <c r="VX9" s="91"/>
      <c r="VY9" s="91"/>
      <c r="VZ9" s="91"/>
      <c r="WA9" s="91"/>
      <c r="WB9" s="91"/>
      <c r="WC9" s="91"/>
      <c r="WD9" s="91"/>
      <c r="WE9" s="91"/>
      <c r="WF9" s="91"/>
      <c r="WG9" s="91"/>
      <c r="WH9" s="91"/>
      <c r="WI9" s="91"/>
      <c r="WJ9" s="91"/>
      <c r="WK9" s="91"/>
      <c r="WL9" s="91"/>
      <c r="WM9" s="91"/>
      <c r="WN9" s="91"/>
      <c r="WO9" s="91"/>
      <c r="WP9" s="91"/>
      <c r="WQ9" s="91"/>
      <c r="WR9" s="91"/>
      <c r="WS9" s="91"/>
      <c r="WT9" s="91"/>
      <c r="WU9" s="91"/>
      <c r="WV9" s="91"/>
      <c r="WW9" s="91"/>
      <c r="WX9" s="91"/>
      <c r="WY9" s="91"/>
      <c r="WZ9" s="91"/>
      <c r="XA9" s="91"/>
      <c r="XB9" s="91"/>
      <c r="XC9" s="91"/>
      <c r="XD9" s="91"/>
      <c r="XE9" s="91"/>
      <c r="XF9" s="91"/>
      <c r="XG9" s="91"/>
      <c r="XH9" s="91"/>
      <c r="XI9" s="91"/>
      <c r="XJ9" s="91"/>
      <c r="XK9" s="91"/>
      <c r="XL9" s="91"/>
      <c r="XM9" s="91"/>
      <c r="XN9" s="91"/>
      <c r="XO9" s="91"/>
      <c r="XP9" s="91"/>
      <c r="XQ9" s="91"/>
      <c r="XR9" s="91"/>
      <c r="XS9" s="91"/>
      <c r="XT9" s="91"/>
      <c r="XU9" s="91"/>
      <c r="XV9" s="91"/>
      <c r="XW9" s="91"/>
      <c r="XX9" s="91"/>
      <c r="XY9" s="91"/>
      <c r="XZ9" s="91"/>
      <c r="YA9" s="91"/>
      <c r="YB9" s="91"/>
      <c r="YC9" s="91"/>
      <c r="YD9" s="91"/>
      <c r="YE9" s="91"/>
      <c r="YF9" s="91"/>
      <c r="YG9" s="91"/>
      <c r="YH9" s="91"/>
      <c r="YI9" s="91"/>
      <c r="YJ9" s="91"/>
      <c r="YK9" s="91"/>
      <c r="YL9" s="91"/>
      <c r="YM9" s="91"/>
      <c r="YN9" s="91"/>
      <c r="YO9" s="91"/>
      <c r="YP9" s="91"/>
      <c r="YQ9" s="91"/>
      <c r="YR9" s="91"/>
      <c r="YS9" s="91"/>
      <c r="YT9" s="91"/>
      <c r="YU9" s="91"/>
      <c r="YV9" s="91"/>
      <c r="YW9" s="91"/>
      <c r="YX9" s="91"/>
      <c r="YY9" s="91"/>
      <c r="YZ9" s="91"/>
      <c r="ZA9" s="91"/>
      <c r="ZB9" s="91"/>
      <c r="ZC9" s="91"/>
      <c r="ZD9" s="91"/>
      <c r="ZE9" s="91"/>
      <c r="ZF9" s="91"/>
      <c r="ZG9" s="91"/>
      <c r="ZH9" s="91"/>
      <c r="ZI9" s="91"/>
      <c r="ZJ9" s="91"/>
      <c r="ZK9" s="91"/>
      <c r="ZL9" s="91"/>
      <c r="ZM9" s="91"/>
      <c r="ZN9" s="91"/>
      <c r="ZO9" s="91"/>
      <c r="ZP9" s="91"/>
      <c r="ZQ9" s="91"/>
      <c r="ZR9" s="91"/>
      <c r="ZS9" s="91"/>
      <c r="ZT9" s="91"/>
      <c r="ZU9" s="91"/>
      <c r="ZV9" s="91"/>
      <c r="ZW9" s="91"/>
      <c r="ZX9" s="91"/>
      <c r="ZY9" s="91"/>
      <c r="ZZ9" s="91"/>
      <c r="AAA9" s="91"/>
      <c r="AAB9" s="91"/>
      <c r="AAC9" s="91"/>
      <c r="AAD9" s="91"/>
      <c r="AAE9" s="91"/>
      <c r="AAF9" s="91"/>
      <c r="AAG9" s="91"/>
      <c r="AAH9" s="91"/>
      <c r="AAI9" s="91"/>
      <c r="AAJ9" s="91"/>
      <c r="AAK9" s="91"/>
      <c r="AAL9" s="91"/>
      <c r="AAM9" s="91"/>
      <c r="AAN9" s="91"/>
      <c r="AAO9" s="91"/>
      <c r="AAP9" s="91"/>
      <c r="AAQ9" s="91"/>
      <c r="AAR9" s="91"/>
      <c r="AAS9" s="91"/>
      <c r="AAT9" s="91"/>
      <c r="AAU9" s="91"/>
      <c r="AAV9" s="91"/>
      <c r="AAW9" s="91"/>
      <c r="AAX9" s="91"/>
      <c r="AAY9" s="91"/>
      <c r="AAZ9" s="91"/>
      <c r="ABA9" s="91"/>
      <c r="ABB9" s="91"/>
      <c r="ABC9" s="91"/>
      <c r="ABD9" s="91"/>
      <c r="ABE9" s="91"/>
      <c r="ABF9" s="91"/>
      <c r="ABG9" s="91"/>
      <c r="ABH9" s="91"/>
      <c r="ABI9" s="91"/>
      <c r="ABJ9" s="91"/>
      <c r="ABK9" s="91"/>
      <c r="ABL9" s="91"/>
      <c r="ABM9" s="91"/>
      <c r="ABN9" s="91"/>
      <c r="ABO9" s="91"/>
      <c r="ABP9" s="91"/>
      <c r="ABQ9" s="91"/>
      <c r="ABR9" s="91"/>
      <c r="ABS9" s="91"/>
      <c r="ABT9" s="91"/>
      <c r="ABU9" s="91"/>
      <c r="ABV9" s="91"/>
      <c r="ABW9" s="91"/>
      <c r="ABX9" s="91"/>
      <c r="ABY9" s="91"/>
      <c r="ABZ9" s="91"/>
      <c r="ACA9" s="91"/>
      <c r="ACB9" s="91"/>
      <c r="ACC9" s="91"/>
      <c r="ACD9" s="91"/>
      <c r="ACE9" s="91"/>
      <c r="ACF9" s="91"/>
      <c r="ACG9" s="91"/>
      <c r="ACH9" s="91"/>
      <c r="ACI9" s="91"/>
      <c r="ACJ9" s="91"/>
      <c r="ACK9" s="91"/>
      <c r="ACL9" s="91"/>
      <c r="ACM9" s="91"/>
      <c r="ACN9" s="91"/>
      <c r="ACO9" s="91"/>
      <c r="ACP9" s="91"/>
      <c r="ACQ9" s="91"/>
      <c r="ACR9" s="91"/>
      <c r="ACS9" s="91"/>
      <c r="ACT9" s="91"/>
      <c r="ACU9" s="91"/>
      <c r="ACV9" s="91"/>
      <c r="ACW9" s="91"/>
      <c r="ACX9" s="91"/>
      <c r="ACY9" s="91"/>
      <c r="ACZ9" s="91"/>
      <c r="ADA9" s="91"/>
      <c r="ADB9" s="91"/>
      <c r="ADC9" s="91"/>
      <c r="ADD9" s="91"/>
      <c r="ADE9" s="91"/>
      <c r="ADF9" s="91"/>
      <c r="ADG9" s="91"/>
      <c r="ADH9" s="91"/>
      <c r="ADI9" s="91"/>
      <c r="ADJ9" s="91"/>
      <c r="ADK9" s="91"/>
      <c r="ADL9" s="91"/>
      <c r="ADM9" s="91"/>
      <c r="ADN9" s="91"/>
      <c r="ADO9" s="91"/>
      <c r="ADP9" s="91"/>
      <c r="ADQ9" s="91"/>
      <c r="ADR9" s="91"/>
      <c r="ADS9" s="91"/>
      <c r="ADT9" s="91"/>
      <c r="ADU9" s="91"/>
      <c r="ADV9" s="91"/>
      <c r="ADW9" s="91"/>
      <c r="ADX9" s="91"/>
      <c r="ADY9" s="91"/>
      <c r="ADZ9" s="91"/>
      <c r="AEA9" s="91"/>
      <c r="AEB9" s="91"/>
      <c r="AEC9" s="91"/>
      <c r="AED9" s="91"/>
      <c r="AEE9" s="91"/>
      <c r="AEF9" s="91"/>
      <c r="AEG9" s="91"/>
      <c r="AEH9" s="91"/>
      <c r="AEI9" s="91"/>
      <c r="AEJ9" s="91"/>
      <c r="AEK9" s="91"/>
      <c r="AEL9" s="91"/>
      <c r="AEM9" s="91"/>
      <c r="AEN9" s="91"/>
      <c r="AEO9" s="91"/>
      <c r="AEP9" s="91"/>
      <c r="AEQ9" s="91"/>
      <c r="AER9" s="91"/>
      <c r="AES9" s="91"/>
      <c r="AET9" s="91"/>
      <c r="AEU9" s="91"/>
      <c r="AEV9" s="91"/>
      <c r="AEW9" s="91"/>
      <c r="AEX9" s="91"/>
      <c r="AEY9" s="91"/>
      <c r="AEZ9" s="91"/>
      <c r="AFA9" s="91"/>
      <c r="AFB9" s="91"/>
      <c r="AFC9" s="91"/>
      <c r="AFD9" s="91"/>
      <c r="AFE9" s="91"/>
      <c r="AFF9" s="91"/>
      <c r="AFG9" s="91"/>
      <c r="AFH9" s="91"/>
      <c r="AFI9" s="91"/>
      <c r="AFJ9" s="91"/>
      <c r="AFK9" s="91"/>
      <c r="AFL9" s="91"/>
      <c r="AFM9" s="91"/>
      <c r="AFN9" s="91"/>
      <c r="AFO9" s="91"/>
      <c r="AFP9" s="91"/>
      <c r="AFQ9" s="91"/>
      <c r="AFR9" s="91"/>
      <c r="AFS9" s="91"/>
      <c r="AFT9" s="91"/>
      <c r="AFU9" s="91"/>
      <c r="AFV9" s="91"/>
      <c r="AFW9" s="91"/>
      <c r="AFX9" s="91"/>
      <c r="AFY9" s="91"/>
      <c r="AFZ9" s="91"/>
      <c r="AGA9" s="91"/>
      <c r="AGB9" s="91"/>
      <c r="AGC9" s="91"/>
      <c r="AGD9" s="91"/>
      <c r="AGE9" s="91"/>
      <c r="AGF9" s="91"/>
      <c r="AGG9" s="91"/>
      <c r="AGH9" s="91"/>
      <c r="AGI9" s="91"/>
      <c r="AGJ9" s="91"/>
      <c r="AGK9" s="91"/>
      <c r="AGL9" s="91"/>
      <c r="AGM9" s="91"/>
      <c r="AGN9" s="91"/>
      <c r="AGO9" s="91"/>
      <c r="AGP9" s="91"/>
      <c r="AGQ9" s="91"/>
      <c r="AGR9" s="91"/>
      <c r="AGS9" s="91"/>
      <c r="AGT9" s="91"/>
      <c r="AGU9" s="91"/>
      <c r="AGV9" s="91"/>
      <c r="AGW9" s="91"/>
      <c r="AGX9" s="91"/>
      <c r="AGY9" s="91"/>
      <c r="AGZ9" s="91"/>
      <c r="AHA9" s="91"/>
      <c r="AHB9" s="91"/>
      <c r="AHC9" s="91"/>
      <c r="AHD9" s="91"/>
      <c r="AHE9" s="91"/>
      <c r="AHF9" s="91"/>
      <c r="AHG9" s="91"/>
      <c r="AHH9" s="91"/>
      <c r="AHI9" s="91"/>
      <c r="AHJ9" s="91"/>
      <c r="AHK9" s="91"/>
      <c r="AHL9" s="91"/>
      <c r="AHM9" s="91"/>
      <c r="AHN9" s="91"/>
      <c r="AHO9" s="91"/>
      <c r="AHP9" s="91"/>
      <c r="AHQ9" s="91"/>
      <c r="AHR9" s="91"/>
      <c r="AHS9" s="91"/>
      <c r="AHT9" s="91"/>
      <c r="AHU9" s="91"/>
      <c r="AHV9" s="91"/>
      <c r="AHW9" s="91"/>
      <c r="AHX9" s="91"/>
      <c r="AHY9" s="91"/>
      <c r="AHZ9" s="91"/>
      <c r="AIA9" s="91"/>
      <c r="AIB9" s="91"/>
      <c r="AIC9" s="91"/>
      <c r="AID9" s="91"/>
      <c r="AIE9" s="91"/>
      <c r="AIF9" s="91"/>
      <c r="AIG9" s="91"/>
      <c r="AIH9" s="91"/>
      <c r="AII9" s="91"/>
      <c r="AIJ9" s="91"/>
      <c r="AIK9" s="91"/>
      <c r="AIL9" s="91"/>
      <c r="AIM9" s="91"/>
      <c r="AIN9" s="91"/>
      <c r="AIO9" s="91"/>
      <c r="AIP9" s="91"/>
      <c r="AIQ9" s="91"/>
      <c r="AIR9" s="91"/>
      <c r="AIS9" s="91"/>
      <c r="AIT9" s="91"/>
      <c r="AIU9" s="91"/>
      <c r="AIV9" s="91"/>
      <c r="AIW9" s="91"/>
      <c r="AIX9" s="91"/>
      <c r="AIY9" s="91"/>
      <c r="AIZ9" s="91"/>
      <c r="AJA9" s="91"/>
      <c r="AJB9" s="91"/>
      <c r="AJC9" s="91"/>
      <c r="AJD9" s="91"/>
      <c r="AJE9" s="91"/>
      <c r="AJF9" s="91"/>
      <c r="AJG9" s="91"/>
      <c r="AJH9" s="91"/>
      <c r="AJI9" s="91"/>
      <c r="AJJ9" s="91"/>
      <c r="AJK9" s="91"/>
      <c r="AJL9" s="91"/>
      <c r="AJM9" s="91"/>
      <c r="AJN9" s="91"/>
      <c r="AJO9" s="91"/>
      <c r="AJP9" s="91"/>
      <c r="AJQ9" s="91"/>
      <c r="AJR9" s="91"/>
      <c r="AJS9" s="91"/>
      <c r="AJT9" s="91"/>
      <c r="AJU9" s="91"/>
      <c r="AJV9" s="91"/>
      <c r="AJW9" s="91"/>
      <c r="AJX9" s="91"/>
      <c r="AJY9" s="91"/>
      <c r="AJZ9" s="91"/>
      <c r="AKA9" s="91"/>
      <c r="AKB9" s="91"/>
      <c r="AKC9" s="91"/>
      <c r="AKD9" s="91"/>
      <c r="AKE9" s="91"/>
      <c r="AKF9" s="91"/>
      <c r="AKG9" s="91"/>
      <c r="AKH9" s="91"/>
      <c r="AKI9" s="91"/>
      <c r="AKJ9" s="91"/>
      <c r="AKK9" s="91"/>
      <c r="AKL9" s="91"/>
      <c r="AKM9" s="91"/>
      <c r="AKN9" s="91"/>
      <c r="AKO9" s="91"/>
    </row>
    <row r="10" spans="1:977" s="88" customFormat="1" ht="41.25" customHeight="1" x14ac:dyDescent="0.45">
      <c r="A10" s="85"/>
      <c r="B10" s="85"/>
      <c r="C10" s="85"/>
      <c r="D10" s="85"/>
      <c r="E10" s="85"/>
      <c r="F10" s="85"/>
      <c r="G10" s="85"/>
      <c r="H10" s="85"/>
      <c r="I10" s="85"/>
      <c r="J10" s="85"/>
      <c r="K10" s="85"/>
      <c r="L10" s="85"/>
      <c r="M10" s="85"/>
      <c r="N10" s="85"/>
      <c r="O10" s="85"/>
      <c r="P10" s="85"/>
      <c r="Q10" s="85"/>
      <c r="R10" s="85"/>
      <c r="S10" s="85"/>
      <c r="T10" s="85"/>
      <c r="U10" s="946" t="str">
        <f>IF(OsnPodaci!A23="","",OsnPodaci!A23)</f>
        <v>1321000309675806</v>
      </c>
      <c r="V10" s="89"/>
      <c r="W10" s="87"/>
      <c r="X10" s="89"/>
      <c r="Y10" s="89"/>
      <c r="Z10" s="89"/>
      <c r="AA10" s="89"/>
      <c r="AB10" s="89"/>
      <c r="AC10" s="89"/>
      <c r="AD10" s="89"/>
      <c r="AE10" s="89"/>
      <c r="AF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7"/>
      <c r="BG10" s="89"/>
      <c r="BH10" s="89"/>
      <c r="BI10" s="89"/>
      <c r="BJ10" s="89"/>
      <c r="BK10" s="89"/>
      <c r="BL10" s="89"/>
      <c r="BM10" s="89"/>
      <c r="BN10" s="89"/>
      <c r="BO10" s="89"/>
      <c r="BP10" s="89"/>
      <c r="BQ10" s="89"/>
      <c r="BR10" s="89"/>
      <c r="BS10" s="89"/>
      <c r="BT10" s="89"/>
      <c r="BU10" s="89"/>
      <c r="BV10" s="89"/>
      <c r="BW10" s="89"/>
      <c r="BX10" s="89"/>
      <c r="BY10" s="89"/>
      <c r="BZ10" s="89"/>
      <c r="CA10" s="89"/>
      <c r="CB10" s="89"/>
      <c r="CC10" s="89"/>
      <c r="CD10" s="89"/>
      <c r="CE10" s="89"/>
      <c r="CF10" s="89"/>
      <c r="CG10" s="89"/>
      <c r="CH10" s="89"/>
      <c r="CI10" s="89"/>
      <c r="CJ10" s="89"/>
      <c r="CK10" s="89"/>
      <c r="CL10" s="89"/>
      <c r="CM10" s="89"/>
      <c r="CN10" s="89"/>
      <c r="CO10" s="89"/>
      <c r="CP10" s="89"/>
      <c r="CQ10" s="89"/>
      <c r="CR10" s="89"/>
      <c r="CS10" s="89"/>
      <c r="CT10" s="89"/>
      <c r="CU10" s="89"/>
      <c r="CV10" s="89"/>
      <c r="CW10" s="89"/>
      <c r="CX10" s="89"/>
      <c r="CY10" s="89"/>
      <c r="CZ10" s="89"/>
      <c r="DA10" s="89"/>
      <c r="DB10" s="89"/>
      <c r="DC10" s="89"/>
      <c r="DD10" s="89"/>
      <c r="DE10" s="89"/>
      <c r="DF10" s="89"/>
      <c r="DG10" s="89"/>
      <c r="DH10" s="89"/>
      <c r="DI10" s="89"/>
      <c r="DJ10" s="89"/>
      <c r="DK10" s="89"/>
      <c r="DL10" s="89"/>
      <c r="DM10" s="89"/>
      <c r="DN10" s="89"/>
      <c r="DO10" s="89"/>
      <c r="DP10" s="89"/>
      <c r="DQ10" s="89"/>
      <c r="DR10" s="89"/>
      <c r="DS10" s="89"/>
      <c r="DT10" s="89"/>
      <c r="DU10" s="89"/>
      <c r="DV10" s="89"/>
      <c r="DW10" s="89"/>
      <c r="DX10" s="89"/>
      <c r="DY10" s="89"/>
      <c r="DZ10" s="89"/>
      <c r="EA10" s="89"/>
      <c r="EB10" s="89"/>
      <c r="EC10" s="89"/>
      <c r="ED10" s="89"/>
      <c r="EE10" s="89"/>
      <c r="EF10" s="89"/>
      <c r="EG10" s="89"/>
      <c r="EH10" s="89"/>
      <c r="EI10" s="89"/>
      <c r="EJ10" s="89"/>
      <c r="EK10" s="89"/>
      <c r="EL10" s="89"/>
      <c r="EM10" s="89"/>
      <c r="EN10" s="89"/>
      <c r="EO10" s="89"/>
      <c r="EP10" s="89"/>
      <c r="EQ10" s="89"/>
      <c r="ER10" s="89"/>
      <c r="ES10" s="89"/>
      <c r="ET10" s="89"/>
      <c r="EU10" s="89"/>
      <c r="EV10" s="89"/>
      <c r="EW10" s="89"/>
      <c r="EX10" s="89"/>
      <c r="EY10" s="89"/>
      <c r="EZ10" s="89"/>
      <c r="FA10" s="89"/>
      <c r="FB10" s="89"/>
      <c r="FC10" s="89"/>
      <c r="FD10" s="89"/>
      <c r="FE10" s="89"/>
      <c r="FF10" s="89"/>
      <c r="FG10" s="89"/>
      <c r="FH10" s="89"/>
      <c r="FI10" s="89"/>
      <c r="FJ10" s="89"/>
      <c r="FK10" s="89"/>
      <c r="FL10" s="89"/>
      <c r="FM10" s="89"/>
      <c r="FN10" s="89"/>
      <c r="FO10" s="89"/>
      <c r="FP10" s="89"/>
      <c r="FQ10" s="89"/>
      <c r="FR10" s="89"/>
      <c r="FS10" s="89"/>
      <c r="FT10" s="89"/>
      <c r="FU10" s="89"/>
      <c r="FV10" s="89"/>
      <c r="FW10" s="89"/>
      <c r="FX10" s="89"/>
      <c r="FY10" s="89"/>
      <c r="FZ10" s="89"/>
      <c r="GA10" s="89"/>
      <c r="GB10" s="89"/>
      <c r="GC10" s="89"/>
      <c r="GD10" s="89"/>
      <c r="GE10" s="89"/>
      <c r="GF10" s="89"/>
      <c r="GG10" s="89"/>
      <c r="GH10" s="89"/>
      <c r="GI10" s="89"/>
      <c r="GJ10" s="89"/>
      <c r="GK10" s="89"/>
      <c r="GL10" s="89"/>
      <c r="GM10" s="89"/>
      <c r="GN10" s="89"/>
      <c r="GO10" s="89"/>
      <c r="GP10" s="89"/>
      <c r="GQ10" s="89"/>
      <c r="GR10" s="89"/>
      <c r="GS10" s="89"/>
      <c r="GT10" s="89"/>
      <c r="GU10" s="89"/>
      <c r="GV10" s="89"/>
      <c r="GW10" s="89"/>
      <c r="GX10" s="89"/>
      <c r="GY10" s="89"/>
      <c r="GZ10" s="89"/>
      <c r="HA10" s="89"/>
      <c r="HB10" s="89"/>
      <c r="HC10" s="89"/>
      <c r="HD10" s="89"/>
      <c r="HE10" s="89"/>
      <c r="HF10" s="89"/>
      <c r="HG10" s="89"/>
      <c r="HH10" s="89"/>
      <c r="HI10" s="89"/>
      <c r="HJ10" s="89"/>
      <c r="HK10" s="89"/>
      <c r="HL10" s="89"/>
      <c r="HM10" s="89"/>
      <c r="HN10" s="89"/>
      <c r="HO10" s="89"/>
      <c r="HP10" s="89"/>
      <c r="HQ10" s="89"/>
      <c r="HR10" s="89"/>
      <c r="HS10" s="89"/>
      <c r="HT10" s="89"/>
      <c r="HU10" s="89"/>
      <c r="HV10" s="89"/>
      <c r="HW10" s="89"/>
      <c r="HX10" s="89"/>
      <c r="HY10" s="89"/>
      <c r="HZ10" s="89"/>
      <c r="IA10" s="89"/>
      <c r="IB10" s="89"/>
      <c r="IC10" s="89"/>
      <c r="ID10" s="89"/>
      <c r="IE10" s="89"/>
      <c r="IF10" s="89"/>
      <c r="IG10" s="89"/>
      <c r="IH10" s="89"/>
      <c r="II10" s="89"/>
      <c r="IJ10" s="89"/>
      <c r="IK10" s="89"/>
      <c r="IL10" s="89"/>
      <c r="IM10" s="89"/>
      <c r="IN10" s="89"/>
      <c r="IO10" s="89"/>
      <c r="IP10" s="89"/>
      <c r="IQ10" s="89"/>
      <c r="IR10" s="89"/>
      <c r="IS10" s="89"/>
      <c r="IT10" s="89"/>
      <c r="IU10" s="89"/>
      <c r="IV10" s="89"/>
      <c r="IW10" s="89"/>
      <c r="IX10" s="89"/>
      <c r="IY10" s="89"/>
      <c r="IZ10" s="89"/>
      <c r="JA10" s="89"/>
      <c r="JB10" s="89"/>
      <c r="JC10" s="89"/>
      <c r="JD10" s="89"/>
      <c r="JE10" s="89"/>
      <c r="JF10" s="89"/>
      <c r="JG10" s="89"/>
      <c r="JH10" s="89"/>
      <c r="JI10" s="89"/>
      <c r="JJ10" s="89"/>
      <c r="JK10" s="89"/>
      <c r="JL10" s="89"/>
      <c r="JM10" s="89"/>
      <c r="JN10" s="89"/>
      <c r="JO10" s="89"/>
      <c r="JP10" s="89"/>
      <c r="JQ10" s="89"/>
      <c r="JR10" s="89"/>
      <c r="JS10" s="89"/>
      <c r="JT10" s="89"/>
      <c r="JU10" s="89"/>
      <c r="JV10" s="89"/>
      <c r="JW10" s="89"/>
      <c r="JX10" s="89"/>
      <c r="JY10" s="89"/>
      <c r="JZ10" s="89"/>
      <c r="KA10" s="89"/>
      <c r="KB10" s="89"/>
      <c r="KC10" s="89"/>
      <c r="KD10" s="89"/>
      <c r="KE10" s="89"/>
      <c r="KF10" s="89"/>
      <c r="KG10" s="89"/>
      <c r="KH10" s="89"/>
      <c r="KI10" s="89"/>
      <c r="KJ10" s="89"/>
      <c r="KK10" s="89"/>
      <c r="KL10" s="89"/>
      <c r="KM10" s="89"/>
      <c r="KN10" s="89"/>
      <c r="KO10" s="89"/>
      <c r="KP10" s="89"/>
      <c r="KQ10" s="89"/>
      <c r="KR10" s="89"/>
      <c r="KS10" s="89"/>
      <c r="KT10" s="89"/>
      <c r="KU10" s="89"/>
      <c r="KV10" s="89"/>
      <c r="KW10" s="89"/>
      <c r="KX10" s="89"/>
      <c r="KY10" s="89"/>
      <c r="KZ10" s="89"/>
      <c r="LA10" s="89"/>
      <c r="LB10" s="89"/>
      <c r="LC10" s="89"/>
      <c r="LD10" s="89"/>
      <c r="LE10" s="89"/>
      <c r="LF10" s="89"/>
      <c r="LG10" s="89"/>
      <c r="LH10" s="89"/>
      <c r="LI10" s="89"/>
      <c r="LJ10" s="89"/>
      <c r="LK10" s="89"/>
      <c r="LL10" s="89"/>
      <c r="LM10" s="89"/>
      <c r="LN10" s="89"/>
      <c r="LO10" s="89"/>
      <c r="LP10" s="89"/>
      <c r="LQ10" s="89"/>
      <c r="LR10" s="89"/>
      <c r="LS10" s="89"/>
      <c r="LT10" s="89"/>
      <c r="LU10" s="89"/>
      <c r="LV10" s="89"/>
      <c r="LW10" s="89"/>
      <c r="LX10" s="89"/>
      <c r="LY10" s="89"/>
      <c r="LZ10" s="89"/>
      <c r="MA10" s="89"/>
      <c r="MB10" s="89"/>
      <c r="MC10" s="89"/>
      <c r="MD10" s="89"/>
      <c r="ME10" s="89"/>
      <c r="MF10" s="89"/>
      <c r="MG10" s="89"/>
      <c r="MH10" s="89"/>
      <c r="MI10" s="89"/>
      <c r="MJ10" s="89"/>
      <c r="MK10" s="89"/>
      <c r="ML10" s="89"/>
      <c r="MM10" s="89"/>
      <c r="MN10" s="89"/>
      <c r="MO10" s="89"/>
      <c r="MP10" s="89"/>
      <c r="MQ10" s="89"/>
      <c r="MR10" s="89"/>
      <c r="MS10" s="89"/>
      <c r="MT10" s="89"/>
      <c r="MU10" s="89"/>
      <c r="MV10" s="89"/>
      <c r="MW10" s="89"/>
      <c r="MX10" s="89"/>
      <c r="MY10" s="89"/>
      <c r="MZ10" s="89"/>
      <c r="NA10" s="89"/>
      <c r="NB10" s="89"/>
      <c r="NC10" s="89"/>
      <c r="ND10" s="89"/>
      <c r="NE10" s="89"/>
      <c r="NF10" s="89"/>
      <c r="NG10" s="89"/>
      <c r="NH10" s="89"/>
      <c r="NI10" s="89"/>
      <c r="NJ10" s="89"/>
      <c r="NK10" s="89"/>
      <c r="NL10" s="89"/>
      <c r="NM10" s="89"/>
      <c r="NN10" s="89"/>
      <c r="NO10" s="89"/>
      <c r="NP10" s="89"/>
      <c r="NQ10" s="89"/>
      <c r="NR10" s="89"/>
      <c r="NS10" s="89"/>
      <c r="NT10" s="89"/>
      <c r="NU10" s="89"/>
      <c r="NV10" s="89"/>
      <c r="NW10" s="89"/>
      <c r="NX10" s="89"/>
      <c r="NY10" s="89"/>
      <c r="NZ10" s="89"/>
      <c r="OA10" s="89"/>
      <c r="OB10" s="89"/>
      <c r="OC10" s="89"/>
      <c r="OD10" s="89"/>
      <c r="OE10" s="89"/>
      <c r="OF10" s="89"/>
      <c r="OG10" s="89"/>
      <c r="OH10" s="89"/>
      <c r="OI10" s="89"/>
      <c r="OJ10" s="89"/>
      <c r="OK10" s="89"/>
      <c r="OL10" s="89"/>
      <c r="OM10" s="89"/>
      <c r="ON10" s="89"/>
      <c r="OO10" s="89"/>
      <c r="OP10" s="89"/>
      <c r="OQ10" s="89"/>
      <c r="OR10" s="89"/>
      <c r="OS10" s="89"/>
      <c r="OT10" s="89"/>
      <c r="OU10" s="89"/>
      <c r="OV10" s="89"/>
      <c r="OW10" s="89"/>
      <c r="OX10" s="89"/>
      <c r="OY10" s="89"/>
      <c r="OZ10" s="89"/>
      <c r="PA10" s="89"/>
      <c r="PB10" s="89"/>
      <c r="PC10" s="89"/>
      <c r="PD10" s="89"/>
      <c r="PE10" s="89"/>
      <c r="PF10" s="89"/>
      <c r="PG10" s="89"/>
      <c r="PH10" s="89"/>
      <c r="PI10" s="89"/>
      <c r="PJ10" s="89"/>
      <c r="PK10" s="89"/>
      <c r="PL10" s="89"/>
      <c r="PM10" s="89"/>
      <c r="PN10" s="89"/>
      <c r="PO10" s="89"/>
      <c r="PP10" s="89"/>
      <c r="PQ10" s="89"/>
      <c r="PR10" s="89"/>
      <c r="PS10" s="89"/>
      <c r="PT10" s="89"/>
      <c r="PU10" s="89"/>
      <c r="PV10" s="89"/>
      <c r="PW10" s="89"/>
      <c r="PX10" s="89"/>
      <c r="PY10" s="89"/>
      <c r="PZ10" s="89"/>
      <c r="QA10" s="89"/>
      <c r="QB10" s="89"/>
      <c r="QC10" s="89"/>
      <c r="QD10" s="89"/>
      <c r="QE10" s="89"/>
      <c r="QF10" s="89"/>
      <c r="QG10" s="89"/>
      <c r="QH10" s="89"/>
      <c r="QI10" s="89"/>
      <c r="QJ10" s="89"/>
      <c r="QK10" s="89"/>
      <c r="QL10" s="89"/>
      <c r="QM10" s="89"/>
      <c r="QN10" s="89"/>
      <c r="QO10" s="89"/>
      <c r="QP10" s="89"/>
      <c r="QQ10" s="89"/>
      <c r="QR10" s="89"/>
      <c r="QS10" s="89"/>
      <c r="QT10" s="89"/>
      <c r="QU10" s="89"/>
      <c r="QV10" s="89"/>
      <c r="QW10" s="89"/>
      <c r="QX10" s="89"/>
      <c r="QY10" s="89"/>
      <c r="QZ10" s="89"/>
      <c r="RA10" s="89"/>
      <c r="RB10" s="89"/>
      <c r="RC10" s="89"/>
      <c r="RD10" s="89"/>
      <c r="RE10" s="89"/>
      <c r="RF10" s="89"/>
      <c r="RG10" s="89"/>
      <c r="RH10" s="89"/>
      <c r="RI10" s="89"/>
      <c r="RJ10" s="89"/>
      <c r="RK10" s="89"/>
      <c r="RL10" s="89"/>
      <c r="RM10" s="89"/>
      <c r="RN10" s="89"/>
      <c r="RO10" s="89"/>
      <c r="RP10" s="89"/>
      <c r="RQ10" s="89"/>
      <c r="RR10" s="89"/>
      <c r="RS10" s="89"/>
      <c r="RT10" s="89"/>
      <c r="RU10" s="89"/>
      <c r="RV10" s="89"/>
      <c r="RW10" s="89"/>
      <c r="RX10" s="89"/>
      <c r="RY10" s="89"/>
      <c r="RZ10" s="89"/>
      <c r="SA10" s="89"/>
      <c r="SB10" s="89"/>
      <c r="SC10" s="89"/>
      <c r="SD10" s="89"/>
      <c r="SE10" s="89"/>
      <c r="SF10" s="89"/>
      <c r="SG10" s="89"/>
      <c r="SH10" s="89"/>
      <c r="SI10" s="89"/>
      <c r="SJ10" s="89"/>
      <c r="SK10" s="89"/>
      <c r="SL10" s="89"/>
      <c r="SM10" s="89"/>
      <c r="SN10" s="89"/>
      <c r="SO10" s="89"/>
      <c r="SP10" s="89"/>
      <c r="SQ10" s="89"/>
      <c r="SR10" s="89"/>
      <c r="SS10" s="89"/>
      <c r="ST10" s="89"/>
      <c r="SU10" s="89"/>
      <c r="SV10" s="89"/>
      <c r="SW10" s="89"/>
      <c r="SX10" s="89"/>
      <c r="SY10" s="89"/>
      <c r="SZ10" s="89"/>
      <c r="TA10" s="89"/>
      <c r="TB10" s="89"/>
      <c r="TC10" s="89"/>
      <c r="TD10" s="89"/>
      <c r="TE10" s="89"/>
      <c r="TF10" s="89"/>
      <c r="TG10" s="89"/>
      <c r="TH10" s="89"/>
      <c r="TI10" s="89"/>
      <c r="TJ10" s="89"/>
      <c r="TK10" s="89"/>
      <c r="TL10" s="89"/>
      <c r="TM10" s="89"/>
      <c r="TN10" s="89"/>
      <c r="TO10" s="89"/>
      <c r="TP10" s="89"/>
      <c r="TQ10" s="89"/>
      <c r="TR10" s="89"/>
      <c r="TS10" s="89"/>
      <c r="TT10" s="89"/>
      <c r="TU10" s="89"/>
      <c r="TV10" s="89"/>
      <c r="TW10" s="89"/>
      <c r="TX10" s="89"/>
      <c r="TY10" s="89"/>
      <c r="TZ10" s="89"/>
      <c r="UA10" s="89"/>
      <c r="UB10" s="89"/>
      <c r="UC10" s="89"/>
      <c r="UD10" s="89"/>
      <c r="UE10" s="89"/>
      <c r="UF10" s="89"/>
      <c r="UG10" s="89"/>
      <c r="UH10" s="89"/>
      <c r="UI10" s="89"/>
      <c r="UJ10" s="89"/>
      <c r="UK10" s="89"/>
      <c r="UL10" s="89"/>
      <c r="UM10" s="89"/>
      <c r="UN10" s="89"/>
      <c r="UO10" s="89"/>
      <c r="UP10" s="89"/>
      <c r="UQ10" s="89"/>
      <c r="UR10" s="89"/>
      <c r="US10" s="89"/>
      <c r="UT10" s="89"/>
      <c r="UU10" s="89"/>
      <c r="UV10" s="89"/>
      <c r="UW10" s="89"/>
      <c r="UX10" s="89"/>
      <c r="UY10" s="89"/>
      <c r="UZ10" s="89"/>
      <c r="VA10" s="89"/>
      <c r="VB10" s="89"/>
      <c r="VC10" s="89"/>
      <c r="VD10" s="89"/>
      <c r="VE10" s="89"/>
      <c r="VF10" s="89"/>
      <c r="VG10" s="89"/>
      <c r="VH10" s="89"/>
      <c r="VI10" s="89"/>
      <c r="VJ10" s="89"/>
      <c r="VK10" s="89"/>
      <c r="VL10" s="89"/>
      <c r="VM10" s="89"/>
      <c r="VN10" s="89"/>
      <c r="VO10" s="89"/>
      <c r="VP10" s="89"/>
      <c r="VQ10" s="89"/>
      <c r="VR10" s="89"/>
      <c r="VS10" s="89"/>
      <c r="VT10" s="89"/>
      <c r="VU10" s="89"/>
      <c r="VV10" s="89"/>
      <c r="VW10" s="89"/>
      <c r="VX10" s="89"/>
      <c r="VY10" s="89"/>
      <c r="VZ10" s="89"/>
      <c r="WA10" s="89"/>
      <c r="WB10" s="89"/>
      <c r="WC10" s="89"/>
      <c r="WD10" s="89"/>
      <c r="WE10" s="89"/>
      <c r="WF10" s="89"/>
      <c r="WG10" s="89"/>
      <c r="WH10" s="89"/>
      <c r="WI10" s="89"/>
      <c r="WJ10" s="89"/>
      <c r="WK10" s="89"/>
      <c r="WL10" s="89"/>
      <c r="WM10" s="89"/>
      <c r="WN10" s="89"/>
      <c r="WO10" s="89"/>
      <c r="WP10" s="89"/>
      <c r="WQ10" s="89"/>
      <c r="WR10" s="89"/>
      <c r="WS10" s="89"/>
      <c r="WT10" s="89"/>
      <c r="WU10" s="89"/>
      <c r="WV10" s="89"/>
      <c r="WW10" s="89"/>
      <c r="WX10" s="89"/>
      <c r="WY10" s="89"/>
      <c r="WZ10" s="89"/>
      <c r="XA10" s="89"/>
      <c r="XB10" s="89"/>
      <c r="XC10" s="89"/>
      <c r="XD10" s="89"/>
      <c r="XE10" s="89"/>
      <c r="XF10" s="89"/>
      <c r="XG10" s="89"/>
      <c r="XH10" s="89"/>
      <c r="XI10" s="89"/>
      <c r="XJ10" s="89"/>
      <c r="XK10" s="89"/>
      <c r="XL10" s="89"/>
      <c r="XM10" s="89"/>
      <c r="XN10" s="89"/>
      <c r="XO10" s="89"/>
      <c r="XP10" s="89"/>
      <c r="XQ10" s="89"/>
      <c r="XR10" s="89"/>
      <c r="XS10" s="89"/>
      <c r="XT10" s="89"/>
      <c r="XU10" s="89"/>
      <c r="XV10" s="89"/>
      <c r="XW10" s="89"/>
      <c r="XX10" s="89"/>
      <c r="XY10" s="89"/>
      <c r="XZ10" s="89"/>
      <c r="YA10" s="89"/>
      <c r="YB10" s="89"/>
      <c r="YC10" s="89"/>
      <c r="YD10" s="89"/>
      <c r="YE10" s="89"/>
      <c r="YF10" s="89"/>
      <c r="YG10" s="89"/>
      <c r="YH10" s="89"/>
      <c r="YI10" s="89"/>
      <c r="YJ10" s="89"/>
      <c r="YK10" s="89"/>
      <c r="YL10" s="89"/>
      <c r="YM10" s="89"/>
      <c r="YN10" s="89"/>
      <c r="YO10" s="89"/>
      <c r="YP10" s="89"/>
      <c r="YQ10" s="89"/>
      <c r="YR10" s="89"/>
      <c r="YS10" s="89"/>
      <c r="YT10" s="89"/>
      <c r="YU10" s="89"/>
      <c r="YV10" s="89"/>
      <c r="YW10" s="89"/>
      <c r="YX10" s="89"/>
      <c r="YY10" s="89"/>
      <c r="YZ10" s="89"/>
      <c r="ZA10" s="89"/>
      <c r="ZB10" s="89"/>
      <c r="ZC10" s="89"/>
      <c r="ZD10" s="89"/>
      <c r="ZE10" s="89"/>
      <c r="ZF10" s="89"/>
      <c r="ZG10" s="89"/>
      <c r="ZH10" s="89"/>
      <c r="ZI10" s="89"/>
      <c r="ZJ10" s="89"/>
      <c r="ZK10" s="89"/>
      <c r="ZL10" s="89"/>
      <c r="ZM10" s="89"/>
      <c r="ZN10" s="89"/>
      <c r="ZO10" s="89"/>
      <c r="ZP10" s="89"/>
      <c r="ZQ10" s="89"/>
      <c r="ZR10" s="89"/>
      <c r="ZS10" s="89"/>
      <c r="ZT10" s="89"/>
      <c r="ZU10" s="89"/>
      <c r="ZV10" s="89"/>
      <c r="ZW10" s="89"/>
      <c r="ZX10" s="89"/>
      <c r="ZY10" s="89"/>
      <c r="ZZ10" s="89"/>
      <c r="AAA10" s="89"/>
      <c r="AAB10" s="89"/>
      <c r="AAC10" s="89"/>
      <c r="AAD10" s="89"/>
      <c r="AAE10" s="89"/>
      <c r="AAF10" s="89"/>
      <c r="AAG10" s="89"/>
      <c r="AAH10" s="89"/>
      <c r="AAI10" s="89"/>
      <c r="AAJ10" s="89"/>
      <c r="AAK10" s="89"/>
      <c r="AAL10" s="89"/>
      <c r="AAM10" s="89"/>
      <c r="AAN10" s="89"/>
      <c r="AAO10" s="89"/>
      <c r="AAP10" s="89"/>
      <c r="AAQ10" s="89"/>
      <c r="AAR10" s="89"/>
      <c r="AAS10" s="89"/>
      <c r="AAT10" s="89"/>
      <c r="AAU10" s="89"/>
      <c r="AAV10" s="89"/>
      <c r="AAW10" s="89"/>
      <c r="AAX10" s="89"/>
      <c r="AAY10" s="89"/>
      <c r="AAZ10" s="89"/>
      <c r="ABA10" s="89"/>
      <c r="ABB10" s="89"/>
      <c r="ABC10" s="89"/>
      <c r="ABD10" s="89"/>
      <c r="ABE10" s="89"/>
      <c r="ABF10" s="89"/>
      <c r="ABG10" s="89"/>
      <c r="ABH10" s="89"/>
      <c r="ABI10" s="89"/>
      <c r="ABJ10" s="89"/>
      <c r="ABK10" s="89"/>
      <c r="ABL10" s="89"/>
      <c r="ABM10" s="89"/>
      <c r="ABN10" s="89"/>
      <c r="ABO10" s="89"/>
      <c r="ABP10" s="89"/>
      <c r="ABQ10" s="89"/>
      <c r="ABR10" s="89"/>
      <c r="ABS10" s="89"/>
      <c r="ABT10" s="89"/>
      <c r="ABU10" s="89"/>
      <c r="ABV10" s="89"/>
      <c r="ABW10" s="89"/>
      <c r="ABX10" s="89"/>
      <c r="ABY10" s="89"/>
      <c r="ABZ10" s="89"/>
      <c r="ACA10" s="89"/>
      <c r="ACB10" s="89"/>
      <c r="ACC10" s="89"/>
      <c r="ACD10" s="89"/>
      <c r="ACE10" s="89"/>
      <c r="ACF10" s="89"/>
      <c r="ACG10" s="89"/>
      <c r="ACH10" s="89"/>
      <c r="ACI10" s="89"/>
      <c r="ACJ10" s="89"/>
      <c r="ACK10" s="89"/>
      <c r="ACL10" s="89"/>
      <c r="ACM10" s="89"/>
      <c r="ACN10" s="89"/>
      <c r="ACO10" s="89"/>
      <c r="ACP10" s="89"/>
      <c r="ACQ10" s="89"/>
      <c r="ACR10" s="89"/>
      <c r="ACS10" s="89"/>
      <c r="ACT10" s="89"/>
      <c r="ACU10" s="89"/>
      <c r="ACV10" s="89"/>
      <c r="ACW10" s="89"/>
      <c r="ACX10" s="89"/>
      <c r="ACY10" s="89"/>
      <c r="ACZ10" s="89"/>
      <c r="ADA10" s="89"/>
      <c r="ADB10" s="89"/>
      <c r="ADC10" s="89"/>
      <c r="ADD10" s="89"/>
      <c r="ADE10" s="89"/>
      <c r="ADF10" s="89"/>
      <c r="ADG10" s="89"/>
      <c r="ADH10" s="89"/>
      <c r="ADI10" s="89"/>
      <c r="ADJ10" s="89"/>
      <c r="ADK10" s="89"/>
      <c r="ADL10" s="89"/>
      <c r="ADM10" s="89"/>
      <c r="ADN10" s="89"/>
      <c r="ADO10" s="89"/>
      <c r="ADP10" s="89"/>
      <c r="ADQ10" s="89"/>
      <c r="ADR10" s="89"/>
      <c r="ADS10" s="89"/>
      <c r="ADT10" s="89"/>
      <c r="ADU10" s="89"/>
      <c r="ADV10" s="89"/>
      <c r="ADW10" s="89"/>
      <c r="ADX10" s="89"/>
      <c r="ADY10" s="89"/>
      <c r="ADZ10" s="89"/>
      <c r="AEA10" s="89"/>
      <c r="AEB10" s="89"/>
      <c r="AEC10" s="89"/>
      <c r="AED10" s="89"/>
      <c r="AEE10" s="89"/>
      <c r="AEF10" s="89"/>
      <c r="AEG10" s="89"/>
      <c r="AEH10" s="89"/>
      <c r="AEI10" s="89"/>
      <c r="AEJ10" s="89"/>
      <c r="AEK10" s="89"/>
      <c r="AEL10" s="89"/>
      <c r="AEM10" s="89"/>
      <c r="AEN10" s="89"/>
      <c r="AEO10" s="89"/>
      <c r="AEP10" s="89"/>
      <c r="AEQ10" s="89"/>
      <c r="AER10" s="89"/>
      <c r="AES10" s="89"/>
      <c r="AET10" s="89"/>
      <c r="AEU10" s="89"/>
      <c r="AEV10" s="89"/>
      <c r="AEW10" s="89"/>
      <c r="AEX10" s="89"/>
      <c r="AEY10" s="89"/>
      <c r="AEZ10" s="89"/>
      <c r="AFA10" s="89"/>
      <c r="AFB10" s="89"/>
      <c r="AFC10" s="89"/>
      <c r="AFD10" s="89"/>
      <c r="AFE10" s="89"/>
      <c r="AFF10" s="89"/>
      <c r="AFG10" s="89"/>
      <c r="AFH10" s="89"/>
      <c r="AFI10" s="89"/>
      <c r="AFJ10" s="89"/>
      <c r="AFK10" s="89"/>
      <c r="AFL10" s="89"/>
      <c r="AFM10" s="89"/>
      <c r="AFN10" s="89"/>
      <c r="AFO10" s="89"/>
      <c r="AFP10" s="89"/>
      <c r="AFQ10" s="89"/>
      <c r="AFR10" s="89"/>
      <c r="AFS10" s="89"/>
      <c r="AFT10" s="89"/>
      <c r="AFU10" s="89"/>
      <c r="AFV10" s="89"/>
      <c r="AFW10" s="89"/>
      <c r="AFX10" s="89"/>
      <c r="AFY10" s="89"/>
      <c r="AFZ10" s="89"/>
      <c r="AGA10" s="89"/>
      <c r="AGB10" s="89"/>
      <c r="AGC10" s="89"/>
      <c r="AGD10" s="89"/>
      <c r="AGE10" s="89"/>
      <c r="AGF10" s="89"/>
      <c r="AGG10" s="89"/>
      <c r="AGH10" s="89"/>
      <c r="AGI10" s="89"/>
      <c r="AGJ10" s="89"/>
      <c r="AGK10" s="89"/>
      <c r="AGL10" s="89"/>
      <c r="AGM10" s="89"/>
      <c r="AGN10" s="89"/>
      <c r="AGO10" s="89"/>
      <c r="AGP10" s="89"/>
      <c r="AGQ10" s="89"/>
      <c r="AGR10" s="89"/>
      <c r="AGS10" s="89"/>
      <c r="AGT10" s="89"/>
      <c r="AGU10" s="89"/>
      <c r="AGV10" s="89"/>
      <c r="AGW10" s="89"/>
      <c r="AGX10" s="89"/>
      <c r="AGY10" s="89"/>
      <c r="AGZ10" s="89"/>
      <c r="AHA10" s="89"/>
      <c r="AHB10" s="89"/>
      <c r="AHC10" s="89"/>
      <c r="AHD10" s="89"/>
      <c r="AHE10" s="89"/>
      <c r="AHF10" s="89"/>
      <c r="AHG10" s="89"/>
      <c r="AHH10" s="89"/>
      <c r="AHI10" s="89"/>
      <c r="AHJ10" s="89"/>
      <c r="AHK10" s="89"/>
      <c r="AHL10" s="89"/>
      <c r="AHM10" s="89"/>
      <c r="AHN10" s="89"/>
      <c r="AHO10" s="89"/>
      <c r="AHP10" s="89"/>
      <c r="AHQ10" s="89"/>
      <c r="AHR10" s="89"/>
      <c r="AHS10" s="89"/>
      <c r="AHT10" s="89"/>
      <c r="AHU10" s="89"/>
      <c r="AHV10" s="89"/>
      <c r="AHW10" s="89"/>
      <c r="AHX10" s="89"/>
      <c r="AHY10" s="89"/>
      <c r="AHZ10" s="89"/>
      <c r="AIA10" s="89"/>
      <c r="AIB10" s="89"/>
      <c r="AIC10" s="89"/>
      <c r="AID10" s="89"/>
      <c r="AIE10" s="89"/>
      <c r="AIF10" s="89"/>
      <c r="AIG10" s="89"/>
      <c r="AIH10" s="89"/>
      <c r="AII10" s="89"/>
      <c r="AIJ10" s="89"/>
      <c r="AIK10" s="89"/>
      <c r="AIL10" s="89"/>
      <c r="AIM10" s="89"/>
      <c r="AIN10" s="89"/>
      <c r="AIO10" s="89"/>
      <c r="AIP10" s="89"/>
      <c r="AIQ10" s="89"/>
      <c r="AIR10" s="89"/>
      <c r="AIS10" s="89"/>
      <c r="AIT10" s="89"/>
      <c r="AIU10" s="89"/>
      <c r="AIV10" s="89"/>
      <c r="AIW10" s="89"/>
      <c r="AIX10" s="89"/>
      <c r="AIY10" s="89"/>
      <c r="AIZ10" s="89"/>
      <c r="AJA10" s="89"/>
      <c r="AJB10" s="89"/>
      <c r="AJC10" s="89"/>
      <c r="AJD10" s="89"/>
      <c r="AJE10" s="89"/>
      <c r="AJF10" s="89"/>
      <c r="AJG10" s="89"/>
      <c r="AJH10" s="89"/>
      <c r="AJI10" s="89"/>
      <c r="AJJ10" s="89"/>
      <c r="AJK10" s="89"/>
      <c r="AJL10" s="89"/>
      <c r="AJM10" s="89"/>
      <c r="AJN10" s="89"/>
      <c r="AJO10" s="89"/>
      <c r="AJP10" s="89"/>
      <c r="AJQ10" s="89"/>
      <c r="AJR10" s="89"/>
      <c r="AJS10" s="89"/>
      <c r="AJT10" s="89"/>
      <c r="AJU10" s="89"/>
      <c r="AJV10" s="89"/>
      <c r="AJW10" s="89"/>
      <c r="AJX10" s="89"/>
      <c r="AJY10" s="89"/>
      <c r="AJZ10" s="89"/>
      <c r="AKA10" s="89"/>
      <c r="AKB10" s="89"/>
      <c r="AKC10" s="89"/>
      <c r="AKD10" s="89"/>
      <c r="AKE10" s="89"/>
      <c r="AKF10" s="89"/>
      <c r="AKG10" s="89"/>
      <c r="AKH10" s="89"/>
      <c r="AKI10" s="89"/>
      <c r="AKJ10" s="89"/>
      <c r="AKK10" s="89"/>
      <c r="AKL10" s="89"/>
      <c r="AKM10" s="89"/>
      <c r="AKN10" s="89"/>
      <c r="AKO10" s="89"/>
    </row>
    <row r="11" spans="1:977" s="93" customFormat="1" ht="41.25" customHeight="1" x14ac:dyDescent="0.25">
      <c r="A11" s="90"/>
      <c r="B11" s="90"/>
      <c r="C11" s="90"/>
      <c r="D11" s="90"/>
      <c r="E11" s="90"/>
      <c r="F11" s="90"/>
      <c r="G11" s="90"/>
      <c r="H11" s="90"/>
      <c r="I11" s="90"/>
      <c r="J11" s="90"/>
      <c r="K11" s="90"/>
      <c r="L11" s="90"/>
      <c r="M11" s="90"/>
      <c r="N11" s="90"/>
      <c r="O11" s="90"/>
      <c r="P11" s="90"/>
      <c r="Q11" s="90"/>
      <c r="R11" s="90"/>
      <c r="S11" s="90"/>
      <c r="T11" s="90"/>
      <c r="U11" s="566" t="s">
        <v>1950</v>
      </c>
      <c r="V11" s="92"/>
      <c r="W11" s="92"/>
      <c r="X11" s="96"/>
      <c r="Y11" s="91"/>
      <c r="Z11" s="91"/>
      <c r="AA11" s="91"/>
      <c r="AB11" s="91"/>
      <c r="AC11" s="91"/>
      <c r="AD11" s="91"/>
      <c r="AE11" s="91"/>
      <c r="AF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c r="IX11" s="91"/>
      <c r="IY11" s="91"/>
      <c r="IZ11" s="91"/>
      <c r="JA11" s="91"/>
      <c r="JB11" s="91"/>
      <c r="JC11" s="91"/>
      <c r="JD11" s="91"/>
      <c r="JE11" s="91"/>
      <c r="JF11" s="91"/>
      <c r="JG11" s="91"/>
      <c r="JH11" s="91"/>
      <c r="JI11" s="91"/>
      <c r="JJ11" s="91"/>
      <c r="JK11" s="91"/>
      <c r="JL11" s="91"/>
      <c r="JM11" s="91"/>
      <c r="JN11" s="91"/>
      <c r="JO11" s="91"/>
      <c r="JP11" s="91"/>
      <c r="JQ11" s="91"/>
      <c r="JR11" s="91"/>
      <c r="JS11" s="91"/>
      <c r="JT11" s="91"/>
      <c r="JU11" s="91"/>
      <c r="JV11" s="91"/>
      <c r="JW11" s="91"/>
      <c r="JX11" s="91"/>
      <c r="JY11" s="91"/>
      <c r="JZ11" s="91"/>
      <c r="KA11" s="91"/>
      <c r="KB11" s="91"/>
      <c r="KC11" s="91"/>
      <c r="KD11" s="91"/>
      <c r="KE11" s="91"/>
      <c r="KF11" s="91"/>
      <c r="KG11" s="91"/>
      <c r="KH11" s="91"/>
      <c r="KI11" s="91"/>
      <c r="KJ11" s="91"/>
      <c r="KK11" s="91"/>
      <c r="KL11" s="91"/>
      <c r="KM11" s="91"/>
      <c r="KN11" s="91"/>
      <c r="KO11" s="91"/>
      <c r="KP11" s="91"/>
      <c r="KQ11" s="91"/>
      <c r="KR11" s="91"/>
      <c r="KS11" s="91"/>
      <c r="KT11" s="91"/>
      <c r="KU11" s="91"/>
      <c r="KV11" s="91"/>
      <c r="KW11" s="91"/>
      <c r="KX11" s="91"/>
      <c r="KY11" s="91"/>
      <c r="KZ11" s="91"/>
      <c r="LA11" s="91"/>
      <c r="LB11" s="91"/>
      <c r="LC11" s="91"/>
      <c r="LD11" s="91"/>
      <c r="LE11" s="91"/>
      <c r="LF11" s="91"/>
      <c r="LG11" s="91"/>
      <c r="LH11" s="91"/>
      <c r="LI11" s="91"/>
      <c r="LJ11" s="91"/>
      <c r="LK11" s="91"/>
      <c r="LL11" s="91"/>
      <c r="LM11" s="91"/>
      <c r="LN11" s="91"/>
      <c r="LO11" s="91"/>
      <c r="LP11" s="91"/>
      <c r="LQ11" s="91"/>
      <c r="LR11" s="91"/>
      <c r="LS11" s="91"/>
      <c r="LT11" s="91"/>
      <c r="LU11" s="91"/>
      <c r="LV11" s="91"/>
      <c r="LW11" s="91"/>
      <c r="LX11" s="91"/>
      <c r="LY11" s="91"/>
      <c r="LZ11" s="91"/>
      <c r="MA11" s="91"/>
      <c r="MB11" s="91"/>
      <c r="MC11" s="91"/>
      <c r="MD11" s="91"/>
      <c r="ME11" s="91"/>
      <c r="MF11" s="91"/>
      <c r="MG11" s="91"/>
      <c r="MH11" s="91"/>
      <c r="MI11" s="91"/>
      <c r="MJ11" s="91"/>
      <c r="MK11" s="91"/>
      <c r="ML11" s="91"/>
      <c r="MM11" s="91"/>
      <c r="MN11" s="91"/>
      <c r="MO11" s="91"/>
      <c r="MP11" s="91"/>
      <c r="MQ11" s="91"/>
      <c r="MR11" s="91"/>
      <c r="MS11" s="91"/>
      <c r="MT11" s="91"/>
      <c r="MU11" s="91"/>
      <c r="MV11" s="91"/>
      <c r="MW11" s="91"/>
      <c r="MX11" s="91"/>
      <c r="MY11" s="91"/>
      <c r="MZ11" s="91"/>
      <c r="NA11" s="91"/>
      <c r="NB11" s="91"/>
      <c r="NC11" s="91"/>
      <c r="ND11" s="91"/>
      <c r="NE11" s="91"/>
      <c r="NF11" s="91"/>
      <c r="NG11" s="91"/>
      <c r="NH11" s="91"/>
      <c r="NI11" s="91"/>
      <c r="NJ11" s="91"/>
      <c r="NK11" s="91"/>
      <c r="NL11" s="91"/>
      <c r="NM11" s="91"/>
      <c r="NN11" s="91"/>
      <c r="NO11" s="91"/>
      <c r="NP11" s="91"/>
      <c r="NQ11" s="91"/>
      <c r="NR11" s="91"/>
      <c r="NS11" s="91"/>
      <c r="NT11" s="91"/>
      <c r="NU11" s="91"/>
      <c r="NV11" s="91"/>
      <c r="NW11" s="91"/>
      <c r="NX11" s="91"/>
      <c r="NY11" s="91"/>
      <c r="NZ11" s="91"/>
      <c r="OA11" s="91"/>
      <c r="OB11" s="91"/>
      <c r="OC11" s="91"/>
      <c r="OD11" s="91"/>
      <c r="OE11" s="91"/>
      <c r="OF11" s="91"/>
      <c r="OG11" s="91"/>
      <c r="OH11" s="91"/>
      <c r="OI11" s="91"/>
      <c r="OJ11" s="91"/>
      <c r="OK11" s="91"/>
      <c r="OL11" s="91"/>
      <c r="OM11" s="91"/>
      <c r="ON11" s="91"/>
      <c r="OO11" s="91"/>
      <c r="OP11" s="91"/>
      <c r="OQ11" s="91"/>
      <c r="OR11" s="91"/>
      <c r="OS11" s="91"/>
      <c r="OT11" s="91"/>
      <c r="OU11" s="91"/>
      <c r="OV11" s="91"/>
      <c r="OW11" s="91"/>
      <c r="OX11" s="91"/>
      <c r="OY11" s="91"/>
      <c r="OZ11" s="91"/>
      <c r="PA11" s="91"/>
      <c r="PB11" s="91"/>
      <c r="PC11" s="91"/>
      <c r="PD11" s="91"/>
      <c r="PE11" s="91"/>
      <c r="PF11" s="91"/>
      <c r="PG11" s="91"/>
      <c r="PH11" s="91"/>
      <c r="PI11" s="91"/>
      <c r="PJ11" s="91"/>
      <c r="PK11" s="91"/>
      <c r="PL11" s="91"/>
      <c r="PM11" s="91"/>
      <c r="PN11" s="91"/>
      <c r="PO11" s="91"/>
      <c r="PP11" s="91"/>
      <c r="PQ11" s="91"/>
      <c r="PR11" s="91"/>
      <c r="PS11" s="91"/>
      <c r="PT11" s="91"/>
      <c r="PU11" s="91"/>
      <c r="PV11" s="91"/>
      <c r="PW11" s="91"/>
      <c r="PX11" s="91"/>
      <c r="PY11" s="91"/>
      <c r="PZ11" s="91"/>
      <c r="QA11" s="91"/>
      <c r="QB11" s="91"/>
      <c r="QC11" s="91"/>
      <c r="QD11" s="91"/>
      <c r="QE11" s="91"/>
      <c r="QF11" s="91"/>
      <c r="QG11" s="91"/>
      <c r="QH11" s="91"/>
      <c r="QI11" s="91"/>
      <c r="QJ11" s="91"/>
      <c r="QK11" s="91"/>
      <c r="QL11" s="91"/>
      <c r="QM11" s="91"/>
      <c r="QN11" s="91"/>
      <c r="QO11" s="91"/>
      <c r="QP11" s="91"/>
      <c r="QQ11" s="91"/>
      <c r="QR11" s="91"/>
      <c r="QS11" s="91"/>
      <c r="QT11" s="91"/>
      <c r="QU11" s="91"/>
      <c r="QV11" s="91"/>
      <c r="QW11" s="91"/>
      <c r="QX11" s="91"/>
      <c r="QY11" s="91"/>
      <c r="QZ11" s="91"/>
      <c r="RA11" s="91"/>
      <c r="RB11" s="91"/>
      <c r="RC11" s="91"/>
      <c r="RD11" s="91"/>
      <c r="RE11" s="91"/>
      <c r="RF11" s="91"/>
      <c r="RG11" s="91"/>
      <c r="RH11" s="91"/>
      <c r="RI11" s="91"/>
      <c r="RJ11" s="91"/>
      <c r="RK11" s="91"/>
      <c r="RL11" s="91"/>
      <c r="RM11" s="91"/>
      <c r="RN11" s="91"/>
      <c r="RO11" s="91"/>
      <c r="RP11" s="91"/>
      <c r="RQ11" s="91"/>
      <c r="RR11" s="91"/>
      <c r="RS11" s="91"/>
      <c r="RT11" s="91"/>
      <c r="RU11" s="91"/>
      <c r="RV11" s="91"/>
      <c r="RW11" s="91"/>
      <c r="RX11" s="91"/>
      <c r="RY11" s="91"/>
      <c r="RZ11" s="91"/>
      <c r="SA11" s="91"/>
      <c r="SB11" s="91"/>
      <c r="SC11" s="91"/>
      <c r="SD11" s="91"/>
      <c r="SE11" s="91"/>
      <c r="SF11" s="91"/>
      <c r="SG11" s="91"/>
      <c r="SH11" s="91"/>
      <c r="SI11" s="91"/>
      <c r="SJ11" s="91"/>
      <c r="SK11" s="91"/>
      <c r="SL11" s="91"/>
      <c r="SM11" s="91"/>
      <c r="SN11" s="91"/>
      <c r="SO11" s="91"/>
      <c r="SP11" s="91"/>
      <c r="SQ11" s="91"/>
      <c r="SR11" s="91"/>
      <c r="SS11" s="91"/>
      <c r="ST11" s="91"/>
      <c r="SU11" s="91"/>
      <c r="SV11" s="91"/>
      <c r="SW11" s="91"/>
      <c r="SX11" s="91"/>
      <c r="SY11" s="91"/>
      <c r="SZ11" s="91"/>
      <c r="TA11" s="91"/>
      <c r="TB11" s="91"/>
      <c r="TC11" s="91"/>
      <c r="TD11" s="91"/>
      <c r="TE11" s="91"/>
      <c r="TF11" s="91"/>
      <c r="TG11" s="91"/>
      <c r="TH11" s="91"/>
      <c r="TI11" s="91"/>
      <c r="TJ11" s="91"/>
      <c r="TK11" s="91"/>
      <c r="TL11" s="91"/>
      <c r="TM11" s="91"/>
      <c r="TN11" s="91"/>
      <c r="TO11" s="91"/>
      <c r="TP11" s="91"/>
      <c r="TQ11" s="91"/>
      <c r="TR11" s="91"/>
      <c r="TS11" s="91"/>
      <c r="TT11" s="91"/>
      <c r="TU11" s="91"/>
      <c r="TV11" s="91"/>
      <c r="TW11" s="91"/>
      <c r="TX11" s="91"/>
      <c r="TY11" s="91"/>
      <c r="TZ11" s="91"/>
      <c r="UA11" s="91"/>
      <c r="UB11" s="91"/>
      <c r="UC11" s="91"/>
      <c r="UD11" s="91"/>
      <c r="UE11" s="91"/>
      <c r="UF11" s="91"/>
      <c r="UG11" s="91"/>
      <c r="UH11" s="91"/>
      <c r="UI11" s="91"/>
      <c r="UJ11" s="91"/>
      <c r="UK11" s="91"/>
      <c r="UL11" s="91"/>
      <c r="UM11" s="91"/>
      <c r="UN11" s="91"/>
      <c r="UO11" s="91"/>
      <c r="UP11" s="91"/>
      <c r="UQ11" s="91"/>
      <c r="UR11" s="91"/>
      <c r="US11" s="91"/>
      <c r="UT11" s="91"/>
      <c r="UU11" s="91"/>
      <c r="UV11" s="91"/>
      <c r="UW11" s="91"/>
      <c r="UX11" s="91"/>
      <c r="UY11" s="91"/>
      <c r="UZ11" s="91"/>
      <c r="VA11" s="91"/>
      <c r="VB11" s="91"/>
      <c r="VC11" s="91"/>
      <c r="VD11" s="91"/>
      <c r="VE11" s="91"/>
      <c r="VF11" s="91"/>
      <c r="VG11" s="91"/>
      <c r="VH11" s="91"/>
      <c r="VI11" s="91"/>
      <c r="VJ11" s="91"/>
      <c r="VK11" s="91"/>
      <c r="VL11" s="91"/>
      <c r="VM11" s="91"/>
      <c r="VN11" s="91"/>
      <c r="VO11" s="91"/>
      <c r="VP11" s="91"/>
      <c r="VQ11" s="91"/>
      <c r="VR11" s="91"/>
      <c r="VS11" s="91"/>
      <c r="VT11" s="91"/>
      <c r="VU11" s="91"/>
      <c r="VV11" s="91"/>
      <c r="VW11" s="91"/>
      <c r="VX11" s="91"/>
      <c r="VY11" s="91"/>
      <c r="VZ11" s="91"/>
      <c r="WA11" s="91"/>
      <c r="WB11" s="91"/>
      <c r="WC11" s="91"/>
      <c r="WD11" s="91"/>
      <c r="WE11" s="91"/>
      <c r="WF11" s="91"/>
      <c r="WG11" s="91"/>
      <c r="WH11" s="91"/>
      <c r="WI11" s="91"/>
      <c r="WJ11" s="91"/>
      <c r="WK11" s="91"/>
      <c r="WL11" s="91"/>
      <c r="WM11" s="91"/>
      <c r="WN11" s="91"/>
      <c r="WO11" s="91"/>
      <c r="WP11" s="91"/>
      <c r="WQ11" s="91"/>
      <c r="WR11" s="91"/>
      <c r="WS11" s="91"/>
      <c r="WT11" s="91"/>
      <c r="WU11" s="91"/>
      <c r="WV11" s="91"/>
      <c r="WW11" s="91"/>
      <c r="WX11" s="91"/>
      <c r="WY11" s="91"/>
      <c r="WZ11" s="91"/>
      <c r="XA11" s="91"/>
      <c r="XB11" s="91"/>
      <c r="XC11" s="91"/>
      <c r="XD11" s="91"/>
      <c r="XE11" s="91"/>
      <c r="XF11" s="91"/>
      <c r="XG11" s="91"/>
      <c r="XH11" s="91"/>
      <c r="XI11" s="91"/>
      <c r="XJ11" s="91"/>
      <c r="XK11" s="91"/>
      <c r="XL11" s="91"/>
      <c r="XM11" s="91"/>
      <c r="XN11" s="91"/>
      <c r="XO11" s="91"/>
      <c r="XP11" s="91"/>
      <c r="XQ11" s="91"/>
      <c r="XR11" s="91"/>
      <c r="XS11" s="91"/>
      <c r="XT11" s="91"/>
      <c r="XU11" s="91"/>
      <c r="XV11" s="91"/>
      <c r="XW11" s="91"/>
      <c r="XX11" s="91"/>
      <c r="XY11" s="91"/>
      <c r="XZ11" s="91"/>
      <c r="YA11" s="91"/>
      <c r="YB11" s="91"/>
      <c r="YC11" s="91"/>
      <c r="YD11" s="91"/>
      <c r="YE11" s="91"/>
      <c r="YF11" s="91"/>
      <c r="YG11" s="91"/>
      <c r="YH11" s="91"/>
      <c r="YI11" s="91"/>
      <c r="YJ11" s="91"/>
      <c r="YK11" s="91"/>
      <c r="YL11" s="91"/>
      <c r="YM11" s="91"/>
      <c r="YN11" s="91"/>
      <c r="YO11" s="91"/>
      <c r="YP11" s="91"/>
      <c r="YQ11" s="91"/>
      <c r="YR11" s="91"/>
      <c r="YS11" s="91"/>
      <c r="YT11" s="91"/>
      <c r="YU11" s="91"/>
      <c r="YV11" s="91"/>
      <c r="YW11" s="91"/>
      <c r="YX11" s="91"/>
      <c r="YY11" s="91"/>
      <c r="YZ11" s="91"/>
      <c r="ZA11" s="91"/>
      <c r="ZB11" s="91"/>
      <c r="ZC11" s="91"/>
      <c r="ZD11" s="91"/>
      <c r="ZE11" s="91"/>
      <c r="ZF11" s="91"/>
      <c r="ZG11" s="91"/>
      <c r="ZH11" s="91"/>
      <c r="ZI11" s="91"/>
      <c r="ZJ11" s="91"/>
      <c r="ZK11" s="91"/>
      <c r="ZL11" s="91"/>
      <c r="ZM11" s="91"/>
      <c r="ZN11" s="91"/>
      <c r="ZO11" s="91"/>
      <c r="ZP11" s="91"/>
      <c r="ZQ11" s="91"/>
      <c r="ZR11" s="91"/>
      <c r="ZS11" s="91"/>
      <c r="ZT11" s="91"/>
      <c r="ZU11" s="91"/>
      <c r="ZV11" s="91"/>
      <c r="ZW11" s="91"/>
      <c r="ZX11" s="91"/>
      <c r="ZY11" s="91"/>
      <c r="ZZ11" s="91"/>
      <c r="AAA11" s="91"/>
      <c r="AAB11" s="91"/>
      <c r="AAC11" s="91"/>
      <c r="AAD11" s="91"/>
      <c r="AAE11" s="91"/>
      <c r="AAF11" s="91"/>
      <c r="AAG11" s="91"/>
      <c r="AAH11" s="91"/>
      <c r="AAI11" s="91"/>
      <c r="AAJ11" s="91"/>
      <c r="AAK11" s="91"/>
      <c r="AAL11" s="91"/>
      <c r="AAM11" s="91"/>
      <c r="AAN11" s="91"/>
      <c r="AAO11" s="91"/>
      <c r="AAP11" s="91"/>
      <c r="AAQ11" s="91"/>
      <c r="AAR11" s="91"/>
      <c r="AAS11" s="91"/>
      <c r="AAT11" s="91"/>
      <c r="AAU11" s="91"/>
      <c r="AAV11" s="91"/>
      <c r="AAW11" s="91"/>
      <c r="AAX11" s="91"/>
      <c r="AAY11" s="91"/>
      <c r="AAZ11" s="91"/>
      <c r="ABA11" s="91"/>
      <c r="ABB11" s="91"/>
      <c r="ABC11" s="91"/>
      <c r="ABD11" s="91"/>
      <c r="ABE11" s="91"/>
      <c r="ABF11" s="91"/>
      <c r="ABG11" s="91"/>
      <c r="ABH11" s="91"/>
      <c r="ABI11" s="91"/>
      <c r="ABJ11" s="91"/>
      <c r="ABK11" s="91"/>
      <c r="ABL11" s="91"/>
      <c r="ABM11" s="91"/>
      <c r="ABN11" s="91"/>
      <c r="ABO11" s="91"/>
      <c r="ABP11" s="91"/>
      <c r="ABQ11" s="91"/>
      <c r="ABR11" s="91"/>
      <c r="ABS11" s="91"/>
      <c r="ABT11" s="91"/>
      <c r="ABU11" s="91"/>
      <c r="ABV11" s="91"/>
      <c r="ABW11" s="91"/>
      <c r="ABX11" s="91"/>
      <c r="ABY11" s="91"/>
      <c r="ABZ11" s="91"/>
      <c r="ACA11" s="91"/>
      <c r="ACB11" s="91"/>
      <c r="ACC11" s="91"/>
      <c r="ACD11" s="91"/>
      <c r="ACE11" s="91"/>
      <c r="ACF11" s="91"/>
      <c r="ACG11" s="91"/>
      <c r="ACH11" s="91"/>
      <c r="ACI11" s="91"/>
      <c r="ACJ11" s="91"/>
      <c r="ACK11" s="91"/>
      <c r="ACL11" s="91"/>
      <c r="ACM11" s="91"/>
      <c r="ACN11" s="91"/>
      <c r="ACO11" s="91"/>
      <c r="ACP11" s="91"/>
      <c r="ACQ11" s="91"/>
      <c r="ACR11" s="91"/>
      <c r="ACS11" s="91"/>
      <c r="ACT11" s="91"/>
      <c r="ACU11" s="91"/>
      <c r="ACV11" s="91"/>
      <c r="ACW11" s="91"/>
      <c r="ACX11" s="91"/>
      <c r="ACY11" s="91"/>
      <c r="ACZ11" s="91"/>
      <c r="ADA11" s="91"/>
      <c r="ADB11" s="91"/>
      <c r="ADC11" s="91"/>
      <c r="ADD11" s="91"/>
      <c r="ADE11" s="91"/>
      <c r="ADF11" s="91"/>
      <c r="ADG11" s="91"/>
      <c r="ADH11" s="91"/>
      <c r="ADI11" s="91"/>
      <c r="ADJ11" s="91"/>
      <c r="ADK11" s="91"/>
      <c r="ADL11" s="91"/>
      <c r="ADM11" s="91"/>
      <c r="ADN11" s="91"/>
      <c r="ADO11" s="91"/>
      <c r="ADP11" s="91"/>
      <c r="ADQ11" s="91"/>
      <c r="ADR11" s="91"/>
      <c r="ADS11" s="91"/>
      <c r="ADT11" s="91"/>
      <c r="ADU11" s="91"/>
      <c r="ADV11" s="91"/>
      <c r="ADW11" s="91"/>
      <c r="ADX11" s="91"/>
      <c r="ADY11" s="91"/>
      <c r="ADZ11" s="91"/>
      <c r="AEA11" s="91"/>
      <c r="AEB11" s="91"/>
      <c r="AEC11" s="91"/>
      <c r="AED11" s="91"/>
      <c r="AEE11" s="91"/>
      <c r="AEF11" s="91"/>
      <c r="AEG11" s="91"/>
      <c r="AEH11" s="91"/>
      <c r="AEI11" s="91"/>
      <c r="AEJ11" s="91"/>
      <c r="AEK11" s="91"/>
      <c r="AEL11" s="91"/>
      <c r="AEM11" s="91"/>
      <c r="AEN11" s="91"/>
      <c r="AEO11" s="91"/>
      <c r="AEP11" s="91"/>
      <c r="AEQ11" s="91"/>
      <c r="AER11" s="91"/>
      <c r="AES11" s="91"/>
      <c r="AET11" s="91"/>
      <c r="AEU11" s="91"/>
      <c r="AEV11" s="91"/>
      <c r="AEW11" s="91"/>
      <c r="AEX11" s="91"/>
      <c r="AEY11" s="91"/>
      <c r="AEZ11" s="91"/>
      <c r="AFA11" s="91"/>
      <c r="AFB11" s="91"/>
      <c r="AFC11" s="91"/>
      <c r="AFD11" s="91"/>
      <c r="AFE11" s="91"/>
      <c r="AFF11" s="91"/>
      <c r="AFG11" s="91"/>
      <c r="AFH11" s="91"/>
      <c r="AFI11" s="91"/>
      <c r="AFJ11" s="91"/>
      <c r="AFK11" s="91"/>
      <c r="AFL11" s="91"/>
      <c r="AFM11" s="91"/>
      <c r="AFN11" s="91"/>
      <c r="AFO11" s="91"/>
      <c r="AFP11" s="91"/>
      <c r="AFQ11" s="91"/>
      <c r="AFR11" s="91"/>
      <c r="AFS11" s="91"/>
      <c r="AFT11" s="91"/>
      <c r="AFU11" s="91"/>
      <c r="AFV11" s="91"/>
      <c r="AFW11" s="91"/>
      <c r="AFX11" s="91"/>
      <c r="AFY11" s="91"/>
      <c r="AFZ11" s="91"/>
      <c r="AGA11" s="91"/>
      <c r="AGB11" s="91"/>
      <c r="AGC11" s="91"/>
      <c r="AGD11" s="91"/>
      <c r="AGE11" s="91"/>
      <c r="AGF11" s="91"/>
      <c r="AGG11" s="91"/>
      <c r="AGH11" s="91"/>
      <c r="AGI11" s="91"/>
      <c r="AGJ11" s="91"/>
      <c r="AGK11" s="91"/>
      <c r="AGL11" s="91"/>
      <c r="AGM11" s="91"/>
      <c r="AGN11" s="91"/>
      <c r="AGO11" s="91"/>
      <c r="AGP11" s="91"/>
      <c r="AGQ11" s="91"/>
      <c r="AGR11" s="91"/>
      <c r="AGS11" s="91"/>
      <c r="AGT11" s="91"/>
      <c r="AGU11" s="91"/>
      <c r="AGV11" s="91"/>
      <c r="AGW11" s="91"/>
      <c r="AGX11" s="91"/>
      <c r="AGY11" s="91"/>
      <c r="AGZ11" s="91"/>
      <c r="AHA11" s="91"/>
      <c r="AHB11" s="91"/>
      <c r="AHC11" s="91"/>
      <c r="AHD11" s="91"/>
      <c r="AHE11" s="91"/>
      <c r="AHF11" s="91"/>
      <c r="AHG11" s="91"/>
      <c r="AHH11" s="91"/>
      <c r="AHI11" s="91"/>
      <c r="AHJ11" s="91"/>
      <c r="AHK11" s="91"/>
      <c r="AHL11" s="91"/>
      <c r="AHM11" s="91"/>
      <c r="AHN11" s="91"/>
      <c r="AHO11" s="91"/>
      <c r="AHP11" s="91"/>
      <c r="AHQ11" s="91"/>
      <c r="AHR11" s="91"/>
      <c r="AHS11" s="91"/>
      <c r="AHT11" s="91"/>
      <c r="AHU11" s="91"/>
      <c r="AHV11" s="91"/>
      <c r="AHW11" s="91"/>
      <c r="AHX11" s="91"/>
      <c r="AHY11" s="91"/>
      <c r="AHZ11" s="91"/>
      <c r="AIA11" s="91"/>
      <c r="AIB11" s="91"/>
      <c r="AIC11" s="91"/>
      <c r="AID11" s="91"/>
      <c r="AIE11" s="91"/>
      <c r="AIF11" s="91"/>
      <c r="AIG11" s="91"/>
      <c r="AIH11" s="91"/>
      <c r="AII11" s="91"/>
      <c r="AIJ11" s="91"/>
      <c r="AIK11" s="91"/>
      <c r="AIL11" s="91"/>
      <c r="AIM11" s="91"/>
      <c r="AIN11" s="91"/>
      <c r="AIO11" s="91"/>
      <c r="AIP11" s="91"/>
      <c r="AIQ11" s="91"/>
      <c r="AIR11" s="91"/>
      <c r="AIS11" s="91"/>
      <c r="AIT11" s="91"/>
      <c r="AIU11" s="91"/>
      <c r="AIV11" s="91"/>
      <c r="AIW11" s="91"/>
      <c r="AIX11" s="91"/>
      <c r="AIY11" s="91"/>
      <c r="AIZ11" s="91"/>
      <c r="AJA11" s="91"/>
      <c r="AJB11" s="91"/>
      <c r="AJC11" s="91"/>
      <c r="AJD11" s="91"/>
      <c r="AJE11" s="91"/>
      <c r="AJF11" s="91"/>
      <c r="AJG11" s="91"/>
      <c r="AJH11" s="91"/>
      <c r="AJI11" s="91"/>
      <c r="AJJ11" s="91"/>
      <c r="AJK11" s="91"/>
      <c r="AJL11" s="91"/>
      <c r="AJM11" s="91"/>
      <c r="AJN11" s="91"/>
      <c r="AJO11" s="91"/>
      <c r="AJP11" s="91"/>
      <c r="AJQ11" s="91"/>
      <c r="AJR11" s="91"/>
      <c r="AJS11" s="91"/>
      <c r="AJT11" s="91"/>
      <c r="AJU11" s="91"/>
      <c r="AJV11" s="91"/>
      <c r="AJW11" s="91"/>
      <c r="AJX11" s="91"/>
      <c r="AJY11" s="91"/>
      <c r="AJZ11" s="91"/>
      <c r="AKA11" s="91"/>
      <c r="AKB11" s="91"/>
      <c r="AKC11" s="91"/>
      <c r="AKD11" s="91"/>
      <c r="AKE11" s="91"/>
      <c r="AKF11" s="91"/>
      <c r="AKG11" s="91"/>
      <c r="AKH11" s="91"/>
      <c r="AKI11" s="91"/>
      <c r="AKJ11" s="91"/>
      <c r="AKK11" s="91"/>
      <c r="AKL11" s="91"/>
      <c r="AKM11" s="91"/>
      <c r="AKN11" s="91"/>
      <c r="AKO11" s="91"/>
    </row>
    <row r="12" spans="1:977" s="102" customFormat="1" ht="60.75" customHeight="1" x14ac:dyDescent="0.4">
      <c r="A12" s="97"/>
      <c r="B12" s="97"/>
      <c r="C12" s="97"/>
      <c r="D12" s="97"/>
      <c r="E12" s="97"/>
      <c r="F12" s="97"/>
      <c r="G12" s="97"/>
      <c r="H12" s="97"/>
      <c r="I12" s="97"/>
      <c r="J12" s="97"/>
      <c r="K12" s="97"/>
      <c r="L12" s="97"/>
      <c r="M12" s="97"/>
      <c r="N12" s="97"/>
      <c r="O12" s="97"/>
      <c r="P12" s="97"/>
      <c r="Q12" s="97"/>
      <c r="R12" s="97"/>
      <c r="S12" s="97"/>
      <c r="T12" s="97"/>
      <c r="U12" s="98"/>
      <c r="W12" s="99"/>
      <c r="X12" s="99"/>
      <c r="Y12" s="100"/>
      <c r="Z12" s="100"/>
      <c r="AA12" s="98"/>
      <c r="AB12" s="98"/>
      <c r="AC12" s="100"/>
      <c r="AD12" s="99"/>
      <c r="AE12" s="99"/>
      <c r="AF12" s="101"/>
      <c r="AH12" s="98"/>
      <c r="AI12" s="98"/>
      <c r="AJ12" s="98"/>
      <c r="AK12" s="98"/>
      <c r="AL12" s="98"/>
      <c r="AM12" s="98"/>
      <c r="AN12" s="98"/>
      <c r="AO12" s="98"/>
      <c r="AP12" s="98"/>
      <c r="AQ12" s="98"/>
      <c r="AR12" s="98"/>
      <c r="AS12" s="98"/>
      <c r="AT12" s="98"/>
      <c r="AU12" s="98"/>
      <c r="AV12" s="98"/>
      <c r="AW12" s="9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N12" s="98"/>
      <c r="DO12" s="98"/>
      <c r="DP12" s="98"/>
      <c r="DQ12" s="98"/>
      <c r="DR12" s="98"/>
      <c r="DS12" s="98"/>
      <c r="DT12" s="98"/>
      <c r="DU12" s="98"/>
      <c r="DV12" s="98"/>
      <c r="DW12" s="98"/>
      <c r="DX12" s="98"/>
      <c r="DY12" s="98"/>
      <c r="DZ12" s="98"/>
      <c r="EA12" s="98"/>
      <c r="EB12" s="98"/>
      <c r="EC12" s="98"/>
      <c r="ED12" s="98"/>
      <c r="EE12" s="98"/>
      <c r="EF12" s="98"/>
      <c r="EG12" s="98"/>
      <c r="EH12" s="98"/>
      <c r="EI12" s="98"/>
      <c r="EJ12" s="98"/>
      <c r="EK12" s="98"/>
      <c r="EL12" s="98"/>
      <c r="EM12" s="98"/>
      <c r="EN12" s="98"/>
      <c r="EO12" s="98"/>
      <c r="EP12" s="98"/>
      <c r="EQ12" s="98"/>
      <c r="ER12" s="98"/>
      <c r="ES12" s="98"/>
      <c r="ET12" s="98"/>
      <c r="EU12" s="98"/>
      <c r="EV12" s="98"/>
      <c r="EW12" s="98"/>
      <c r="EX12" s="98"/>
      <c r="EY12" s="98"/>
      <c r="EZ12" s="98"/>
      <c r="FA12" s="98"/>
      <c r="FB12" s="98"/>
      <c r="FC12" s="98"/>
      <c r="FD12" s="98"/>
      <c r="FE12" s="98"/>
      <c r="FF12" s="98"/>
      <c r="FG12" s="98"/>
      <c r="FH12" s="98"/>
      <c r="FI12" s="98"/>
      <c r="FJ12" s="98"/>
      <c r="FK12" s="98"/>
      <c r="FL12" s="98"/>
      <c r="FM12" s="98"/>
      <c r="FN12" s="98"/>
      <c r="FO12" s="98"/>
      <c r="FP12" s="98"/>
      <c r="FQ12" s="98"/>
      <c r="FR12" s="98"/>
      <c r="FS12" s="98"/>
      <c r="FT12" s="98"/>
      <c r="FU12" s="98"/>
      <c r="FV12" s="98"/>
      <c r="FW12" s="98"/>
      <c r="FX12" s="98"/>
      <c r="FY12" s="98"/>
      <c r="FZ12" s="98"/>
      <c r="GA12" s="98"/>
      <c r="GB12" s="98"/>
      <c r="GC12" s="98"/>
      <c r="GD12" s="98"/>
      <c r="GE12" s="98"/>
      <c r="GF12" s="98"/>
      <c r="GG12" s="98"/>
      <c r="GH12" s="98"/>
      <c r="GI12" s="98"/>
      <c r="GJ12" s="98"/>
      <c r="GK12" s="98"/>
      <c r="GL12" s="98"/>
      <c r="GM12" s="98"/>
      <c r="GN12" s="98"/>
      <c r="GO12" s="98"/>
      <c r="GP12" s="98"/>
      <c r="GQ12" s="98"/>
      <c r="GR12" s="98"/>
      <c r="GS12" s="98"/>
      <c r="GT12" s="98"/>
      <c r="GU12" s="98"/>
      <c r="GV12" s="98"/>
      <c r="GW12" s="98"/>
      <c r="GX12" s="98"/>
      <c r="GY12" s="98"/>
      <c r="GZ12" s="98"/>
      <c r="HA12" s="98"/>
      <c r="HB12" s="98"/>
      <c r="HC12" s="98"/>
      <c r="HD12" s="98"/>
      <c r="HE12" s="98"/>
      <c r="HF12" s="98"/>
      <c r="HG12" s="98"/>
      <c r="HH12" s="98"/>
      <c r="HI12" s="98"/>
      <c r="HJ12" s="98"/>
      <c r="HK12" s="98"/>
      <c r="HL12" s="98"/>
      <c r="HM12" s="98"/>
      <c r="HN12" s="98"/>
      <c r="HO12" s="98"/>
      <c r="HP12" s="98"/>
      <c r="HQ12" s="98"/>
      <c r="HR12" s="98"/>
      <c r="HS12" s="98"/>
      <c r="HT12" s="98"/>
      <c r="HU12" s="98"/>
      <c r="HV12" s="98"/>
      <c r="HW12" s="98"/>
      <c r="HX12" s="98"/>
      <c r="HY12" s="98"/>
      <c r="HZ12" s="98"/>
      <c r="IA12" s="98"/>
      <c r="IB12" s="98"/>
      <c r="IC12" s="98"/>
      <c r="ID12" s="98"/>
      <c r="IE12" s="98"/>
      <c r="IF12" s="98"/>
      <c r="IG12" s="98"/>
      <c r="IH12" s="98"/>
      <c r="II12" s="98"/>
      <c r="IJ12" s="98"/>
      <c r="IK12" s="98"/>
      <c r="IL12" s="98"/>
      <c r="IM12" s="98"/>
      <c r="IN12" s="98"/>
      <c r="IO12" s="98"/>
      <c r="IP12" s="98"/>
      <c r="IQ12" s="98"/>
      <c r="IR12" s="98"/>
      <c r="IS12" s="98"/>
      <c r="IT12" s="98"/>
      <c r="IU12" s="98"/>
      <c r="IV12" s="98"/>
      <c r="IW12" s="98"/>
      <c r="IX12" s="98"/>
      <c r="IY12" s="98"/>
      <c r="IZ12" s="98"/>
      <c r="JA12" s="98"/>
      <c r="JB12" s="98"/>
      <c r="JC12" s="98"/>
      <c r="JD12" s="98"/>
      <c r="JE12" s="98"/>
      <c r="JF12" s="98"/>
      <c r="JG12" s="98"/>
      <c r="JH12" s="98"/>
      <c r="JI12" s="98"/>
      <c r="JJ12" s="98"/>
      <c r="JK12" s="98"/>
      <c r="JL12" s="98"/>
      <c r="JM12" s="98"/>
      <c r="JN12" s="98"/>
      <c r="JO12" s="98"/>
      <c r="JP12" s="98"/>
      <c r="JQ12" s="98"/>
      <c r="JR12" s="98"/>
      <c r="JS12" s="98"/>
      <c r="JT12" s="98"/>
      <c r="JU12" s="98"/>
      <c r="JV12" s="98"/>
      <c r="JW12" s="98"/>
      <c r="JX12" s="98"/>
      <c r="JY12" s="98"/>
      <c r="JZ12" s="98"/>
      <c r="KA12" s="98"/>
      <c r="KB12" s="98"/>
      <c r="KC12" s="98"/>
      <c r="KD12" s="98"/>
      <c r="KE12" s="98"/>
      <c r="KF12" s="98"/>
      <c r="KG12" s="98"/>
      <c r="KH12" s="98"/>
      <c r="KI12" s="98"/>
      <c r="KJ12" s="98"/>
      <c r="KK12" s="98"/>
      <c r="KL12" s="98"/>
      <c r="KM12" s="98"/>
      <c r="KN12" s="98"/>
      <c r="KO12" s="98"/>
      <c r="KP12" s="98"/>
      <c r="KQ12" s="98"/>
      <c r="KR12" s="98"/>
      <c r="KS12" s="98"/>
      <c r="KT12" s="98"/>
      <c r="KU12" s="98"/>
      <c r="KV12" s="98"/>
      <c r="KW12" s="98"/>
      <c r="KX12" s="98"/>
      <c r="KY12" s="98"/>
      <c r="KZ12" s="98"/>
      <c r="LA12" s="98"/>
      <c r="LB12" s="98"/>
      <c r="LC12" s="98"/>
      <c r="LD12" s="98"/>
      <c r="LE12" s="98"/>
      <c r="LF12" s="98"/>
      <c r="LG12" s="98"/>
      <c r="LH12" s="98"/>
      <c r="LI12" s="98"/>
      <c r="LJ12" s="98"/>
      <c r="LK12" s="98"/>
      <c r="LL12" s="98"/>
      <c r="LM12" s="98"/>
      <c r="LN12" s="98"/>
      <c r="LO12" s="98"/>
      <c r="LP12" s="98"/>
      <c r="LQ12" s="98"/>
      <c r="LR12" s="98"/>
      <c r="LS12" s="98"/>
      <c r="LT12" s="98"/>
      <c r="LU12" s="98"/>
      <c r="LV12" s="98"/>
      <c r="LW12" s="98"/>
      <c r="LX12" s="98"/>
      <c r="LY12" s="98"/>
      <c r="LZ12" s="98"/>
      <c r="MA12" s="98"/>
      <c r="MB12" s="98"/>
      <c r="MC12" s="98"/>
      <c r="MD12" s="98"/>
      <c r="ME12" s="98"/>
      <c r="MF12" s="98"/>
      <c r="MG12" s="98"/>
      <c r="MH12" s="98"/>
      <c r="MI12" s="98"/>
      <c r="MJ12" s="98"/>
      <c r="MK12" s="98"/>
      <c r="ML12" s="98"/>
      <c r="MM12" s="98"/>
      <c r="MN12" s="98"/>
      <c r="MO12" s="98"/>
      <c r="MP12" s="98"/>
      <c r="MQ12" s="98"/>
      <c r="MR12" s="98"/>
      <c r="MS12" s="98"/>
      <c r="MT12" s="98"/>
      <c r="MU12" s="98"/>
      <c r="MV12" s="98"/>
      <c r="MW12" s="98"/>
      <c r="MX12" s="98"/>
      <c r="MY12" s="98"/>
      <c r="MZ12" s="98"/>
      <c r="NA12" s="98"/>
      <c r="NB12" s="98"/>
      <c r="NC12" s="98"/>
      <c r="ND12" s="98"/>
      <c r="NE12" s="98"/>
      <c r="NF12" s="98"/>
      <c r="NG12" s="98"/>
      <c r="NH12" s="98"/>
      <c r="NI12" s="98"/>
      <c r="NJ12" s="98"/>
      <c r="NK12" s="98"/>
      <c r="NL12" s="98"/>
      <c r="NM12" s="98"/>
      <c r="NN12" s="98"/>
      <c r="NO12" s="98"/>
      <c r="NP12" s="98"/>
      <c r="NQ12" s="98"/>
      <c r="NR12" s="98"/>
      <c r="NS12" s="98"/>
      <c r="NT12" s="98"/>
      <c r="NU12" s="98"/>
      <c r="NV12" s="98"/>
      <c r="NW12" s="98"/>
      <c r="NX12" s="98"/>
      <c r="NY12" s="98"/>
      <c r="NZ12" s="98"/>
      <c r="OA12" s="98"/>
      <c r="OB12" s="98"/>
      <c r="OC12" s="98"/>
      <c r="OD12" s="98"/>
      <c r="OE12" s="98"/>
      <c r="OF12" s="98"/>
      <c r="OG12" s="98"/>
      <c r="OH12" s="98"/>
      <c r="OI12" s="98"/>
      <c r="OJ12" s="98"/>
      <c r="OK12" s="98"/>
      <c r="OL12" s="98"/>
      <c r="OM12" s="98"/>
      <c r="ON12" s="98"/>
      <c r="OO12" s="98"/>
      <c r="OP12" s="98"/>
      <c r="OQ12" s="98"/>
      <c r="OR12" s="98"/>
      <c r="OS12" s="98"/>
      <c r="OT12" s="98"/>
      <c r="OU12" s="98"/>
      <c r="OV12" s="98"/>
      <c r="OW12" s="98"/>
      <c r="OX12" s="98"/>
      <c r="OY12" s="98"/>
      <c r="OZ12" s="98"/>
      <c r="PA12" s="98"/>
      <c r="PB12" s="98"/>
      <c r="PC12" s="98"/>
      <c r="PD12" s="98"/>
      <c r="PE12" s="98"/>
      <c r="PF12" s="98"/>
      <c r="PG12" s="98"/>
      <c r="PH12" s="98"/>
      <c r="PI12" s="98"/>
      <c r="PJ12" s="98"/>
      <c r="PK12" s="98"/>
      <c r="PL12" s="98"/>
      <c r="PM12" s="98"/>
      <c r="PN12" s="98"/>
      <c r="PO12" s="98"/>
      <c r="PP12" s="98"/>
      <c r="PQ12" s="98"/>
      <c r="PR12" s="98"/>
      <c r="PS12" s="98"/>
      <c r="PT12" s="98"/>
      <c r="PU12" s="98"/>
      <c r="PV12" s="98"/>
      <c r="PW12" s="98"/>
      <c r="PX12" s="98"/>
      <c r="PY12" s="98"/>
      <c r="PZ12" s="98"/>
      <c r="QA12" s="98"/>
      <c r="QB12" s="98"/>
      <c r="QC12" s="98"/>
      <c r="QD12" s="98"/>
      <c r="QE12" s="98"/>
      <c r="QF12" s="98"/>
      <c r="QG12" s="98"/>
      <c r="QH12" s="98"/>
      <c r="QI12" s="98"/>
      <c r="QJ12" s="98"/>
      <c r="QK12" s="98"/>
      <c r="QL12" s="98"/>
      <c r="QM12" s="98"/>
      <c r="QN12" s="98"/>
      <c r="QO12" s="98"/>
      <c r="QP12" s="98"/>
      <c r="QQ12" s="98"/>
      <c r="QR12" s="98"/>
      <c r="QS12" s="98"/>
      <c r="QT12" s="98"/>
      <c r="QU12" s="98"/>
      <c r="QV12" s="98"/>
      <c r="QW12" s="98"/>
      <c r="QX12" s="98"/>
      <c r="QY12" s="98"/>
      <c r="QZ12" s="98"/>
      <c r="RA12" s="98"/>
      <c r="RB12" s="98"/>
      <c r="RC12" s="98"/>
      <c r="RD12" s="98"/>
      <c r="RE12" s="98"/>
      <c r="RF12" s="98"/>
      <c r="RG12" s="98"/>
      <c r="RH12" s="98"/>
      <c r="RI12" s="98"/>
      <c r="RJ12" s="98"/>
      <c r="RK12" s="98"/>
      <c r="RL12" s="98"/>
      <c r="RM12" s="98"/>
      <c r="RN12" s="98"/>
      <c r="RO12" s="98"/>
      <c r="RP12" s="98"/>
      <c r="RQ12" s="98"/>
      <c r="RR12" s="98"/>
      <c r="RS12" s="98"/>
      <c r="RT12" s="98"/>
      <c r="RU12" s="98"/>
      <c r="RV12" s="98"/>
      <c r="RW12" s="98"/>
      <c r="RX12" s="98"/>
      <c r="RY12" s="98"/>
      <c r="RZ12" s="98"/>
      <c r="SA12" s="98"/>
      <c r="SB12" s="98"/>
      <c r="SC12" s="98"/>
      <c r="SD12" s="98"/>
      <c r="SE12" s="98"/>
      <c r="SF12" s="98"/>
      <c r="SG12" s="98"/>
      <c r="SH12" s="98"/>
      <c r="SI12" s="98"/>
      <c r="SJ12" s="98"/>
      <c r="SK12" s="98"/>
      <c r="SL12" s="98"/>
      <c r="SM12" s="98"/>
      <c r="SN12" s="98"/>
      <c r="SO12" s="98"/>
      <c r="SP12" s="98"/>
      <c r="SQ12" s="98"/>
      <c r="SR12" s="98"/>
      <c r="SS12" s="98"/>
      <c r="ST12" s="98"/>
      <c r="SU12" s="98"/>
      <c r="SV12" s="98"/>
      <c r="SW12" s="98"/>
      <c r="SX12" s="98"/>
      <c r="SY12" s="98"/>
      <c r="SZ12" s="98"/>
      <c r="TA12" s="98"/>
      <c r="TB12" s="98"/>
      <c r="TC12" s="98"/>
      <c r="TD12" s="98"/>
      <c r="TE12" s="98"/>
      <c r="TF12" s="98"/>
      <c r="TG12" s="98"/>
      <c r="TH12" s="98"/>
      <c r="TI12" s="98"/>
      <c r="TJ12" s="98"/>
      <c r="TK12" s="98"/>
      <c r="TL12" s="98"/>
      <c r="TM12" s="98"/>
      <c r="TN12" s="98"/>
      <c r="TO12" s="98"/>
      <c r="TP12" s="98"/>
      <c r="TQ12" s="98"/>
      <c r="TR12" s="98"/>
      <c r="TS12" s="98"/>
      <c r="TT12" s="98"/>
      <c r="TU12" s="98"/>
      <c r="TV12" s="98"/>
      <c r="TW12" s="98"/>
      <c r="TX12" s="98"/>
      <c r="TY12" s="98"/>
      <c r="TZ12" s="98"/>
      <c r="UA12" s="98"/>
      <c r="UB12" s="98"/>
      <c r="UC12" s="98"/>
      <c r="UD12" s="98"/>
      <c r="UE12" s="98"/>
      <c r="UF12" s="98"/>
      <c r="UG12" s="98"/>
      <c r="UH12" s="98"/>
      <c r="UI12" s="98"/>
      <c r="UJ12" s="98"/>
      <c r="UK12" s="98"/>
      <c r="UL12" s="98"/>
      <c r="UM12" s="98"/>
      <c r="UN12" s="98"/>
      <c r="UO12" s="98"/>
      <c r="UP12" s="98"/>
      <c r="UQ12" s="98"/>
      <c r="UR12" s="98"/>
      <c r="US12" s="98"/>
      <c r="UT12" s="98"/>
      <c r="UU12" s="98"/>
      <c r="UV12" s="98"/>
      <c r="UW12" s="98"/>
      <c r="UX12" s="98"/>
      <c r="UY12" s="98"/>
      <c r="UZ12" s="98"/>
      <c r="VA12" s="98"/>
      <c r="VB12" s="98"/>
      <c r="VC12" s="98"/>
      <c r="VD12" s="98"/>
      <c r="VE12" s="98"/>
      <c r="VF12" s="98"/>
      <c r="VG12" s="98"/>
      <c r="VH12" s="98"/>
      <c r="VI12" s="98"/>
      <c r="VJ12" s="98"/>
      <c r="VK12" s="98"/>
      <c r="VL12" s="98"/>
      <c r="VM12" s="98"/>
      <c r="VN12" s="98"/>
      <c r="VO12" s="98"/>
      <c r="VP12" s="98"/>
      <c r="VQ12" s="98"/>
      <c r="VR12" s="98"/>
      <c r="VS12" s="98"/>
      <c r="VT12" s="98"/>
      <c r="VU12" s="98"/>
      <c r="VV12" s="98"/>
      <c r="VW12" s="98"/>
      <c r="VX12" s="98"/>
      <c r="VY12" s="98"/>
      <c r="VZ12" s="98"/>
      <c r="WA12" s="98"/>
      <c r="WB12" s="98"/>
      <c r="WC12" s="98"/>
      <c r="WD12" s="98"/>
      <c r="WE12" s="98"/>
      <c r="WF12" s="98"/>
      <c r="WG12" s="98"/>
      <c r="WH12" s="98"/>
      <c r="WI12" s="98"/>
      <c r="WJ12" s="98"/>
      <c r="WK12" s="98"/>
      <c r="WL12" s="98"/>
      <c r="WM12" s="98"/>
      <c r="WN12" s="98"/>
      <c r="WO12" s="98"/>
      <c r="WP12" s="98"/>
      <c r="WQ12" s="98"/>
      <c r="WR12" s="98"/>
      <c r="WS12" s="98"/>
      <c r="WT12" s="98"/>
      <c r="WU12" s="98"/>
      <c r="WV12" s="98"/>
      <c r="WW12" s="98"/>
      <c r="WX12" s="98"/>
      <c r="WY12" s="98"/>
      <c r="WZ12" s="98"/>
      <c r="XA12" s="98"/>
      <c r="XB12" s="98"/>
      <c r="XC12" s="98"/>
      <c r="XD12" s="98"/>
      <c r="XE12" s="98"/>
      <c r="XF12" s="98"/>
      <c r="XG12" s="98"/>
      <c r="XH12" s="98"/>
      <c r="XI12" s="98"/>
      <c r="XJ12" s="98"/>
      <c r="XK12" s="98"/>
      <c r="XL12" s="98"/>
      <c r="XM12" s="98"/>
      <c r="XN12" s="98"/>
      <c r="XO12" s="98"/>
      <c r="XP12" s="98"/>
      <c r="XQ12" s="98"/>
      <c r="XR12" s="98"/>
      <c r="XS12" s="98"/>
      <c r="XT12" s="98"/>
      <c r="XU12" s="98"/>
      <c r="XV12" s="98"/>
      <c r="XW12" s="98"/>
      <c r="XX12" s="98"/>
      <c r="XY12" s="98"/>
      <c r="XZ12" s="98"/>
      <c r="YA12" s="98"/>
      <c r="YB12" s="98"/>
      <c r="YC12" s="98"/>
      <c r="YD12" s="98"/>
      <c r="YE12" s="98"/>
      <c r="YF12" s="98"/>
      <c r="YG12" s="98"/>
      <c r="YH12" s="98"/>
      <c r="YI12" s="98"/>
      <c r="YJ12" s="98"/>
      <c r="YK12" s="98"/>
      <c r="YL12" s="98"/>
      <c r="YM12" s="98"/>
      <c r="YN12" s="98"/>
      <c r="YO12" s="98"/>
      <c r="YP12" s="98"/>
      <c r="YQ12" s="98"/>
      <c r="YR12" s="98"/>
      <c r="YS12" s="98"/>
      <c r="YT12" s="98"/>
      <c r="YU12" s="98"/>
      <c r="YV12" s="98"/>
      <c r="YW12" s="98"/>
      <c r="YX12" s="98"/>
      <c r="YY12" s="98"/>
      <c r="YZ12" s="98"/>
      <c r="ZA12" s="98"/>
      <c r="ZB12" s="98"/>
      <c r="ZC12" s="98"/>
      <c r="ZD12" s="98"/>
      <c r="ZE12" s="98"/>
      <c r="ZF12" s="98"/>
      <c r="ZG12" s="98"/>
      <c r="ZH12" s="98"/>
      <c r="ZI12" s="98"/>
      <c r="ZJ12" s="98"/>
      <c r="ZK12" s="98"/>
      <c r="ZL12" s="98"/>
      <c r="ZM12" s="98"/>
      <c r="ZN12" s="98"/>
      <c r="ZO12" s="98"/>
      <c r="ZP12" s="98"/>
      <c r="ZQ12" s="98"/>
      <c r="ZR12" s="98"/>
      <c r="ZS12" s="98"/>
      <c r="ZT12" s="98"/>
      <c r="ZU12" s="98"/>
      <c r="ZV12" s="98"/>
      <c r="ZW12" s="98"/>
      <c r="ZX12" s="98"/>
      <c r="ZY12" s="98"/>
      <c r="ZZ12" s="98"/>
      <c r="AAA12" s="98"/>
      <c r="AAB12" s="98"/>
      <c r="AAC12" s="98"/>
      <c r="AAD12" s="98"/>
      <c r="AAE12" s="98"/>
      <c r="AAF12" s="98"/>
      <c r="AAG12" s="98"/>
      <c r="AAH12" s="98"/>
      <c r="AAI12" s="98"/>
      <c r="AAJ12" s="98"/>
      <c r="AAK12" s="98"/>
      <c r="AAL12" s="98"/>
      <c r="AAM12" s="98"/>
      <c r="AAN12" s="98"/>
      <c r="AAO12" s="98"/>
      <c r="AAP12" s="98"/>
      <c r="AAQ12" s="98"/>
      <c r="AAR12" s="98"/>
      <c r="AAS12" s="98"/>
      <c r="AAT12" s="98"/>
      <c r="AAU12" s="98"/>
      <c r="AAV12" s="98"/>
      <c r="AAW12" s="98"/>
      <c r="AAX12" s="98"/>
      <c r="AAY12" s="98"/>
      <c r="AAZ12" s="98"/>
      <c r="ABA12" s="98"/>
      <c r="ABB12" s="98"/>
      <c r="ABC12" s="98"/>
      <c r="ABD12" s="98"/>
      <c r="ABE12" s="98"/>
      <c r="ABF12" s="98"/>
      <c r="ABG12" s="98"/>
      <c r="ABH12" s="98"/>
      <c r="ABI12" s="98"/>
      <c r="ABJ12" s="98"/>
      <c r="ABK12" s="98"/>
      <c r="ABL12" s="98"/>
      <c r="ABM12" s="98"/>
      <c r="ABN12" s="98"/>
      <c r="ABO12" s="98"/>
      <c r="ABP12" s="98"/>
      <c r="ABQ12" s="98"/>
      <c r="ABR12" s="98"/>
      <c r="ABS12" s="98"/>
      <c r="ABT12" s="98"/>
      <c r="ABU12" s="98"/>
      <c r="ABV12" s="98"/>
      <c r="ABW12" s="98"/>
      <c r="ABX12" s="98"/>
      <c r="ABY12" s="98"/>
      <c r="ABZ12" s="98"/>
      <c r="ACA12" s="98"/>
      <c r="ACB12" s="98"/>
      <c r="ACC12" s="98"/>
      <c r="ACD12" s="98"/>
      <c r="ACE12" s="98"/>
      <c r="ACF12" s="98"/>
      <c r="ACG12" s="98"/>
      <c r="ACH12" s="98"/>
      <c r="ACI12" s="98"/>
      <c r="ACJ12" s="98"/>
      <c r="ACK12" s="98"/>
      <c r="ACL12" s="98"/>
      <c r="ACM12" s="98"/>
      <c r="ACN12" s="98"/>
      <c r="ACO12" s="98"/>
      <c r="ACP12" s="98"/>
      <c r="ACQ12" s="98"/>
      <c r="ACR12" s="98"/>
      <c r="ACS12" s="98"/>
      <c r="ACT12" s="98"/>
      <c r="ACU12" s="98"/>
      <c r="ACV12" s="98"/>
      <c r="ACW12" s="98"/>
      <c r="ACX12" s="98"/>
      <c r="ACY12" s="98"/>
      <c r="ACZ12" s="98"/>
      <c r="ADA12" s="98"/>
      <c r="ADB12" s="98"/>
      <c r="ADC12" s="98"/>
      <c r="ADD12" s="98"/>
      <c r="ADE12" s="98"/>
      <c r="ADF12" s="98"/>
      <c r="ADG12" s="98"/>
      <c r="ADH12" s="98"/>
      <c r="ADI12" s="98"/>
      <c r="ADJ12" s="98"/>
      <c r="ADK12" s="98"/>
      <c r="ADL12" s="98"/>
      <c r="ADM12" s="98"/>
      <c r="ADN12" s="98"/>
      <c r="ADO12" s="98"/>
      <c r="ADP12" s="98"/>
      <c r="ADQ12" s="98"/>
      <c r="ADR12" s="98"/>
      <c r="ADS12" s="98"/>
      <c r="ADT12" s="98"/>
      <c r="ADU12" s="98"/>
      <c r="ADV12" s="98"/>
      <c r="ADW12" s="98"/>
      <c r="ADX12" s="98"/>
      <c r="ADY12" s="98"/>
      <c r="ADZ12" s="98"/>
      <c r="AEA12" s="98"/>
      <c r="AEB12" s="98"/>
      <c r="AEC12" s="98"/>
      <c r="AED12" s="98"/>
      <c r="AEE12" s="98"/>
      <c r="AEF12" s="98"/>
      <c r="AEG12" s="98"/>
      <c r="AEH12" s="98"/>
      <c r="AEI12" s="98"/>
      <c r="AEJ12" s="98"/>
      <c r="AEK12" s="98"/>
      <c r="AEL12" s="98"/>
      <c r="AEM12" s="98"/>
      <c r="AEN12" s="98"/>
      <c r="AEO12" s="98"/>
      <c r="AEP12" s="98"/>
      <c r="AEQ12" s="98"/>
      <c r="AER12" s="98"/>
      <c r="AES12" s="98"/>
      <c r="AET12" s="98"/>
      <c r="AEU12" s="98"/>
      <c r="AEV12" s="98"/>
      <c r="AEW12" s="98"/>
      <c r="AEX12" s="98"/>
      <c r="AEY12" s="98"/>
      <c r="AEZ12" s="98"/>
      <c r="AFA12" s="98"/>
      <c r="AFB12" s="98"/>
      <c r="AFC12" s="98"/>
      <c r="AFD12" s="98"/>
      <c r="AFE12" s="98"/>
      <c r="AFF12" s="98"/>
      <c r="AFG12" s="98"/>
      <c r="AFH12" s="98"/>
      <c r="AFI12" s="98"/>
      <c r="AFJ12" s="98"/>
      <c r="AFK12" s="98"/>
      <c r="AFL12" s="98"/>
      <c r="AFM12" s="98"/>
      <c r="AFN12" s="98"/>
      <c r="AFO12" s="98"/>
      <c r="AFP12" s="98"/>
      <c r="AFQ12" s="98"/>
      <c r="AFR12" s="98"/>
      <c r="AFS12" s="98"/>
      <c r="AFT12" s="98"/>
      <c r="AFU12" s="98"/>
      <c r="AFV12" s="98"/>
      <c r="AFW12" s="98"/>
      <c r="AFX12" s="98"/>
      <c r="AFY12" s="98"/>
      <c r="AFZ12" s="98"/>
      <c r="AGA12" s="98"/>
      <c r="AGB12" s="98"/>
      <c r="AGC12" s="98"/>
      <c r="AGD12" s="98"/>
      <c r="AGE12" s="98"/>
      <c r="AGF12" s="98"/>
      <c r="AGG12" s="98"/>
      <c r="AGH12" s="98"/>
      <c r="AGI12" s="98"/>
      <c r="AGJ12" s="98"/>
      <c r="AGK12" s="98"/>
      <c r="AGL12" s="98"/>
      <c r="AGM12" s="98"/>
      <c r="AGN12" s="98"/>
      <c r="AGO12" s="98"/>
      <c r="AGP12" s="98"/>
      <c r="AGQ12" s="98"/>
      <c r="AGR12" s="98"/>
      <c r="AGS12" s="98"/>
      <c r="AGT12" s="98"/>
      <c r="AGU12" s="98"/>
      <c r="AGV12" s="98"/>
      <c r="AGW12" s="98"/>
      <c r="AGX12" s="98"/>
      <c r="AGY12" s="98"/>
      <c r="AGZ12" s="98"/>
      <c r="AHA12" s="98"/>
      <c r="AHB12" s="98"/>
      <c r="AHC12" s="98"/>
      <c r="AHD12" s="98"/>
      <c r="AHE12" s="98"/>
      <c r="AHF12" s="98"/>
      <c r="AHG12" s="98"/>
      <c r="AHH12" s="98"/>
      <c r="AHI12" s="98"/>
      <c r="AHJ12" s="98"/>
      <c r="AHK12" s="98"/>
      <c r="AHL12" s="98"/>
      <c r="AHM12" s="98"/>
      <c r="AHN12" s="98"/>
      <c r="AHO12" s="98"/>
      <c r="AHP12" s="98"/>
      <c r="AHQ12" s="98"/>
      <c r="AHR12" s="98"/>
      <c r="AHS12" s="98"/>
      <c r="AHT12" s="98"/>
      <c r="AHU12" s="98"/>
      <c r="AHV12" s="98"/>
      <c r="AHW12" s="98"/>
      <c r="AHX12" s="98"/>
      <c r="AHY12" s="98"/>
      <c r="AHZ12" s="98"/>
      <c r="AIA12" s="98"/>
      <c r="AIB12" s="98"/>
      <c r="AIC12" s="98"/>
      <c r="AID12" s="98"/>
      <c r="AIE12" s="98"/>
      <c r="AIF12" s="98"/>
      <c r="AIG12" s="98"/>
      <c r="AIH12" s="98"/>
      <c r="AII12" s="98"/>
      <c r="AIJ12" s="98"/>
      <c r="AIK12" s="98"/>
      <c r="AIL12" s="98"/>
      <c r="AIM12" s="98"/>
      <c r="AIN12" s="98"/>
      <c r="AIO12" s="98"/>
      <c r="AIP12" s="98"/>
      <c r="AIQ12" s="98"/>
      <c r="AIR12" s="98"/>
      <c r="AIS12" s="98"/>
      <c r="AIT12" s="98"/>
      <c r="AIU12" s="98"/>
      <c r="AIV12" s="98"/>
      <c r="AIW12" s="98"/>
      <c r="AIX12" s="98"/>
      <c r="AIY12" s="98"/>
      <c r="AIZ12" s="98"/>
      <c r="AJA12" s="98"/>
      <c r="AJB12" s="98"/>
      <c r="AJC12" s="98"/>
      <c r="AJD12" s="98"/>
      <c r="AJE12" s="98"/>
      <c r="AJF12" s="98"/>
      <c r="AJG12" s="98"/>
      <c r="AJH12" s="98"/>
      <c r="AJI12" s="98"/>
      <c r="AJJ12" s="98"/>
      <c r="AJK12" s="98"/>
      <c r="AJL12" s="98"/>
      <c r="AJM12" s="98"/>
      <c r="AJN12" s="98"/>
      <c r="AJO12" s="98"/>
      <c r="AJP12" s="98"/>
      <c r="AJQ12" s="98"/>
      <c r="AJR12" s="98"/>
      <c r="AJS12" s="98"/>
      <c r="AJT12" s="98"/>
      <c r="AJU12" s="98"/>
      <c r="AJV12" s="98"/>
      <c r="AJW12" s="98"/>
      <c r="AJX12" s="98"/>
      <c r="AJY12" s="98"/>
      <c r="AJZ12" s="98"/>
      <c r="AKA12" s="98"/>
      <c r="AKB12" s="98"/>
      <c r="AKC12" s="98"/>
      <c r="AKD12" s="98"/>
      <c r="AKE12" s="98"/>
      <c r="AKF12" s="98"/>
      <c r="AKG12" s="98"/>
      <c r="AKH12" s="98"/>
      <c r="AKI12" s="98"/>
      <c r="AKJ12" s="98"/>
      <c r="AKK12" s="98"/>
      <c r="AKL12" s="98"/>
      <c r="AKM12" s="98"/>
      <c r="AKN12" s="98"/>
      <c r="AKO12" s="98"/>
    </row>
    <row r="13" spans="1:977" s="102" customFormat="1" ht="123.75" customHeight="1" x14ac:dyDescent="0.4">
      <c r="A13" s="97"/>
      <c r="B13" s="97"/>
      <c r="C13" s="97"/>
      <c r="D13" s="97"/>
      <c r="E13" s="97"/>
      <c r="F13" s="97"/>
      <c r="G13" s="97"/>
      <c r="H13" s="97"/>
      <c r="I13" s="97"/>
      <c r="J13" s="97"/>
      <c r="K13" s="97"/>
      <c r="L13" s="97"/>
      <c r="M13" s="97"/>
      <c r="N13" s="97"/>
      <c r="O13" s="97"/>
      <c r="P13" s="97"/>
      <c r="Q13" s="97"/>
      <c r="R13" s="97"/>
      <c r="S13" s="97"/>
      <c r="T13" s="97"/>
      <c r="U13" s="98"/>
      <c r="W13" s="98"/>
      <c r="X13" s="98"/>
      <c r="Y13" s="101"/>
      <c r="Z13" s="101"/>
      <c r="AA13" s="98"/>
      <c r="AB13" s="98"/>
      <c r="AC13" s="101"/>
      <c r="AD13" s="101"/>
      <c r="AE13" s="101"/>
      <c r="AF13" s="103"/>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8"/>
      <c r="BY13" s="98"/>
      <c r="BZ13" s="98"/>
      <c r="CA13" s="98"/>
      <c r="CB13" s="98"/>
      <c r="CC13" s="98"/>
      <c r="CD13" s="98"/>
      <c r="CE13" s="98"/>
      <c r="CF13" s="98"/>
      <c r="CG13" s="98"/>
      <c r="CH13" s="98"/>
      <c r="CI13" s="98"/>
      <c r="CJ13" s="98"/>
      <c r="CK13" s="98"/>
      <c r="CL13" s="98"/>
      <c r="CM13" s="98"/>
      <c r="CN13" s="98"/>
      <c r="CO13" s="98"/>
      <c r="CP13" s="98"/>
      <c r="CQ13" s="98"/>
      <c r="CR13" s="98"/>
      <c r="CS13" s="98"/>
      <c r="CT13" s="98"/>
      <c r="CU13" s="98"/>
      <c r="CV13" s="98"/>
      <c r="CW13" s="98"/>
      <c r="CX13" s="98"/>
      <c r="CY13" s="98"/>
      <c r="CZ13" s="98"/>
      <c r="DA13" s="98"/>
      <c r="DB13" s="98"/>
      <c r="DC13" s="98"/>
      <c r="DD13" s="98"/>
      <c r="DE13" s="98"/>
      <c r="DF13" s="98"/>
      <c r="DG13" s="98"/>
      <c r="DH13" s="98"/>
      <c r="DI13" s="98"/>
      <c r="DJ13" s="98"/>
      <c r="DK13" s="98"/>
      <c r="DL13" s="98"/>
      <c r="DM13" s="98"/>
      <c r="DN13" s="98"/>
      <c r="DO13" s="98"/>
      <c r="DP13" s="98"/>
      <c r="DQ13" s="98"/>
      <c r="DR13" s="98"/>
      <c r="DS13" s="98"/>
      <c r="DT13" s="98"/>
      <c r="DU13" s="98"/>
      <c r="DV13" s="98"/>
      <c r="DW13" s="98"/>
      <c r="DX13" s="98"/>
      <c r="DY13" s="98"/>
      <c r="DZ13" s="98"/>
      <c r="EA13" s="98"/>
      <c r="EB13" s="98"/>
      <c r="EC13" s="98"/>
      <c r="ED13" s="98"/>
      <c r="EE13" s="98"/>
      <c r="EF13" s="98"/>
      <c r="EG13" s="98"/>
      <c r="EH13" s="98"/>
      <c r="EI13" s="98"/>
      <c r="EJ13" s="98"/>
      <c r="EK13" s="98"/>
      <c r="EL13" s="98"/>
      <c r="EM13" s="98"/>
      <c r="EN13" s="98"/>
      <c r="EO13" s="98"/>
      <c r="EP13" s="98"/>
      <c r="EQ13" s="98"/>
      <c r="ER13" s="98"/>
      <c r="ES13" s="98"/>
      <c r="ET13" s="98"/>
      <c r="EU13" s="98"/>
      <c r="EV13" s="98"/>
      <c r="EW13" s="98"/>
      <c r="EX13" s="98"/>
      <c r="EY13" s="98"/>
      <c r="EZ13" s="98"/>
      <c r="FA13" s="98"/>
      <c r="FB13" s="98"/>
      <c r="FC13" s="98"/>
      <c r="FD13" s="98"/>
      <c r="FE13" s="98"/>
      <c r="FF13" s="98"/>
      <c r="FG13" s="98"/>
      <c r="FH13" s="98"/>
      <c r="FI13" s="98"/>
      <c r="FJ13" s="98"/>
      <c r="FK13" s="98"/>
      <c r="FL13" s="98"/>
      <c r="FM13" s="98"/>
      <c r="FN13" s="98"/>
      <c r="FO13" s="98"/>
      <c r="FP13" s="98"/>
      <c r="FQ13" s="98"/>
      <c r="FR13" s="98"/>
      <c r="FS13" s="98"/>
      <c r="FT13" s="98"/>
      <c r="FU13" s="98"/>
      <c r="FV13" s="98"/>
      <c r="FW13" s="98"/>
      <c r="FX13" s="98"/>
      <c r="FY13" s="98"/>
      <c r="FZ13" s="98"/>
      <c r="GA13" s="98"/>
      <c r="GB13" s="98"/>
      <c r="GC13" s="98"/>
      <c r="GD13" s="98"/>
      <c r="GE13" s="98"/>
      <c r="GF13" s="98"/>
      <c r="GG13" s="98"/>
      <c r="GH13" s="98"/>
      <c r="GI13" s="98"/>
      <c r="GJ13" s="98"/>
      <c r="GK13" s="98"/>
      <c r="GL13" s="98"/>
      <c r="GM13" s="98"/>
      <c r="GN13" s="98"/>
      <c r="GO13" s="98"/>
      <c r="GP13" s="98"/>
      <c r="GQ13" s="98"/>
      <c r="GR13" s="98"/>
      <c r="GS13" s="98"/>
      <c r="GT13" s="98"/>
      <c r="GU13" s="98"/>
      <c r="GV13" s="98"/>
      <c r="GW13" s="98"/>
      <c r="GX13" s="98"/>
      <c r="GY13" s="98"/>
      <c r="GZ13" s="98"/>
      <c r="HA13" s="98"/>
      <c r="HB13" s="98"/>
      <c r="HC13" s="98"/>
      <c r="HD13" s="98"/>
      <c r="HE13" s="98"/>
      <c r="HF13" s="98"/>
      <c r="HG13" s="98"/>
      <c r="HH13" s="98"/>
      <c r="HI13" s="98"/>
      <c r="HJ13" s="98"/>
      <c r="HK13" s="98"/>
      <c r="HL13" s="98"/>
      <c r="HM13" s="98"/>
      <c r="HN13" s="98"/>
      <c r="HO13" s="98"/>
      <c r="HP13" s="98"/>
      <c r="HQ13" s="98"/>
      <c r="HR13" s="98"/>
      <c r="HS13" s="98"/>
      <c r="HT13" s="98"/>
      <c r="HU13" s="98"/>
      <c r="HV13" s="98"/>
      <c r="HW13" s="98"/>
      <c r="HX13" s="98"/>
      <c r="HY13" s="98"/>
      <c r="HZ13" s="98"/>
      <c r="IA13" s="98"/>
      <c r="IB13" s="98"/>
      <c r="IC13" s="98"/>
      <c r="ID13" s="98"/>
      <c r="IE13" s="98"/>
      <c r="IF13" s="98"/>
      <c r="IG13" s="98"/>
      <c r="IH13" s="98"/>
      <c r="II13" s="98"/>
      <c r="IJ13" s="98"/>
      <c r="IK13" s="98"/>
      <c r="IL13" s="98"/>
      <c r="IM13" s="98"/>
      <c r="IN13" s="98"/>
      <c r="IO13" s="98"/>
      <c r="IP13" s="98"/>
      <c r="IQ13" s="98"/>
      <c r="IR13" s="98"/>
      <c r="IS13" s="98"/>
      <c r="IT13" s="98"/>
      <c r="IU13" s="98"/>
      <c r="IV13" s="98"/>
      <c r="IW13" s="98"/>
      <c r="IX13" s="98"/>
      <c r="IY13" s="98"/>
      <c r="IZ13" s="98"/>
      <c r="JA13" s="98"/>
      <c r="JB13" s="98"/>
      <c r="JC13" s="98"/>
      <c r="JD13" s="98"/>
      <c r="JE13" s="98"/>
      <c r="JF13" s="98"/>
      <c r="JG13" s="98"/>
      <c r="JH13" s="98"/>
      <c r="JI13" s="98"/>
      <c r="JJ13" s="98"/>
      <c r="JK13" s="98"/>
      <c r="JL13" s="98"/>
      <c r="JM13" s="98"/>
      <c r="JN13" s="98"/>
      <c r="JO13" s="98"/>
      <c r="JP13" s="98"/>
      <c r="JQ13" s="98"/>
      <c r="JR13" s="98"/>
      <c r="JS13" s="98"/>
      <c r="JT13" s="98"/>
      <c r="JU13" s="98"/>
      <c r="JV13" s="98"/>
      <c r="JW13" s="98"/>
      <c r="JX13" s="98"/>
      <c r="JY13" s="98"/>
      <c r="JZ13" s="98"/>
      <c r="KA13" s="98"/>
      <c r="KB13" s="98"/>
      <c r="KC13" s="98"/>
      <c r="KD13" s="98"/>
      <c r="KE13" s="98"/>
      <c r="KF13" s="98"/>
      <c r="KG13" s="98"/>
      <c r="KH13" s="98"/>
      <c r="KI13" s="98"/>
      <c r="KJ13" s="98"/>
      <c r="KK13" s="98"/>
      <c r="KL13" s="98"/>
      <c r="KM13" s="98"/>
      <c r="KN13" s="98"/>
      <c r="KO13" s="98"/>
      <c r="KP13" s="98"/>
      <c r="KQ13" s="98"/>
      <c r="KR13" s="98"/>
      <c r="KS13" s="98"/>
      <c r="KT13" s="98"/>
      <c r="KU13" s="98"/>
      <c r="KV13" s="98"/>
      <c r="KW13" s="98"/>
      <c r="KX13" s="98"/>
      <c r="KY13" s="98"/>
      <c r="KZ13" s="98"/>
      <c r="LA13" s="98"/>
      <c r="LB13" s="98"/>
      <c r="LC13" s="98"/>
      <c r="LD13" s="98"/>
      <c r="LE13" s="98"/>
      <c r="LF13" s="98"/>
      <c r="LG13" s="98"/>
      <c r="LH13" s="98"/>
      <c r="LI13" s="98"/>
      <c r="LJ13" s="98"/>
      <c r="LK13" s="98"/>
      <c r="LL13" s="98"/>
      <c r="LM13" s="98"/>
      <c r="LN13" s="98"/>
      <c r="LO13" s="98"/>
      <c r="LP13" s="98"/>
      <c r="LQ13" s="98"/>
      <c r="LR13" s="98"/>
      <c r="LS13" s="98"/>
      <c r="LT13" s="98"/>
      <c r="LU13" s="98"/>
      <c r="LV13" s="98"/>
      <c r="LW13" s="98"/>
      <c r="LX13" s="98"/>
      <c r="LY13" s="98"/>
      <c r="LZ13" s="98"/>
      <c r="MA13" s="98"/>
      <c r="MB13" s="98"/>
      <c r="MC13" s="98"/>
      <c r="MD13" s="98"/>
      <c r="ME13" s="98"/>
      <c r="MF13" s="98"/>
      <c r="MG13" s="98"/>
      <c r="MH13" s="98"/>
      <c r="MI13" s="98"/>
      <c r="MJ13" s="98"/>
      <c r="MK13" s="98"/>
      <c r="ML13" s="98"/>
      <c r="MM13" s="98"/>
      <c r="MN13" s="98"/>
      <c r="MO13" s="98"/>
      <c r="MP13" s="98"/>
      <c r="MQ13" s="98"/>
      <c r="MR13" s="98"/>
      <c r="MS13" s="98"/>
      <c r="MT13" s="98"/>
      <c r="MU13" s="98"/>
      <c r="MV13" s="98"/>
      <c r="MW13" s="98"/>
      <c r="MX13" s="98"/>
      <c r="MY13" s="98"/>
      <c r="MZ13" s="98"/>
      <c r="NA13" s="98"/>
      <c r="NB13" s="98"/>
      <c r="NC13" s="98"/>
      <c r="ND13" s="98"/>
      <c r="NE13" s="98"/>
      <c r="NF13" s="98"/>
      <c r="NG13" s="98"/>
      <c r="NH13" s="98"/>
      <c r="NI13" s="98"/>
      <c r="NJ13" s="98"/>
      <c r="NK13" s="98"/>
      <c r="NL13" s="98"/>
      <c r="NM13" s="98"/>
      <c r="NN13" s="98"/>
      <c r="NO13" s="98"/>
      <c r="NP13" s="98"/>
      <c r="NQ13" s="98"/>
      <c r="NR13" s="98"/>
      <c r="NS13" s="98"/>
      <c r="NT13" s="98"/>
      <c r="NU13" s="98"/>
      <c r="NV13" s="98"/>
      <c r="NW13" s="98"/>
      <c r="NX13" s="98"/>
      <c r="NY13" s="98"/>
      <c r="NZ13" s="98"/>
      <c r="OA13" s="98"/>
      <c r="OB13" s="98"/>
      <c r="OC13" s="98"/>
      <c r="OD13" s="98"/>
      <c r="OE13" s="98"/>
      <c r="OF13" s="98"/>
      <c r="OG13" s="98"/>
      <c r="OH13" s="98"/>
      <c r="OI13" s="98"/>
      <c r="OJ13" s="98"/>
      <c r="OK13" s="98"/>
      <c r="OL13" s="98"/>
      <c r="OM13" s="98"/>
      <c r="ON13" s="98"/>
      <c r="OO13" s="98"/>
      <c r="OP13" s="98"/>
      <c r="OQ13" s="98"/>
      <c r="OR13" s="98"/>
      <c r="OS13" s="98"/>
      <c r="OT13" s="98"/>
      <c r="OU13" s="98"/>
      <c r="OV13" s="98"/>
      <c r="OW13" s="98"/>
      <c r="OX13" s="98"/>
      <c r="OY13" s="98"/>
      <c r="OZ13" s="98"/>
      <c r="PA13" s="98"/>
      <c r="PB13" s="98"/>
      <c r="PC13" s="98"/>
      <c r="PD13" s="98"/>
      <c r="PE13" s="98"/>
      <c r="PF13" s="98"/>
      <c r="PG13" s="98"/>
      <c r="PH13" s="98"/>
      <c r="PI13" s="98"/>
      <c r="PJ13" s="98"/>
      <c r="PK13" s="98"/>
      <c r="PL13" s="98"/>
      <c r="PM13" s="98"/>
      <c r="PN13" s="98"/>
      <c r="PO13" s="98"/>
      <c r="PP13" s="98"/>
      <c r="PQ13" s="98"/>
      <c r="PR13" s="98"/>
      <c r="PS13" s="98"/>
      <c r="PT13" s="98"/>
      <c r="PU13" s="98"/>
      <c r="PV13" s="98"/>
      <c r="PW13" s="98"/>
      <c r="PX13" s="98"/>
      <c r="PY13" s="98"/>
      <c r="PZ13" s="98"/>
      <c r="QA13" s="98"/>
      <c r="QB13" s="98"/>
      <c r="QC13" s="98"/>
      <c r="QD13" s="98"/>
      <c r="QE13" s="98"/>
      <c r="QF13" s="98"/>
      <c r="QG13" s="98"/>
      <c r="QH13" s="98"/>
      <c r="QI13" s="98"/>
      <c r="QJ13" s="98"/>
      <c r="QK13" s="98"/>
      <c r="QL13" s="98"/>
      <c r="QM13" s="98"/>
      <c r="QN13" s="98"/>
      <c r="QO13" s="98"/>
      <c r="QP13" s="98"/>
      <c r="QQ13" s="98"/>
      <c r="QR13" s="98"/>
      <c r="QS13" s="98"/>
      <c r="QT13" s="98"/>
      <c r="QU13" s="98"/>
      <c r="QV13" s="98"/>
      <c r="QW13" s="98"/>
      <c r="QX13" s="98"/>
      <c r="QY13" s="98"/>
      <c r="QZ13" s="98"/>
      <c r="RA13" s="98"/>
      <c r="RB13" s="98"/>
      <c r="RC13" s="98"/>
      <c r="RD13" s="98"/>
      <c r="RE13" s="98"/>
      <c r="RF13" s="98"/>
      <c r="RG13" s="98"/>
      <c r="RH13" s="98"/>
      <c r="RI13" s="98"/>
      <c r="RJ13" s="98"/>
      <c r="RK13" s="98"/>
      <c r="RL13" s="98"/>
      <c r="RM13" s="98"/>
      <c r="RN13" s="98"/>
      <c r="RO13" s="98"/>
      <c r="RP13" s="98"/>
      <c r="RQ13" s="98"/>
      <c r="RR13" s="98"/>
      <c r="RS13" s="98"/>
      <c r="RT13" s="98"/>
      <c r="RU13" s="98"/>
      <c r="RV13" s="98"/>
      <c r="RW13" s="98"/>
      <c r="RX13" s="98"/>
      <c r="RY13" s="98"/>
      <c r="RZ13" s="98"/>
      <c r="SA13" s="98"/>
      <c r="SB13" s="98"/>
      <c r="SC13" s="98"/>
      <c r="SD13" s="98"/>
      <c r="SE13" s="98"/>
      <c r="SF13" s="98"/>
      <c r="SG13" s="98"/>
      <c r="SH13" s="98"/>
      <c r="SI13" s="98"/>
      <c r="SJ13" s="98"/>
      <c r="SK13" s="98"/>
      <c r="SL13" s="98"/>
      <c r="SM13" s="98"/>
      <c r="SN13" s="98"/>
      <c r="SO13" s="98"/>
      <c r="SP13" s="98"/>
      <c r="SQ13" s="98"/>
      <c r="SR13" s="98"/>
      <c r="SS13" s="98"/>
      <c r="ST13" s="98"/>
      <c r="SU13" s="98"/>
      <c r="SV13" s="98"/>
      <c r="SW13" s="98"/>
      <c r="SX13" s="98"/>
      <c r="SY13" s="98"/>
      <c r="SZ13" s="98"/>
      <c r="TA13" s="98"/>
      <c r="TB13" s="98"/>
      <c r="TC13" s="98"/>
      <c r="TD13" s="98"/>
      <c r="TE13" s="98"/>
      <c r="TF13" s="98"/>
      <c r="TG13" s="98"/>
      <c r="TH13" s="98"/>
      <c r="TI13" s="98"/>
      <c r="TJ13" s="98"/>
      <c r="TK13" s="98"/>
      <c r="TL13" s="98"/>
      <c r="TM13" s="98"/>
      <c r="TN13" s="98"/>
      <c r="TO13" s="98"/>
      <c r="TP13" s="98"/>
      <c r="TQ13" s="98"/>
      <c r="TR13" s="98"/>
      <c r="TS13" s="98"/>
      <c r="TT13" s="98"/>
      <c r="TU13" s="98"/>
      <c r="TV13" s="98"/>
      <c r="TW13" s="98"/>
      <c r="TX13" s="98"/>
      <c r="TY13" s="98"/>
      <c r="TZ13" s="98"/>
      <c r="UA13" s="98"/>
      <c r="UB13" s="98"/>
      <c r="UC13" s="98"/>
      <c r="UD13" s="98"/>
      <c r="UE13" s="98"/>
      <c r="UF13" s="98"/>
      <c r="UG13" s="98"/>
      <c r="UH13" s="98"/>
      <c r="UI13" s="98"/>
      <c r="UJ13" s="98"/>
      <c r="UK13" s="98"/>
      <c r="UL13" s="98"/>
      <c r="UM13" s="98"/>
      <c r="UN13" s="98"/>
      <c r="UO13" s="98"/>
      <c r="UP13" s="98"/>
      <c r="UQ13" s="98"/>
      <c r="UR13" s="98"/>
      <c r="US13" s="98"/>
      <c r="UT13" s="98"/>
      <c r="UU13" s="98"/>
      <c r="UV13" s="98"/>
      <c r="UW13" s="98"/>
      <c r="UX13" s="98"/>
      <c r="UY13" s="98"/>
      <c r="UZ13" s="98"/>
      <c r="VA13" s="98"/>
      <c r="VB13" s="98"/>
      <c r="VC13" s="98"/>
      <c r="VD13" s="98"/>
      <c r="VE13" s="98"/>
      <c r="VF13" s="98"/>
      <c r="VG13" s="98"/>
      <c r="VH13" s="98"/>
      <c r="VI13" s="98"/>
      <c r="VJ13" s="98"/>
      <c r="VK13" s="98"/>
      <c r="VL13" s="98"/>
      <c r="VM13" s="98"/>
      <c r="VN13" s="98"/>
      <c r="VO13" s="98"/>
      <c r="VP13" s="98"/>
      <c r="VQ13" s="98"/>
      <c r="VR13" s="98"/>
      <c r="VS13" s="98"/>
      <c r="VT13" s="98"/>
      <c r="VU13" s="98"/>
      <c r="VV13" s="98"/>
      <c r="VW13" s="98"/>
      <c r="VX13" s="98"/>
      <c r="VY13" s="98"/>
      <c r="VZ13" s="98"/>
      <c r="WA13" s="98"/>
      <c r="WB13" s="98"/>
      <c r="WC13" s="98"/>
      <c r="WD13" s="98"/>
      <c r="WE13" s="98"/>
      <c r="WF13" s="98"/>
      <c r="WG13" s="98"/>
      <c r="WH13" s="98"/>
      <c r="WI13" s="98"/>
      <c r="WJ13" s="98"/>
      <c r="WK13" s="98"/>
      <c r="WL13" s="98"/>
      <c r="WM13" s="98"/>
      <c r="WN13" s="98"/>
      <c r="WO13" s="98"/>
      <c r="WP13" s="98"/>
      <c r="WQ13" s="98"/>
      <c r="WR13" s="98"/>
      <c r="WS13" s="98"/>
      <c r="WT13" s="98"/>
      <c r="WU13" s="98"/>
      <c r="WV13" s="98"/>
      <c r="WW13" s="98"/>
      <c r="WX13" s="98"/>
      <c r="WY13" s="98"/>
      <c r="WZ13" s="98"/>
      <c r="XA13" s="98"/>
      <c r="XB13" s="98"/>
      <c r="XC13" s="98"/>
      <c r="XD13" s="98"/>
      <c r="XE13" s="98"/>
      <c r="XF13" s="98"/>
      <c r="XG13" s="98"/>
      <c r="XH13" s="98"/>
      <c r="XI13" s="98"/>
      <c r="XJ13" s="98"/>
      <c r="XK13" s="98"/>
      <c r="XL13" s="98"/>
      <c r="XM13" s="98"/>
      <c r="XN13" s="98"/>
      <c r="XO13" s="98"/>
      <c r="XP13" s="98"/>
      <c r="XQ13" s="98"/>
      <c r="XR13" s="98"/>
      <c r="XS13" s="98"/>
      <c r="XT13" s="98"/>
      <c r="XU13" s="98"/>
      <c r="XV13" s="98"/>
      <c r="XW13" s="98"/>
      <c r="XX13" s="98"/>
      <c r="XY13" s="98"/>
      <c r="XZ13" s="98"/>
      <c r="YA13" s="98"/>
      <c r="YB13" s="98"/>
      <c r="YC13" s="98"/>
      <c r="YD13" s="98"/>
      <c r="YE13" s="98"/>
      <c r="YF13" s="98"/>
      <c r="YG13" s="98"/>
      <c r="YH13" s="98"/>
      <c r="YI13" s="98"/>
      <c r="YJ13" s="98"/>
      <c r="YK13" s="98"/>
      <c r="YL13" s="98"/>
      <c r="YM13" s="98"/>
      <c r="YN13" s="98"/>
      <c r="YO13" s="98"/>
      <c r="YP13" s="98"/>
      <c r="YQ13" s="98"/>
      <c r="YR13" s="98"/>
      <c r="YS13" s="98"/>
      <c r="YT13" s="98"/>
      <c r="YU13" s="98"/>
      <c r="YV13" s="98"/>
      <c r="YW13" s="98"/>
      <c r="YX13" s="98"/>
      <c r="YY13" s="98"/>
      <c r="YZ13" s="98"/>
      <c r="ZA13" s="98"/>
      <c r="ZB13" s="98"/>
      <c r="ZC13" s="98"/>
      <c r="ZD13" s="98"/>
      <c r="ZE13" s="98"/>
      <c r="ZF13" s="98"/>
      <c r="ZG13" s="98"/>
      <c r="ZH13" s="98"/>
      <c r="ZI13" s="98"/>
      <c r="ZJ13" s="98"/>
      <c r="ZK13" s="98"/>
      <c r="ZL13" s="98"/>
      <c r="ZM13" s="98"/>
      <c r="ZN13" s="98"/>
      <c r="ZO13" s="98"/>
      <c r="ZP13" s="98"/>
      <c r="ZQ13" s="98"/>
      <c r="ZR13" s="98"/>
      <c r="ZS13" s="98"/>
      <c r="ZT13" s="98"/>
      <c r="ZU13" s="98"/>
      <c r="ZV13" s="98"/>
      <c r="ZW13" s="98"/>
      <c r="ZX13" s="98"/>
      <c r="ZY13" s="98"/>
      <c r="ZZ13" s="98"/>
      <c r="AAA13" s="98"/>
      <c r="AAB13" s="98"/>
      <c r="AAC13" s="98"/>
      <c r="AAD13" s="98"/>
      <c r="AAE13" s="98"/>
      <c r="AAF13" s="98"/>
      <c r="AAG13" s="98"/>
      <c r="AAH13" s="98"/>
      <c r="AAI13" s="98"/>
      <c r="AAJ13" s="98"/>
      <c r="AAK13" s="98"/>
      <c r="AAL13" s="98"/>
      <c r="AAM13" s="98"/>
      <c r="AAN13" s="98"/>
      <c r="AAO13" s="98"/>
      <c r="AAP13" s="98"/>
      <c r="AAQ13" s="98"/>
      <c r="AAR13" s="98"/>
      <c r="AAS13" s="98"/>
      <c r="AAT13" s="98"/>
      <c r="AAU13" s="98"/>
      <c r="AAV13" s="98"/>
      <c r="AAW13" s="98"/>
      <c r="AAX13" s="98"/>
      <c r="AAY13" s="98"/>
      <c r="AAZ13" s="98"/>
      <c r="ABA13" s="98"/>
      <c r="ABB13" s="98"/>
      <c r="ABC13" s="98"/>
      <c r="ABD13" s="98"/>
      <c r="ABE13" s="98"/>
      <c r="ABF13" s="98"/>
      <c r="ABG13" s="98"/>
      <c r="ABH13" s="98"/>
      <c r="ABI13" s="98"/>
      <c r="ABJ13" s="98"/>
      <c r="ABK13" s="98"/>
      <c r="ABL13" s="98"/>
      <c r="ABM13" s="98"/>
      <c r="ABN13" s="98"/>
      <c r="ABO13" s="98"/>
      <c r="ABP13" s="98"/>
      <c r="ABQ13" s="98"/>
      <c r="ABR13" s="98"/>
      <c r="ABS13" s="98"/>
      <c r="ABT13" s="98"/>
      <c r="ABU13" s="98"/>
      <c r="ABV13" s="98"/>
      <c r="ABW13" s="98"/>
      <c r="ABX13" s="98"/>
      <c r="ABY13" s="98"/>
      <c r="ABZ13" s="98"/>
      <c r="ACA13" s="98"/>
      <c r="ACB13" s="98"/>
      <c r="ACC13" s="98"/>
      <c r="ACD13" s="98"/>
      <c r="ACE13" s="98"/>
      <c r="ACF13" s="98"/>
      <c r="ACG13" s="98"/>
      <c r="ACH13" s="98"/>
      <c r="ACI13" s="98"/>
      <c r="ACJ13" s="98"/>
      <c r="ACK13" s="98"/>
      <c r="ACL13" s="98"/>
      <c r="ACM13" s="98"/>
      <c r="ACN13" s="98"/>
      <c r="ACO13" s="98"/>
      <c r="ACP13" s="98"/>
      <c r="ACQ13" s="98"/>
      <c r="ACR13" s="98"/>
      <c r="ACS13" s="98"/>
      <c r="ACT13" s="98"/>
      <c r="ACU13" s="98"/>
      <c r="ACV13" s="98"/>
      <c r="ACW13" s="98"/>
      <c r="ACX13" s="98"/>
      <c r="ACY13" s="98"/>
      <c r="ACZ13" s="98"/>
      <c r="ADA13" s="98"/>
      <c r="ADB13" s="98"/>
      <c r="ADC13" s="98"/>
      <c r="ADD13" s="98"/>
      <c r="ADE13" s="98"/>
      <c r="ADF13" s="98"/>
      <c r="ADG13" s="98"/>
      <c r="ADH13" s="98"/>
      <c r="ADI13" s="98"/>
      <c r="ADJ13" s="98"/>
      <c r="ADK13" s="98"/>
      <c r="ADL13" s="98"/>
      <c r="ADM13" s="98"/>
      <c r="ADN13" s="98"/>
      <c r="ADO13" s="98"/>
      <c r="ADP13" s="98"/>
      <c r="ADQ13" s="98"/>
      <c r="ADR13" s="98"/>
      <c r="ADS13" s="98"/>
      <c r="ADT13" s="98"/>
      <c r="ADU13" s="98"/>
      <c r="ADV13" s="98"/>
      <c r="ADW13" s="98"/>
      <c r="ADX13" s="98"/>
      <c r="ADY13" s="98"/>
      <c r="ADZ13" s="98"/>
      <c r="AEA13" s="98"/>
      <c r="AEB13" s="98"/>
      <c r="AEC13" s="98"/>
      <c r="AED13" s="98"/>
      <c r="AEE13" s="98"/>
      <c r="AEF13" s="98"/>
      <c r="AEG13" s="98"/>
      <c r="AEH13" s="98"/>
      <c r="AEI13" s="98"/>
      <c r="AEJ13" s="98"/>
      <c r="AEK13" s="98"/>
      <c r="AEL13" s="98"/>
      <c r="AEM13" s="98"/>
      <c r="AEN13" s="98"/>
      <c r="AEO13" s="98"/>
      <c r="AEP13" s="98"/>
      <c r="AEQ13" s="98"/>
      <c r="AER13" s="98"/>
      <c r="AES13" s="98"/>
      <c r="AET13" s="98"/>
      <c r="AEU13" s="98"/>
      <c r="AEV13" s="98"/>
      <c r="AEW13" s="98"/>
      <c r="AEX13" s="98"/>
      <c r="AEY13" s="98"/>
      <c r="AEZ13" s="98"/>
      <c r="AFA13" s="98"/>
      <c r="AFB13" s="98"/>
      <c r="AFC13" s="98"/>
      <c r="AFD13" s="98"/>
      <c r="AFE13" s="98"/>
      <c r="AFF13" s="98"/>
      <c r="AFG13" s="98"/>
      <c r="AFH13" s="98"/>
      <c r="AFI13" s="98"/>
      <c r="AFJ13" s="98"/>
      <c r="AFK13" s="98"/>
      <c r="AFL13" s="98"/>
      <c r="AFM13" s="98"/>
      <c r="AFN13" s="98"/>
      <c r="AFO13" s="98"/>
      <c r="AFP13" s="98"/>
      <c r="AFQ13" s="98"/>
      <c r="AFR13" s="98"/>
      <c r="AFS13" s="98"/>
      <c r="AFT13" s="98"/>
      <c r="AFU13" s="98"/>
      <c r="AFV13" s="98"/>
      <c r="AFW13" s="98"/>
      <c r="AFX13" s="98"/>
      <c r="AFY13" s="98"/>
      <c r="AFZ13" s="98"/>
      <c r="AGA13" s="98"/>
      <c r="AGB13" s="98"/>
      <c r="AGC13" s="98"/>
      <c r="AGD13" s="98"/>
      <c r="AGE13" s="98"/>
      <c r="AGF13" s="98"/>
      <c r="AGG13" s="98"/>
      <c r="AGH13" s="98"/>
      <c r="AGI13" s="98"/>
      <c r="AGJ13" s="98"/>
      <c r="AGK13" s="98"/>
      <c r="AGL13" s="98"/>
      <c r="AGM13" s="98"/>
      <c r="AGN13" s="98"/>
      <c r="AGO13" s="98"/>
      <c r="AGP13" s="98"/>
      <c r="AGQ13" s="98"/>
      <c r="AGR13" s="98"/>
      <c r="AGS13" s="98"/>
      <c r="AGT13" s="98"/>
      <c r="AGU13" s="98"/>
      <c r="AGV13" s="98"/>
      <c r="AGW13" s="98"/>
      <c r="AGX13" s="98"/>
      <c r="AGY13" s="98"/>
      <c r="AGZ13" s="98"/>
      <c r="AHA13" s="98"/>
      <c r="AHB13" s="98"/>
      <c r="AHC13" s="98"/>
      <c r="AHD13" s="98"/>
      <c r="AHE13" s="98"/>
      <c r="AHF13" s="98"/>
      <c r="AHG13" s="98"/>
      <c r="AHH13" s="98"/>
      <c r="AHI13" s="98"/>
      <c r="AHJ13" s="98"/>
      <c r="AHK13" s="98"/>
      <c r="AHL13" s="98"/>
      <c r="AHM13" s="98"/>
      <c r="AHN13" s="98"/>
      <c r="AHO13" s="98"/>
      <c r="AHP13" s="98"/>
      <c r="AHQ13" s="98"/>
      <c r="AHR13" s="98"/>
      <c r="AHS13" s="98"/>
      <c r="AHT13" s="98"/>
      <c r="AHU13" s="98"/>
      <c r="AHV13" s="98"/>
      <c r="AHW13" s="98"/>
      <c r="AHX13" s="98"/>
      <c r="AHY13" s="98"/>
      <c r="AHZ13" s="98"/>
      <c r="AIA13" s="98"/>
      <c r="AIB13" s="98"/>
      <c r="AIC13" s="98"/>
      <c r="AID13" s="98"/>
      <c r="AIE13" s="98"/>
      <c r="AIF13" s="98"/>
      <c r="AIG13" s="98"/>
      <c r="AIH13" s="98"/>
      <c r="AII13" s="98"/>
      <c r="AIJ13" s="98"/>
      <c r="AIK13" s="98"/>
      <c r="AIL13" s="98"/>
      <c r="AIM13" s="98"/>
      <c r="AIN13" s="98"/>
      <c r="AIO13" s="98"/>
      <c r="AIP13" s="98"/>
      <c r="AIQ13" s="98"/>
      <c r="AIR13" s="98"/>
      <c r="AIS13" s="98"/>
      <c r="AIT13" s="98"/>
      <c r="AIU13" s="98"/>
      <c r="AIV13" s="98"/>
      <c r="AIW13" s="98"/>
      <c r="AIX13" s="98"/>
      <c r="AIY13" s="98"/>
      <c r="AIZ13" s="98"/>
      <c r="AJA13" s="98"/>
      <c r="AJB13" s="98"/>
      <c r="AJC13" s="98"/>
      <c r="AJD13" s="98"/>
      <c r="AJE13" s="98"/>
      <c r="AJF13" s="98"/>
      <c r="AJG13" s="98"/>
      <c r="AJH13" s="98"/>
      <c r="AJI13" s="98"/>
      <c r="AJJ13" s="98"/>
      <c r="AJK13" s="98"/>
      <c r="AJL13" s="98"/>
      <c r="AJM13" s="98"/>
      <c r="AJN13" s="98"/>
      <c r="AJO13" s="98"/>
      <c r="AJP13" s="98"/>
      <c r="AJQ13" s="98"/>
      <c r="AJR13" s="98"/>
      <c r="AJS13" s="98"/>
      <c r="AJT13" s="98"/>
      <c r="AJU13" s="98"/>
      <c r="AJV13" s="98"/>
      <c r="AJW13" s="98"/>
      <c r="AJX13" s="98"/>
      <c r="AJY13" s="98"/>
      <c r="AJZ13" s="98"/>
      <c r="AKA13" s="98"/>
      <c r="AKB13" s="98"/>
      <c r="AKC13" s="98"/>
      <c r="AKD13" s="98"/>
      <c r="AKE13" s="98"/>
      <c r="AKF13" s="98"/>
      <c r="AKG13" s="98"/>
      <c r="AKH13" s="98"/>
      <c r="AKI13" s="98"/>
      <c r="AKJ13" s="98"/>
      <c r="AKK13" s="98"/>
      <c r="AKL13" s="98"/>
      <c r="AKM13" s="98"/>
      <c r="AKN13" s="98"/>
      <c r="AKO13" s="98"/>
    </row>
    <row r="14" spans="1:977" s="102" customFormat="1" ht="57.75" customHeight="1" x14ac:dyDescent="0.4">
      <c r="A14" s="97"/>
      <c r="B14" s="97"/>
      <c r="C14" s="97"/>
      <c r="D14" s="97"/>
      <c r="E14" s="97"/>
      <c r="F14" s="97"/>
      <c r="G14" s="97"/>
      <c r="H14" s="97"/>
      <c r="I14" s="97"/>
      <c r="J14" s="97"/>
      <c r="K14" s="97"/>
      <c r="L14" s="97"/>
      <c r="M14" s="97"/>
      <c r="N14" s="97"/>
      <c r="O14" s="97"/>
      <c r="P14" s="97"/>
      <c r="Q14" s="97"/>
      <c r="R14" s="97"/>
      <c r="S14" s="97"/>
      <c r="T14" s="97"/>
      <c r="U14" s="1213" t="s">
        <v>2761</v>
      </c>
      <c r="V14" s="1213"/>
      <c r="W14" s="1213"/>
      <c r="X14" s="1213"/>
      <c r="Y14" s="1213"/>
      <c r="Z14" s="1213"/>
      <c r="AA14" s="1213"/>
      <c r="AB14" s="1213"/>
      <c r="AC14" s="1213"/>
      <c r="AD14" s="1213"/>
      <c r="AE14" s="1213"/>
      <c r="AF14" s="1213"/>
      <c r="AG14" s="1213"/>
      <c r="AH14" s="98"/>
      <c r="AI14" s="98"/>
      <c r="AJ14" s="98"/>
      <c r="AK14" s="98"/>
      <c r="AL14" s="98"/>
      <c r="AM14" s="98"/>
      <c r="AN14" s="98"/>
      <c r="AO14" s="98"/>
      <c r="AP14" s="98"/>
      <c r="AQ14" s="98"/>
      <c r="AR14" s="98"/>
      <c r="AS14" s="98"/>
      <c r="AT14" s="98"/>
      <c r="AU14" s="98"/>
      <c r="AV14" s="98"/>
      <c r="AW14" s="9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98"/>
      <c r="BX14" s="98"/>
      <c r="BY14" s="98"/>
      <c r="BZ14" s="98"/>
      <c r="CA14" s="98"/>
      <c r="CB14" s="98"/>
      <c r="CC14" s="98"/>
      <c r="CD14" s="98"/>
      <c r="CE14" s="98"/>
      <c r="CF14" s="98"/>
      <c r="CG14" s="98"/>
      <c r="CH14" s="98"/>
      <c r="CI14" s="98"/>
      <c r="CJ14" s="98"/>
      <c r="CK14" s="98"/>
      <c r="CL14" s="98"/>
      <c r="CM14" s="98"/>
      <c r="CN14" s="98"/>
      <c r="CO14" s="98"/>
      <c r="CP14" s="98"/>
      <c r="CQ14" s="98"/>
      <c r="CR14" s="98"/>
      <c r="CS14" s="98"/>
      <c r="CT14" s="98"/>
      <c r="CU14" s="98"/>
      <c r="CV14" s="98"/>
      <c r="CW14" s="98"/>
      <c r="CX14" s="98"/>
      <c r="CY14" s="98"/>
      <c r="CZ14" s="98"/>
      <c r="DA14" s="98"/>
      <c r="DB14" s="98"/>
      <c r="DC14" s="98"/>
      <c r="DD14" s="98"/>
      <c r="DE14" s="98"/>
      <c r="DF14" s="98"/>
      <c r="DG14" s="98"/>
      <c r="DH14" s="98"/>
      <c r="DI14" s="98"/>
      <c r="DJ14" s="98"/>
      <c r="DK14" s="98"/>
      <c r="DL14" s="98"/>
      <c r="DM14" s="98"/>
      <c r="DN14" s="98"/>
      <c r="DO14" s="98"/>
      <c r="DP14" s="98"/>
      <c r="DQ14" s="98"/>
      <c r="DR14" s="98"/>
      <c r="DS14" s="98"/>
      <c r="DT14" s="98"/>
      <c r="DU14" s="98"/>
      <c r="DV14" s="98"/>
      <c r="DW14" s="98"/>
      <c r="DX14" s="98"/>
      <c r="DY14" s="98"/>
      <c r="DZ14" s="98"/>
      <c r="EA14" s="98"/>
      <c r="EB14" s="98"/>
      <c r="EC14" s="98"/>
      <c r="ED14" s="98"/>
      <c r="EE14" s="98"/>
      <c r="EF14" s="98"/>
      <c r="EG14" s="98"/>
      <c r="EH14" s="98"/>
      <c r="EI14" s="98"/>
      <c r="EJ14" s="98"/>
      <c r="EK14" s="98"/>
      <c r="EL14" s="98"/>
      <c r="EM14" s="98"/>
      <c r="EN14" s="98"/>
      <c r="EO14" s="98"/>
      <c r="EP14" s="98"/>
      <c r="EQ14" s="98"/>
      <c r="ER14" s="98"/>
      <c r="ES14" s="98"/>
      <c r="ET14" s="98"/>
      <c r="EU14" s="98"/>
      <c r="EV14" s="98"/>
      <c r="EW14" s="98"/>
      <c r="EX14" s="98"/>
      <c r="EY14" s="98"/>
      <c r="EZ14" s="98"/>
      <c r="FA14" s="98"/>
      <c r="FB14" s="98"/>
      <c r="FC14" s="98"/>
      <c r="FD14" s="98"/>
      <c r="FE14" s="98"/>
      <c r="FF14" s="98"/>
      <c r="FG14" s="98"/>
      <c r="FH14" s="98"/>
      <c r="FI14" s="98"/>
      <c r="FJ14" s="98"/>
      <c r="FK14" s="98"/>
      <c r="FL14" s="98"/>
      <c r="FM14" s="98"/>
      <c r="FN14" s="98"/>
      <c r="FO14" s="98"/>
      <c r="FP14" s="98"/>
      <c r="FQ14" s="98"/>
      <c r="FR14" s="98"/>
      <c r="FS14" s="98"/>
      <c r="FT14" s="98"/>
      <c r="FU14" s="98"/>
      <c r="FV14" s="98"/>
      <c r="FW14" s="98"/>
      <c r="FX14" s="98"/>
      <c r="FY14" s="98"/>
      <c r="FZ14" s="98"/>
      <c r="GA14" s="98"/>
      <c r="GB14" s="98"/>
      <c r="GC14" s="98"/>
      <c r="GD14" s="98"/>
      <c r="GE14" s="98"/>
      <c r="GF14" s="98"/>
      <c r="GG14" s="98"/>
      <c r="GH14" s="98"/>
      <c r="GI14" s="98"/>
      <c r="GJ14" s="98"/>
      <c r="GK14" s="98"/>
      <c r="GL14" s="98"/>
      <c r="GM14" s="98"/>
      <c r="GN14" s="98"/>
      <c r="GO14" s="98"/>
      <c r="GP14" s="98"/>
      <c r="GQ14" s="98"/>
      <c r="GR14" s="98"/>
      <c r="GS14" s="98"/>
      <c r="GT14" s="98"/>
      <c r="GU14" s="98"/>
      <c r="GV14" s="98"/>
      <c r="GW14" s="98"/>
      <c r="GX14" s="98"/>
      <c r="GY14" s="98"/>
      <c r="GZ14" s="98"/>
      <c r="HA14" s="98"/>
      <c r="HB14" s="98"/>
      <c r="HC14" s="98"/>
      <c r="HD14" s="98"/>
      <c r="HE14" s="98"/>
      <c r="HF14" s="98"/>
      <c r="HG14" s="98"/>
      <c r="HH14" s="98"/>
      <c r="HI14" s="98"/>
      <c r="HJ14" s="98"/>
      <c r="HK14" s="98"/>
      <c r="HL14" s="98"/>
      <c r="HM14" s="98"/>
      <c r="HN14" s="98"/>
      <c r="HO14" s="98"/>
      <c r="HP14" s="98"/>
      <c r="HQ14" s="98"/>
      <c r="HR14" s="98"/>
      <c r="HS14" s="98"/>
      <c r="HT14" s="98"/>
      <c r="HU14" s="98"/>
      <c r="HV14" s="98"/>
      <c r="HW14" s="98"/>
      <c r="HX14" s="98"/>
      <c r="HY14" s="98"/>
      <c r="HZ14" s="98"/>
      <c r="IA14" s="98"/>
      <c r="IB14" s="98"/>
      <c r="IC14" s="98"/>
      <c r="ID14" s="98"/>
      <c r="IE14" s="98"/>
      <c r="IF14" s="98"/>
      <c r="IG14" s="98"/>
      <c r="IH14" s="98"/>
      <c r="II14" s="98"/>
      <c r="IJ14" s="98"/>
      <c r="IK14" s="98"/>
      <c r="IL14" s="98"/>
      <c r="IM14" s="98"/>
      <c r="IN14" s="98"/>
      <c r="IO14" s="98"/>
      <c r="IP14" s="98"/>
      <c r="IQ14" s="98"/>
      <c r="IR14" s="98"/>
      <c r="IS14" s="98"/>
      <c r="IT14" s="98"/>
      <c r="IU14" s="98"/>
      <c r="IV14" s="98"/>
      <c r="IW14" s="98"/>
      <c r="IX14" s="98"/>
      <c r="IY14" s="98"/>
      <c r="IZ14" s="98"/>
      <c r="JA14" s="98"/>
      <c r="JB14" s="98"/>
      <c r="JC14" s="98"/>
      <c r="JD14" s="98"/>
      <c r="JE14" s="98"/>
      <c r="JF14" s="98"/>
      <c r="JG14" s="98"/>
      <c r="JH14" s="98"/>
      <c r="JI14" s="98"/>
      <c r="JJ14" s="98"/>
      <c r="JK14" s="98"/>
      <c r="JL14" s="98"/>
      <c r="JM14" s="98"/>
      <c r="JN14" s="98"/>
      <c r="JO14" s="98"/>
      <c r="JP14" s="98"/>
      <c r="JQ14" s="98"/>
      <c r="JR14" s="98"/>
      <c r="JS14" s="98"/>
      <c r="JT14" s="98"/>
      <c r="JU14" s="98"/>
      <c r="JV14" s="98"/>
      <c r="JW14" s="98"/>
      <c r="JX14" s="98"/>
      <c r="JY14" s="98"/>
      <c r="JZ14" s="98"/>
      <c r="KA14" s="98"/>
      <c r="KB14" s="98"/>
      <c r="KC14" s="98"/>
      <c r="KD14" s="98"/>
      <c r="KE14" s="98"/>
      <c r="KF14" s="98"/>
      <c r="KG14" s="98"/>
      <c r="KH14" s="98"/>
      <c r="KI14" s="98"/>
      <c r="KJ14" s="98"/>
      <c r="KK14" s="98"/>
      <c r="KL14" s="98"/>
      <c r="KM14" s="98"/>
      <c r="KN14" s="98"/>
      <c r="KO14" s="98"/>
      <c r="KP14" s="98"/>
      <c r="KQ14" s="98"/>
      <c r="KR14" s="98"/>
      <c r="KS14" s="98"/>
      <c r="KT14" s="98"/>
      <c r="KU14" s="98"/>
      <c r="KV14" s="98"/>
      <c r="KW14" s="98"/>
      <c r="KX14" s="98"/>
      <c r="KY14" s="98"/>
      <c r="KZ14" s="98"/>
      <c r="LA14" s="98"/>
      <c r="LB14" s="98"/>
      <c r="LC14" s="98"/>
      <c r="LD14" s="98"/>
      <c r="LE14" s="98"/>
      <c r="LF14" s="98"/>
      <c r="LG14" s="98"/>
      <c r="LH14" s="98"/>
      <c r="LI14" s="98"/>
      <c r="LJ14" s="98"/>
      <c r="LK14" s="98"/>
      <c r="LL14" s="98"/>
      <c r="LM14" s="98"/>
      <c r="LN14" s="98"/>
      <c r="LO14" s="98"/>
      <c r="LP14" s="98"/>
      <c r="LQ14" s="98"/>
      <c r="LR14" s="98"/>
      <c r="LS14" s="98"/>
      <c r="LT14" s="98"/>
      <c r="LU14" s="98"/>
      <c r="LV14" s="98"/>
      <c r="LW14" s="98"/>
      <c r="LX14" s="98"/>
      <c r="LY14" s="98"/>
      <c r="LZ14" s="98"/>
      <c r="MA14" s="98"/>
      <c r="MB14" s="98"/>
      <c r="MC14" s="98"/>
      <c r="MD14" s="98"/>
      <c r="ME14" s="98"/>
      <c r="MF14" s="98"/>
      <c r="MG14" s="98"/>
      <c r="MH14" s="98"/>
      <c r="MI14" s="98"/>
      <c r="MJ14" s="98"/>
      <c r="MK14" s="98"/>
      <c r="ML14" s="98"/>
      <c r="MM14" s="98"/>
      <c r="MN14" s="98"/>
      <c r="MO14" s="98"/>
      <c r="MP14" s="98"/>
      <c r="MQ14" s="98"/>
      <c r="MR14" s="98"/>
      <c r="MS14" s="98"/>
      <c r="MT14" s="98"/>
      <c r="MU14" s="98"/>
      <c r="MV14" s="98"/>
      <c r="MW14" s="98"/>
      <c r="MX14" s="98"/>
      <c r="MY14" s="98"/>
      <c r="MZ14" s="98"/>
      <c r="NA14" s="98"/>
      <c r="NB14" s="98"/>
      <c r="NC14" s="98"/>
      <c r="ND14" s="98"/>
      <c r="NE14" s="98"/>
      <c r="NF14" s="98"/>
      <c r="NG14" s="98"/>
      <c r="NH14" s="98"/>
      <c r="NI14" s="98"/>
      <c r="NJ14" s="98"/>
      <c r="NK14" s="98"/>
      <c r="NL14" s="98"/>
      <c r="NM14" s="98"/>
      <c r="NN14" s="98"/>
      <c r="NO14" s="98"/>
      <c r="NP14" s="98"/>
      <c r="NQ14" s="98"/>
      <c r="NR14" s="98"/>
      <c r="NS14" s="98"/>
      <c r="NT14" s="98"/>
      <c r="NU14" s="98"/>
      <c r="NV14" s="98"/>
      <c r="NW14" s="98"/>
      <c r="NX14" s="98"/>
      <c r="NY14" s="98"/>
      <c r="NZ14" s="98"/>
      <c r="OA14" s="98"/>
      <c r="OB14" s="98"/>
      <c r="OC14" s="98"/>
      <c r="OD14" s="98"/>
      <c r="OE14" s="98"/>
      <c r="OF14" s="98"/>
      <c r="OG14" s="98"/>
      <c r="OH14" s="98"/>
      <c r="OI14" s="98"/>
      <c r="OJ14" s="98"/>
      <c r="OK14" s="98"/>
      <c r="OL14" s="98"/>
      <c r="OM14" s="98"/>
      <c r="ON14" s="98"/>
      <c r="OO14" s="98"/>
      <c r="OP14" s="98"/>
      <c r="OQ14" s="98"/>
      <c r="OR14" s="98"/>
      <c r="OS14" s="98"/>
      <c r="OT14" s="98"/>
      <c r="OU14" s="98"/>
      <c r="OV14" s="98"/>
      <c r="OW14" s="98"/>
      <c r="OX14" s="98"/>
      <c r="OY14" s="98"/>
      <c r="OZ14" s="98"/>
      <c r="PA14" s="98"/>
      <c r="PB14" s="98"/>
      <c r="PC14" s="98"/>
      <c r="PD14" s="98"/>
      <c r="PE14" s="98"/>
      <c r="PF14" s="98"/>
      <c r="PG14" s="98"/>
      <c r="PH14" s="98"/>
      <c r="PI14" s="98"/>
      <c r="PJ14" s="98"/>
      <c r="PK14" s="98"/>
      <c r="PL14" s="98"/>
      <c r="PM14" s="98"/>
      <c r="PN14" s="98"/>
      <c r="PO14" s="98"/>
      <c r="PP14" s="98"/>
      <c r="PQ14" s="98"/>
      <c r="PR14" s="98"/>
      <c r="PS14" s="98"/>
      <c r="PT14" s="98"/>
      <c r="PU14" s="98"/>
      <c r="PV14" s="98"/>
      <c r="PW14" s="98"/>
      <c r="PX14" s="98"/>
      <c r="PY14" s="98"/>
      <c r="PZ14" s="98"/>
      <c r="QA14" s="98"/>
      <c r="QB14" s="98"/>
      <c r="QC14" s="98"/>
      <c r="QD14" s="98"/>
      <c r="QE14" s="98"/>
      <c r="QF14" s="98"/>
      <c r="QG14" s="98"/>
      <c r="QH14" s="98"/>
      <c r="QI14" s="98"/>
      <c r="QJ14" s="98"/>
      <c r="QK14" s="98"/>
      <c r="QL14" s="98"/>
      <c r="QM14" s="98"/>
      <c r="QN14" s="98"/>
      <c r="QO14" s="98"/>
      <c r="QP14" s="98"/>
      <c r="QQ14" s="98"/>
      <c r="QR14" s="98"/>
      <c r="QS14" s="98"/>
      <c r="QT14" s="98"/>
      <c r="QU14" s="98"/>
      <c r="QV14" s="98"/>
      <c r="QW14" s="98"/>
      <c r="QX14" s="98"/>
      <c r="QY14" s="98"/>
      <c r="QZ14" s="98"/>
      <c r="RA14" s="98"/>
      <c r="RB14" s="98"/>
      <c r="RC14" s="98"/>
      <c r="RD14" s="98"/>
      <c r="RE14" s="98"/>
      <c r="RF14" s="98"/>
      <c r="RG14" s="98"/>
      <c r="RH14" s="98"/>
      <c r="RI14" s="98"/>
      <c r="RJ14" s="98"/>
      <c r="RK14" s="98"/>
      <c r="RL14" s="98"/>
      <c r="RM14" s="98"/>
      <c r="RN14" s="98"/>
      <c r="RO14" s="98"/>
      <c r="RP14" s="98"/>
      <c r="RQ14" s="98"/>
      <c r="RR14" s="98"/>
      <c r="RS14" s="98"/>
      <c r="RT14" s="98"/>
      <c r="RU14" s="98"/>
      <c r="RV14" s="98"/>
      <c r="RW14" s="98"/>
      <c r="RX14" s="98"/>
      <c r="RY14" s="98"/>
      <c r="RZ14" s="98"/>
      <c r="SA14" s="98"/>
      <c r="SB14" s="98"/>
      <c r="SC14" s="98"/>
      <c r="SD14" s="98"/>
      <c r="SE14" s="98"/>
      <c r="SF14" s="98"/>
      <c r="SG14" s="98"/>
      <c r="SH14" s="98"/>
      <c r="SI14" s="98"/>
      <c r="SJ14" s="98"/>
      <c r="SK14" s="98"/>
      <c r="SL14" s="98"/>
      <c r="SM14" s="98"/>
      <c r="SN14" s="98"/>
      <c r="SO14" s="98"/>
      <c r="SP14" s="98"/>
      <c r="SQ14" s="98"/>
      <c r="SR14" s="98"/>
      <c r="SS14" s="98"/>
      <c r="ST14" s="98"/>
      <c r="SU14" s="98"/>
      <c r="SV14" s="98"/>
      <c r="SW14" s="98"/>
      <c r="SX14" s="98"/>
      <c r="SY14" s="98"/>
      <c r="SZ14" s="98"/>
      <c r="TA14" s="98"/>
      <c r="TB14" s="98"/>
      <c r="TC14" s="98"/>
      <c r="TD14" s="98"/>
      <c r="TE14" s="98"/>
      <c r="TF14" s="98"/>
      <c r="TG14" s="98"/>
      <c r="TH14" s="98"/>
      <c r="TI14" s="98"/>
      <c r="TJ14" s="98"/>
      <c r="TK14" s="98"/>
      <c r="TL14" s="98"/>
      <c r="TM14" s="98"/>
      <c r="TN14" s="98"/>
      <c r="TO14" s="98"/>
      <c r="TP14" s="98"/>
      <c r="TQ14" s="98"/>
      <c r="TR14" s="98"/>
      <c r="TS14" s="98"/>
      <c r="TT14" s="98"/>
      <c r="TU14" s="98"/>
      <c r="TV14" s="98"/>
      <c r="TW14" s="98"/>
      <c r="TX14" s="98"/>
      <c r="TY14" s="98"/>
      <c r="TZ14" s="98"/>
      <c r="UA14" s="98"/>
      <c r="UB14" s="98"/>
      <c r="UC14" s="98"/>
      <c r="UD14" s="98"/>
      <c r="UE14" s="98"/>
      <c r="UF14" s="98"/>
      <c r="UG14" s="98"/>
      <c r="UH14" s="98"/>
      <c r="UI14" s="98"/>
      <c r="UJ14" s="98"/>
      <c r="UK14" s="98"/>
      <c r="UL14" s="98"/>
      <c r="UM14" s="98"/>
      <c r="UN14" s="98"/>
      <c r="UO14" s="98"/>
      <c r="UP14" s="98"/>
      <c r="UQ14" s="98"/>
      <c r="UR14" s="98"/>
      <c r="US14" s="98"/>
      <c r="UT14" s="98"/>
      <c r="UU14" s="98"/>
      <c r="UV14" s="98"/>
      <c r="UW14" s="98"/>
      <c r="UX14" s="98"/>
      <c r="UY14" s="98"/>
      <c r="UZ14" s="98"/>
      <c r="VA14" s="98"/>
      <c r="VB14" s="98"/>
      <c r="VC14" s="98"/>
      <c r="VD14" s="98"/>
      <c r="VE14" s="98"/>
      <c r="VF14" s="98"/>
      <c r="VG14" s="98"/>
      <c r="VH14" s="98"/>
      <c r="VI14" s="98"/>
      <c r="VJ14" s="98"/>
      <c r="VK14" s="98"/>
      <c r="VL14" s="98"/>
      <c r="VM14" s="98"/>
      <c r="VN14" s="98"/>
      <c r="VO14" s="98"/>
      <c r="VP14" s="98"/>
      <c r="VQ14" s="98"/>
      <c r="VR14" s="98"/>
      <c r="VS14" s="98"/>
      <c r="VT14" s="98"/>
      <c r="VU14" s="98"/>
      <c r="VV14" s="98"/>
      <c r="VW14" s="98"/>
      <c r="VX14" s="98"/>
      <c r="VY14" s="98"/>
      <c r="VZ14" s="98"/>
      <c r="WA14" s="98"/>
      <c r="WB14" s="98"/>
      <c r="WC14" s="98"/>
      <c r="WD14" s="98"/>
      <c r="WE14" s="98"/>
      <c r="WF14" s="98"/>
      <c r="WG14" s="98"/>
      <c r="WH14" s="98"/>
      <c r="WI14" s="98"/>
      <c r="WJ14" s="98"/>
      <c r="WK14" s="98"/>
      <c r="WL14" s="98"/>
      <c r="WM14" s="98"/>
      <c r="WN14" s="98"/>
      <c r="WO14" s="98"/>
      <c r="WP14" s="98"/>
      <c r="WQ14" s="98"/>
      <c r="WR14" s="98"/>
      <c r="WS14" s="98"/>
      <c r="WT14" s="98"/>
      <c r="WU14" s="98"/>
      <c r="WV14" s="98"/>
      <c r="WW14" s="98"/>
      <c r="WX14" s="98"/>
      <c r="WY14" s="98"/>
      <c r="WZ14" s="98"/>
      <c r="XA14" s="98"/>
      <c r="XB14" s="98"/>
      <c r="XC14" s="98"/>
      <c r="XD14" s="98"/>
      <c r="XE14" s="98"/>
      <c r="XF14" s="98"/>
      <c r="XG14" s="98"/>
      <c r="XH14" s="98"/>
      <c r="XI14" s="98"/>
      <c r="XJ14" s="98"/>
      <c r="XK14" s="98"/>
      <c r="XL14" s="98"/>
      <c r="XM14" s="98"/>
      <c r="XN14" s="98"/>
      <c r="XO14" s="98"/>
      <c r="XP14" s="98"/>
      <c r="XQ14" s="98"/>
      <c r="XR14" s="98"/>
      <c r="XS14" s="98"/>
      <c r="XT14" s="98"/>
      <c r="XU14" s="98"/>
      <c r="XV14" s="98"/>
      <c r="XW14" s="98"/>
      <c r="XX14" s="98"/>
      <c r="XY14" s="98"/>
      <c r="XZ14" s="98"/>
      <c r="YA14" s="98"/>
      <c r="YB14" s="98"/>
      <c r="YC14" s="98"/>
      <c r="YD14" s="98"/>
      <c r="YE14" s="98"/>
      <c r="YF14" s="98"/>
      <c r="YG14" s="98"/>
      <c r="YH14" s="98"/>
      <c r="YI14" s="98"/>
      <c r="YJ14" s="98"/>
      <c r="YK14" s="98"/>
      <c r="YL14" s="98"/>
      <c r="YM14" s="98"/>
      <c r="YN14" s="98"/>
      <c r="YO14" s="98"/>
      <c r="YP14" s="98"/>
      <c r="YQ14" s="98"/>
      <c r="YR14" s="98"/>
      <c r="YS14" s="98"/>
      <c r="YT14" s="98"/>
      <c r="YU14" s="98"/>
      <c r="YV14" s="98"/>
      <c r="YW14" s="98"/>
      <c r="YX14" s="98"/>
      <c r="YY14" s="98"/>
      <c r="YZ14" s="98"/>
      <c r="ZA14" s="98"/>
      <c r="ZB14" s="98"/>
      <c r="ZC14" s="98"/>
      <c r="ZD14" s="98"/>
      <c r="ZE14" s="98"/>
      <c r="ZF14" s="98"/>
      <c r="ZG14" s="98"/>
      <c r="ZH14" s="98"/>
      <c r="ZI14" s="98"/>
      <c r="ZJ14" s="98"/>
      <c r="ZK14" s="98"/>
      <c r="ZL14" s="98"/>
      <c r="ZM14" s="98"/>
      <c r="ZN14" s="98"/>
      <c r="ZO14" s="98"/>
      <c r="ZP14" s="98"/>
      <c r="ZQ14" s="98"/>
      <c r="ZR14" s="98"/>
      <c r="ZS14" s="98"/>
      <c r="ZT14" s="98"/>
      <c r="ZU14" s="98"/>
      <c r="ZV14" s="98"/>
      <c r="ZW14" s="98"/>
      <c r="ZX14" s="98"/>
      <c r="ZY14" s="98"/>
      <c r="ZZ14" s="98"/>
      <c r="AAA14" s="98"/>
      <c r="AAB14" s="98"/>
      <c r="AAC14" s="98"/>
      <c r="AAD14" s="98"/>
      <c r="AAE14" s="98"/>
      <c r="AAF14" s="98"/>
      <c r="AAG14" s="98"/>
      <c r="AAH14" s="98"/>
      <c r="AAI14" s="98"/>
      <c r="AAJ14" s="98"/>
      <c r="AAK14" s="98"/>
      <c r="AAL14" s="98"/>
      <c r="AAM14" s="98"/>
      <c r="AAN14" s="98"/>
      <c r="AAO14" s="98"/>
      <c r="AAP14" s="98"/>
      <c r="AAQ14" s="98"/>
      <c r="AAR14" s="98"/>
      <c r="AAS14" s="98"/>
      <c r="AAT14" s="98"/>
      <c r="AAU14" s="98"/>
      <c r="AAV14" s="98"/>
      <c r="AAW14" s="98"/>
      <c r="AAX14" s="98"/>
      <c r="AAY14" s="98"/>
      <c r="AAZ14" s="98"/>
      <c r="ABA14" s="98"/>
      <c r="ABB14" s="98"/>
      <c r="ABC14" s="98"/>
      <c r="ABD14" s="98"/>
      <c r="ABE14" s="98"/>
      <c r="ABF14" s="98"/>
      <c r="ABG14" s="98"/>
      <c r="ABH14" s="98"/>
      <c r="ABI14" s="98"/>
      <c r="ABJ14" s="98"/>
      <c r="ABK14" s="98"/>
      <c r="ABL14" s="98"/>
      <c r="ABM14" s="98"/>
      <c r="ABN14" s="98"/>
      <c r="ABO14" s="98"/>
      <c r="ABP14" s="98"/>
      <c r="ABQ14" s="98"/>
      <c r="ABR14" s="98"/>
      <c r="ABS14" s="98"/>
      <c r="ABT14" s="98"/>
      <c r="ABU14" s="98"/>
      <c r="ABV14" s="98"/>
      <c r="ABW14" s="98"/>
      <c r="ABX14" s="98"/>
      <c r="ABY14" s="98"/>
      <c r="ABZ14" s="98"/>
      <c r="ACA14" s="98"/>
      <c r="ACB14" s="98"/>
      <c r="ACC14" s="98"/>
      <c r="ACD14" s="98"/>
      <c r="ACE14" s="98"/>
      <c r="ACF14" s="98"/>
      <c r="ACG14" s="98"/>
      <c r="ACH14" s="98"/>
      <c r="ACI14" s="98"/>
      <c r="ACJ14" s="98"/>
      <c r="ACK14" s="98"/>
      <c r="ACL14" s="98"/>
      <c r="ACM14" s="98"/>
      <c r="ACN14" s="98"/>
      <c r="ACO14" s="98"/>
      <c r="ACP14" s="98"/>
      <c r="ACQ14" s="98"/>
      <c r="ACR14" s="98"/>
      <c r="ACS14" s="98"/>
      <c r="ACT14" s="98"/>
      <c r="ACU14" s="98"/>
      <c r="ACV14" s="98"/>
      <c r="ACW14" s="98"/>
      <c r="ACX14" s="98"/>
      <c r="ACY14" s="98"/>
      <c r="ACZ14" s="98"/>
      <c r="ADA14" s="98"/>
      <c r="ADB14" s="98"/>
      <c r="ADC14" s="98"/>
      <c r="ADD14" s="98"/>
      <c r="ADE14" s="98"/>
      <c r="ADF14" s="98"/>
      <c r="ADG14" s="98"/>
      <c r="ADH14" s="98"/>
      <c r="ADI14" s="98"/>
      <c r="ADJ14" s="98"/>
      <c r="ADK14" s="98"/>
      <c r="ADL14" s="98"/>
      <c r="ADM14" s="98"/>
      <c r="ADN14" s="98"/>
      <c r="ADO14" s="98"/>
      <c r="ADP14" s="98"/>
      <c r="ADQ14" s="98"/>
      <c r="ADR14" s="98"/>
      <c r="ADS14" s="98"/>
      <c r="ADT14" s="98"/>
      <c r="ADU14" s="98"/>
      <c r="ADV14" s="98"/>
      <c r="ADW14" s="98"/>
      <c r="ADX14" s="98"/>
      <c r="ADY14" s="98"/>
      <c r="ADZ14" s="98"/>
      <c r="AEA14" s="98"/>
      <c r="AEB14" s="98"/>
      <c r="AEC14" s="98"/>
      <c r="AED14" s="98"/>
      <c r="AEE14" s="98"/>
      <c r="AEF14" s="98"/>
      <c r="AEG14" s="98"/>
      <c r="AEH14" s="98"/>
      <c r="AEI14" s="98"/>
      <c r="AEJ14" s="98"/>
      <c r="AEK14" s="98"/>
      <c r="AEL14" s="98"/>
      <c r="AEM14" s="98"/>
      <c r="AEN14" s="98"/>
      <c r="AEO14" s="98"/>
      <c r="AEP14" s="98"/>
      <c r="AEQ14" s="98"/>
      <c r="AER14" s="98"/>
      <c r="AES14" s="98"/>
      <c r="AET14" s="98"/>
      <c r="AEU14" s="98"/>
      <c r="AEV14" s="98"/>
      <c r="AEW14" s="98"/>
      <c r="AEX14" s="98"/>
      <c r="AEY14" s="98"/>
      <c r="AEZ14" s="98"/>
      <c r="AFA14" s="98"/>
      <c r="AFB14" s="98"/>
      <c r="AFC14" s="98"/>
      <c r="AFD14" s="98"/>
      <c r="AFE14" s="98"/>
      <c r="AFF14" s="98"/>
      <c r="AFG14" s="98"/>
      <c r="AFH14" s="98"/>
      <c r="AFI14" s="98"/>
      <c r="AFJ14" s="98"/>
      <c r="AFK14" s="98"/>
      <c r="AFL14" s="98"/>
      <c r="AFM14" s="98"/>
      <c r="AFN14" s="98"/>
      <c r="AFO14" s="98"/>
      <c r="AFP14" s="98"/>
      <c r="AFQ14" s="98"/>
      <c r="AFR14" s="98"/>
      <c r="AFS14" s="98"/>
      <c r="AFT14" s="98"/>
      <c r="AFU14" s="98"/>
      <c r="AFV14" s="98"/>
      <c r="AFW14" s="98"/>
      <c r="AFX14" s="98"/>
      <c r="AFY14" s="98"/>
      <c r="AFZ14" s="98"/>
      <c r="AGA14" s="98"/>
      <c r="AGB14" s="98"/>
      <c r="AGC14" s="98"/>
      <c r="AGD14" s="98"/>
      <c r="AGE14" s="98"/>
      <c r="AGF14" s="98"/>
      <c r="AGG14" s="98"/>
      <c r="AGH14" s="98"/>
      <c r="AGI14" s="98"/>
      <c r="AGJ14" s="98"/>
      <c r="AGK14" s="98"/>
      <c r="AGL14" s="98"/>
      <c r="AGM14" s="98"/>
      <c r="AGN14" s="98"/>
      <c r="AGO14" s="98"/>
      <c r="AGP14" s="98"/>
      <c r="AGQ14" s="98"/>
      <c r="AGR14" s="98"/>
      <c r="AGS14" s="98"/>
      <c r="AGT14" s="98"/>
      <c r="AGU14" s="98"/>
      <c r="AGV14" s="98"/>
      <c r="AGW14" s="98"/>
      <c r="AGX14" s="98"/>
      <c r="AGY14" s="98"/>
      <c r="AGZ14" s="98"/>
      <c r="AHA14" s="98"/>
      <c r="AHB14" s="98"/>
      <c r="AHC14" s="98"/>
      <c r="AHD14" s="98"/>
      <c r="AHE14" s="98"/>
      <c r="AHF14" s="98"/>
      <c r="AHG14" s="98"/>
      <c r="AHH14" s="98"/>
      <c r="AHI14" s="98"/>
      <c r="AHJ14" s="98"/>
      <c r="AHK14" s="98"/>
      <c r="AHL14" s="98"/>
      <c r="AHM14" s="98"/>
      <c r="AHN14" s="98"/>
      <c r="AHO14" s="98"/>
      <c r="AHP14" s="98"/>
      <c r="AHQ14" s="98"/>
      <c r="AHR14" s="98"/>
      <c r="AHS14" s="98"/>
      <c r="AHT14" s="98"/>
      <c r="AHU14" s="98"/>
      <c r="AHV14" s="98"/>
      <c r="AHW14" s="98"/>
      <c r="AHX14" s="98"/>
      <c r="AHY14" s="98"/>
      <c r="AHZ14" s="98"/>
      <c r="AIA14" s="98"/>
      <c r="AIB14" s="98"/>
      <c r="AIC14" s="98"/>
      <c r="AID14" s="98"/>
      <c r="AIE14" s="98"/>
      <c r="AIF14" s="98"/>
      <c r="AIG14" s="98"/>
      <c r="AIH14" s="98"/>
      <c r="AII14" s="98"/>
      <c r="AIJ14" s="98"/>
      <c r="AIK14" s="98"/>
      <c r="AIL14" s="98"/>
      <c r="AIM14" s="98"/>
      <c r="AIN14" s="98"/>
      <c r="AIO14" s="98"/>
      <c r="AIP14" s="98"/>
      <c r="AIQ14" s="98"/>
      <c r="AIR14" s="98"/>
      <c r="AIS14" s="98"/>
      <c r="AIT14" s="98"/>
      <c r="AIU14" s="98"/>
      <c r="AIV14" s="98"/>
      <c r="AIW14" s="98"/>
      <c r="AIX14" s="98"/>
      <c r="AIY14" s="98"/>
      <c r="AIZ14" s="98"/>
      <c r="AJA14" s="98"/>
      <c r="AJB14" s="98"/>
      <c r="AJC14" s="98"/>
      <c r="AJD14" s="98"/>
      <c r="AJE14" s="98"/>
      <c r="AJF14" s="98"/>
      <c r="AJG14" s="98"/>
      <c r="AJH14" s="98"/>
      <c r="AJI14" s="98"/>
      <c r="AJJ14" s="98"/>
      <c r="AJK14" s="98"/>
      <c r="AJL14" s="98"/>
      <c r="AJM14" s="98"/>
      <c r="AJN14" s="98"/>
      <c r="AJO14" s="98"/>
      <c r="AJP14" s="98"/>
      <c r="AJQ14" s="98"/>
      <c r="AJR14" s="98"/>
      <c r="AJS14" s="98"/>
      <c r="AJT14" s="98"/>
      <c r="AJU14" s="98"/>
      <c r="AJV14" s="98"/>
      <c r="AJW14" s="98"/>
      <c r="AJX14" s="98"/>
      <c r="AJY14" s="98"/>
      <c r="AJZ14" s="98"/>
      <c r="AKA14" s="98"/>
      <c r="AKB14" s="98"/>
      <c r="AKC14" s="98"/>
      <c r="AKD14" s="98"/>
      <c r="AKE14" s="98"/>
      <c r="AKF14" s="98"/>
      <c r="AKG14" s="98"/>
      <c r="AKH14" s="98"/>
      <c r="AKI14" s="98"/>
      <c r="AKJ14" s="98"/>
      <c r="AKK14" s="98"/>
      <c r="AKL14" s="98"/>
      <c r="AKM14" s="98"/>
      <c r="AKN14" s="98"/>
      <c r="AKO14" s="98"/>
    </row>
    <row r="15" spans="1:977" s="102" customFormat="1" ht="57.75" customHeight="1" x14ac:dyDescent="0.4">
      <c r="A15" s="97"/>
      <c r="B15" s="97"/>
      <c r="C15" s="97"/>
      <c r="D15" s="97"/>
      <c r="E15" s="97"/>
      <c r="F15" s="97"/>
      <c r="G15" s="97"/>
      <c r="H15" s="97"/>
      <c r="I15" s="97"/>
      <c r="J15" s="97"/>
      <c r="K15" s="97"/>
      <c r="L15" s="97"/>
      <c r="M15" s="97"/>
      <c r="N15" s="97"/>
      <c r="O15" s="97"/>
      <c r="P15" s="97"/>
      <c r="Q15" s="97"/>
      <c r="R15" s="97"/>
      <c r="S15" s="97"/>
      <c r="T15" s="97"/>
      <c r="U15" s="1214" t="str">
        <f>IF(OR(OsnPodaci!A58="",OsnPodaci!B58=""),"Unijeti interval izvještavanja."," od "&amp;TEXT(OsnPodaci!A58,"dd.mm.yyyy.")&amp;" do "&amp;TEXT(OsnPodaci!B58,"dd.mm.yyyy.")&amp;" godine")</f>
        <v xml:space="preserve"> od 01.01.2023. do 31.12.2023. godine</v>
      </c>
      <c r="V15" s="1214"/>
      <c r="W15" s="1214"/>
      <c r="X15" s="1214"/>
      <c r="Y15" s="1214"/>
      <c r="Z15" s="1214"/>
      <c r="AA15" s="1214"/>
      <c r="AB15" s="1214"/>
      <c r="AC15" s="1214"/>
      <c r="AD15" s="1214"/>
      <c r="AE15" s="1214"/>
      <c r="AF15" s="1214"/>
      <c r="AG15" s="1214"/>
      <c r="AH15" s="98"/>
      <c r="AI15" s="98"/>
      <c r="AJ15" s="98"/>
      <c r="AK15" s="98"/>
      <c r="AL15" s="98"/>
      <c r="AM15" s="98"/>
      <c r="AN15" s="98"/>
      <c r="AO15" s="98"/>
      <c r="AP15" s="98"/>
      <c r="AQ15" s="98"/>
      <c r="AR15" s="98"/>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c r="DT15" s="98"/>
      <c r="DU15" s="98"/>
      <c r="DV15" s="98"/>
      <c r="DW15" s="98"/>
      <c r="DX15" s="98"/>
      <c r="DY15" s="98"/>
      <c r="DZ15" s="98"/>
      <c r="EA15" s="98"/>
      <c r="EB15" s="98"/>
      <c r="EC15" s="98"/>
      <c r="ED15" s="98"/>
      <c r="EE15" s="98"/>
      <c r="EF15" s="98"/>
      <c r="EG15" s="98"/>
      <c r="EH15" s="98"/>
      <c r="EI15" s="98"/>
      <c r="EJ15" s="98"/>
      <c r="EK15" s="98"/>
      <c r="EL15" s="98"/>
      <c r="EM15" s="98"/>
      <c r="EN15" s="98"/>
      <c r="EO15" s="98"/>
      <c r="EP15" s="98"/>
      <c r="EQ15" s="98"/>
      <c r="ER15" s="98"/>
      <c r="ES15" s="98"/>
      <c r="ET15" s="98"/>
      <c r="EU15" s="98"/>
      <c r="EV15" s="98"/>
      <c r="EW15" s="98"/>
      <c r="EX15" s="98"/>
      <c r="EY15" s="98"/>
      <c r="EZ15" s="98"/>
      <c r="FA15" s="98"/>
      <c r="FB15" s="98"/>
      <c r="FC15" s="98"/>
      <c r="FD15" s="98"/>
      <c r="FE15" s="98"/>
      <c r="FF15" s="98"/>
      <c r="FG15" s="98"/>
      <c r="FH15" s="98"/>
      <c r="FI15" s="98"/>
      <c r="FJ15" s="98"/>
      <c r="FK15" s="98"/>
      <c r="FL15" s="98"/>
      <c r="FM15" s="98"/>
      <c r="FN15" s="98"/>
      <c r="FO15" s="98"/>
      <c r="FP15" s="98"/>
      <c r="FQ15" s="98"/>
      <c r="FR15" s="98"/>
      <c r="FS15" s="98"/>
      <c r="FT15" s="98"/>
      <c r="FU15" s="98"/>
      <c r="FV15" s="98"/>
      <c r="FW15" s="98"/>
      <c r="FX15" s="98"/>
      <c r="FY15" s="98"/>
      <c r="FZ15" s="98"/>
      <c r="GA15" s="98"/>
      <c r="GB15" s="98"/>
      <c r="GC15" s="98"/>
      <c r="GD15" s="98"/>
      <c r="GE15" s="98"/>
      <c r="GF15" s="98"/>
      <c r="GG15" s="98"/>
      <c r="GH15" s="98"/>
      <c r="GI15" s="98"/>
      <c r="GJ15" s="98"/>
      <c r="GK15" s="98"/>
      <c r="GL15" s="98"/>
      <c r="GM15" s="98"/>
      <c r="GN15" s="98"/>
      <c r="GO15" s="98"/>
      <c r="GP15" s="98"/>
      <c r="GQ15" s="98"/>
      <c r="GR15" s="98"/>
      <c r="GS15" s="98"/>
      <c r="GT15" s="98"/>
      <c r="GU15" s="98"/>
      <c r="GV15" s="98"/>
      <c r="GW15" s="98"/>
      <c r="GX15" s="98"/>
      <c r="GY15" s="98"/>
      <c r="GZ15" s="98"/>
      <c r="HA15" s="98"/>
      <c r="HB15" s="98"/>
      <c r="HC15" s="98"/>
      <c r="HD15" s="98"/>
      <c r="HE15" s="98"/>
      <c r="HF15" s="98"/>
      <c r="HG15" s="98"/>
      <c r="HH15" s="98"/>
      <c r="HI15" s="98"/>
      <c r="HJ15" s="98"/>
      <c r="HK15" s="98"/>
      <c r="HL15" s="98"/>
      <c r="HM15" s="98"/>
      <c r="HN15" s="98"/>
      <c r="HO15" s="98"/>
      <c r="HP15" s="98"/>
      <c r="HQ15" s="98"/>
      <c r="HR15" s="98"/>
      <c r="HS15" s="98"/>
      <c r="HT15" s="98"/>
      <c r="HU15" s="98"/>
      <c r="HV15" s="98"/>
      <c r="HW15" s="98"/>
      <c r="HX15" s="98"/>
      <c r="HY15" s="98"/>
      <c r="HZ15" s="98"/>
      <c r="IA15" s="98"/>
      <c r="IB15" s="98"/>
      <c r="IC15" s="98"/>
      <c r="ID15" s="98"/>
      <c r="IE15" s="98"/>
      <c r="IF15" s="98"/>
      <c r="IG15" s="98"/>
      <c r="IH15" s="98"/>
      <c r="II15" s="98"/>
      <c r="IJ15" s="98"/>
      <c r="IK15" s="98"/>
      <c r="IL15" s="98"/>
      <c r="IM15" s="98"/>
      <c r="IN15" s="98"/>
      <c r="IO15" s="98"/>
      <c r="IP15" s="98"/>
      <c r="IQ15" s="98"/>
      <c r="IR15" s="98"/>
      <c r="IS15" s="98"/>
      <c r="IT15" s="98"/>
      <c r="IU15" s="98"/>
      <c r="IV15" s="98"/>
      <c r="IW15" s="98"/>
      <c r="IX15" s="98"/>
      <c r="IY15" s="98"/>
      <c r="IZ15" s="98"/>
      <c r="JA15" s="98"/>
      <c r="JB15" s="98"/>
      <c r="JC15" s="98"/>
      <c r="JD15" s="98"/>
      <c r="JE15" s="98"/>
      <c r="JF15" s="98"/>
      <c r="JG15" s="98"/>
      <c r="JH15" s="98"/>
      <c r="JI15" s="98"/>
      <c r="JJ15" s="98"/>
      <c r="JK15" s="98"/>
      <c r="JL15" s="98"/>
      <c r="JM15" s="98"/>
      <c r="JN15" s="98"/>
      <c r="JO15" s="98"/>
      <c r="JP15" s="98"/>
      <c r="JQ15" s="98"/>
      <c r="JR15" s="98"/>
      <c r="JS15" s="98"/>
      <c r="JT15" s="98"/>
      <c r="JU15" s="98"/>
      <c r="JV15" s="98"/>
      <c r="JW15" s="98"/>
      <c r="JX15" s="98"/>
      <c r="JY15" s="98"/>
      <c r="JZ15" s="98"/>
      <c r="KA15" s="98"/>
      <c r="KB15" s="98"/>
      <c r="KC15" s="98"/>
      <c r="KD15" s="98"/>
      <c r="KE15" s="98"/>
      <c r="KF15" s="98"/>
      <c r="KG15" s="98"/>
      <c r="KH15" s="98"/>
      <c r="KI15" s="98"/>
      <c r="KJ15" s="98"/>
      <c r="KK15" s="98"/>
      <c r="KL15" s="98"/>
      <c r="KM15" s="98"/>
      <c r="KN15" s="98"/>
      <c r="KO15" s="98"/>
      <c r="KP15" s="98"/>
      <c r="KQ15" s="98"/>
      <c r="KR15" s="98"/>
      <c r="KS15" s="98"/>
      <c r="KT15" s="98"/>
      <c r="KU15" s="98"/>
      <c r="KV15" s="98"/>
      <c r="KW15" s="98"/>
      <c r="KX15" s="98"/>
      <c r="KY15" s="98"/>
      <c r="KZ15" s="98"/>
      <c r="LA15" s="98"/>
      <c r="LB15" s="98"/>
      <c r="LC15" s="98"/>
      <c r="LD15" s="98"/>
      <c r="LE15" s="98"/>
      <c r="LF15" s="98"/>
      <c r="LG15" s="98"/>
      <c r="LH15" s="98"/>
      <c r="LI15" s="98"/>
      <c r="LJ15" s="98"/>
      <c r="LK15" s="98"/>
      <c r="LL15" s="98"/>
      <c r="LM15" s="98"/>
      <c r="LN15" s="98"/>
      <c r="LO15" s="98"/>
      <c r="LP15" s="98"/>
      <c r="LQ15" s="98"/>
      <c r="LR15" s="98"/>
      <c r="LS15" s="98"/>
      <c r="LT15" s="98"/>
      <c r="LU15" s="98"/>
      <c r="LV15" s="98"/>
      <c r="LW15" s="98"/>
      <c r="LX15" s="98"/>
      <c r="LY15" s="98"/>
      <c r="LZ15" s="98"/>
      <c r="MA15" s="98"/>
      <c r="MB15" s="98"/>
      <c r="MC15" s="98"/>
      <c r="MD15" s="98"/>
      <c r="ME15" s="98"/>
      <c r="MF15" s="98"/>
      <c r="MG15" s="98"/>
      <c r="MH15" s="98"/>
      <c r="MI15" s="98"/>
      <c r="MJ15" s="98"/>
      <c r="MK15" s="98"/>
      <c r="ML15" s="98"/>
      <c r="MM15" s="98"/>
      <c r="MN15" s="98"/>
      <c r="MO15" s="98"/>
      <c r="MP15" s="98"/>
      <c r="MQ15" s="98"/>
      <c r="MR15" s="98"/>
      <c r="MS15" s="98"/>
      <c r="MT15" s="98"/>
      <c r="MU15" s="98"/>
      <c r="MV15" s="98"/>
      <c r="MW15" s="98"/>
      <c r="MX15" s="98"/>
      <c r="MY15" s="98"/>
      <c r="MZ15" s="98"/>
      <c r="NA15" s="98"/>
      <c r="NB15" s="98"/>
      <c r="NC15" s="98"/>
      <c r="ND15" s="98"/>
      <c r="NE15" s="98"/>
      <c r="NF15" s="98"/>
      <c r="NG15" s="98"/>
      <c r="NH15" s="98"/>
      <c r="NI15" s="98"/>
      <c r="NJ15" s="98"/>
      <c r="NK15" s="98"/>
      <c r="NL15" s="98"/>
      <c r="NM15" s="98"/>
      <c r="NN15" s="98"/>
      <c r="NO15" s="98"/>
      <c r="NP15" s="98"/>
      <c r="NQ15" s="98"/>
      <c r="NR15" s="98"/>
      <c r="NS15" s="98"/>
      <c r="NT15" s="98"/>
      <c r="NU15" s="98"/>
      <c r="NV15" s="98"/>
      <c r="NW15" s="98"/>
      <c r="NX15" s="98"/>
      <c r="NY15" s="98"/>
      <c r="NZ15" s="98"/>
      <c r="OA15" s="98"/>
      <c r="OB15" s="98"/>
      <c r="OC15" s="98"/>
      <c r="OD15" s="98"/>
      <c r="OE15" s="98"/>
      <c r="OF15" s="98"/>
      <c r="OG15" s="98"/>
      <c r="OH15" s="98"/>
      <c r="OI15" s="98"/>
      <c r="OJ15" s="98"/>
      <c r="OK15" s="98"/>
      <c r="OL15" s="98"/>
      <c r="OM15" s="98"/>
      <c r="ON15" s="98"/>
      <c r="OO15" s="98"/>
      <c r="OP15" s="98"/>
      <c r="OQ15" s="98"/>
      <c r="OR15" s="98"/>
      <c r="OS15" s="98"/>
      <c r="OT15" s="98"/>
      <c r="OU15" s="98"/>
      <c r="OV15" s="98"/>
      <c r="OW15" s="98"/>
      <c r="OX15" s="98"/>
      <c r="OY15" s="98"/>
      <c r="OZ15" s="98"/>
      <c r="PA15" s="98"/>
      <c r="PB15" s="98"/>
      <c r="PC15" s="98"/>
      <c r="PD15" s="98"/>
      <c r="PE15" s="98"/>
      <c r="PF15" s="98"/>
      <c r="PG15" s="98"/>
      <c r="PH15" s="98"/>
      <c r="PI15" s="98"/>
      <c r="PJ15" s="98"/>
      <c r="PK15" s="98"/>
      <c r="PL15" s="98"/>
      <c r="PM15" s="98"/>
      <c r="PN15" s="98"/>
      <c r="PO15" s="98"/>
      <c r="PP15" s="98"/>
      <c r="PQ15" s="98"/>
      <c r="PR15" s="98"/>
      <c r="PS15" s="98"/>
      <c r="PT15" s="98"/>
      <c r="PU15" s="98"/>
      <c r="PV15" s="98"/>
      <c r="PW15" s="98"/>
      <c r="PX15" s="98"/>
      <c r="PY15" s="98"/>
      <c r="PZ15" s="98"/>
      <c r="QA15" s="98"/>
      <c r="QB15" s="98"/>
      <c r="QC15" s="98"/>
      <c r="QD15" s="98"/>
      <c r="QE15" s="98"/>
      <c r="QF15" s="98"/>
      <c r="QG15" s="98"/>
      <c r="QH15" s="98"/>
      <c r="QI15" s="98"/>
      <c r="QJ15" s="98"/>
      <c r="QK15" s="98"/>
      <c r="QL15" s="98"/>
      <c r="QM15" s="98"/>
      <c r="QN15" s="98"/>
      <c r="QO15" s="98"/>
      <c r="QP15" s="98"/>
      <c r="QQ15" s="98"/>
      <c r="QR15" s="98"/>
      <c r="QS15" s="98"/>
      <c r="QT15" s="98"/>
      <c r="QU15" s="98"/>
      <c r="QV15" s="98"/>
      <c r="QW15" s="98"/>
      <c r="QX15" s="98"/>
      <c r="QY15" s="98"/>
      <c r="QZ15" s="98"/>
      <c r="RA15" s="98"/>
      <c r="RB15" s="98"/>
      <c r="RC15" s="98"/>
      <c r="RD15" s="98"/>
      <c r="RE15" s="98"/>
      <c r="RF15" s="98"/>
      <c r="RG15" s="98"/>
      <c r="RH15" s="98"/>
      <c r="RI15" s="98"/>
      <c r="RJ15" s="98"/>
      <c r="RK15" s="98"/>
      <c r="RL15" s="98"/>
      <c r="RM15" s="98"/>
      <c r="RN15" s="98"/>
      <c r="RO15" s="98"/>
      <c r="RP15" s="98"/>
      <c r="RQ15" s="98"/>
      <c r="RR15" s="98"/>
      <c r="RS15" s="98"/>
      <c r="RT15" s="98"/>
      <c r="RU15" s="98"/>
      <c r="RV15" s="98"/>
      <c r="RW15" s="98"/>
      <c r="RX15" s="98"/>
      <c r="RY15" s="98"/>
      <c r="RZ15" s="98"/>
      <c r="SA15" s="98"/>
      <c r="SB15" s="98"/>
      <c r="SC15" s="98"/>
      <c r="SD15" s="98"/>
      <c r="SE15" s="98"/>
      <c r="SF15" s="98"/>
      <c r="SG15" s="98"/>
      <c r="SH15" s="98"/>
      <c r="SI15" s="98"/>
      <c r="SJ15" s="98"/>
      <c r="SK15" s="98"/>
      <c r="SL15" s="98"/>
      <c r="SM15" s="98"/>
      <c r="SN15" s="98"/>
      <c r="SO15" s="98"/>
      <c r="SP15" s="98"/>
      <c r="SQ15" s="98"/>
      <c r="SR15" s="98"/>
      <c r="SS15" s="98"/>
      <c r="ST15" s="98"/>
      <c r="SU15" s="98"/>
      <c r="SV15" s="98"/>
      <c r="SW15" s="98"/>
      <c r="SX15" s="98"/>
      <c r="SY15" s="98"/>
      <c r="SZ15" s="98"/>
      <c r="TA15" s="98"/>
      <c r="TB15" s="98"/>
      <c r="TC15" s="98"/>
      <c r="TD15" s="98"/>
      <c r="TE15" s="98"/>
      <c r="TF15" s="98"/>
      <c r="TG15" s="98"/>
      <c r="TH15" s="98"/>
      <c r="TI15" s="98"/>
      <c r="TJ15" s="98"/>
      <c r="TK15" s="98"/>
      <c r="TL15" s="98"/>
      <c r="TM15" s="98"/>
      <c r="TN15" s="98"/>
      <c r="TO15" s="98"/>
      <c r="TP15" s="98"/>
      <c r="TQ15" s="98"/>
      <c r="TR15" s="98"/>
      <c r="TS15" s="98"/>
      <c r="TT15" s="98"/>
      <c r="TU15" s="98"/>
      <c r="TV15" s="98"/>
      <c r="TW15" s="98"/>
      <c r="TX15" s="98"/>
      <c r="TY15" s="98"/>
      <c r="TZ15" s="98"/>
      <c r="UA15" s="98"/>
      <c r="UB15" s="98"/>
      <c r="UC15" s="98"/>
      <c r="UD15" s="98"/>
      <c r="UE15" s="98"/>
      <c r="UF15" s="98"/>
      <c r="UG15" s="98"/>
      <c r="UH15" s="98"/>
      <c r="UI15" s="98"/>
      <c r="UJ15" s="98"/>
      <c r="UK15" s="98"/>
      <c r="UL15" s="98"/>
      <c r="UM15" s="98"/>
      <c r="UN15" s="98"/>
      <c r="UO15" s="98"/>
      <c r="UP15" s="98"/>
      <c r="UQ15" s="98"/>
      <c r="UR15" s="98"/>
      <c r="US15" s="98"/>
      <c r="UT15" s="98"/>
      <c r="UU15" s="98"/>
      <c r="UV15" s="98"/>
      <c r="UW15" s="98"/>
      <c r="UX15" s="98"/>
      <c r="UY15" s="98"/>
      <c r="UZ15" s="98"/>
      <c r="VA15" s="98"/>
      <c r="VB15" s="98"/>
      <c r="VC15" s="98"/>
      <c r="VD15" s="98"/>
      <c r="VE15" s="98"/>
      <c r="VF15" s="98"/>
      <c r="VG15" s="98"/>
      <c r="VH15" s="98"/>
      <c r="VI15" s="98"/>
      <c r="VJ15" s="98"/>
      <c r="VK15" s="98"/>
      <c r="VL15" s="98"/>
      <c r="VM15" s="98"/>
      <c r="VN15" s="98"/>
      <c r="VO15" s="98"/>
      <c r="VP15" s="98"/>
      <c r="VQ15" s="98"/>
      <c r="VR15" s="98"/>
      <c r="VS15" s="98"/>
      <c r="VT15" s="98"/>
      <c r="VU15" s="98"/>
      <c r="VV15" s="98"/>
      <c r="VW15" s="98"/>
      <c r="VX15" s="98"/>
      <c r="VY15" s="98"/>
      <c r="VZ15" s="98"/>
      <c r="WA15" s="98"/>
      <c r="WB15" s="98"/>
      <c r="WC15" s="98"/>
      <c r="WD15" s="98"/>
      <c r="WE15" s="98"/>
      <c r="WF15" s="98"/>
      <c r="WG15" s="98"/>
      <c r="WH15" s="98"/>
      <c r="WI15" s="98"/>
      <c r="WJ15" s="98"/>
      <c r="WK15" s="98"/>
      <c r="WL15" s="98"/>
      <c r="WM15" s="98"/>
      <c r="WN15" s="98"/>
      <c r="WO15" s="98"/>
      <c r="WP15" s="98"/>
      <c r="WQ15" s="98"/>
      <c r="WR15" s="98"/>
      <c r="WS15" s="98"/>
      <c r="WT15" s="98"/>
      <c r="WU15" s="98"/>
      <c r="WV15" s="98"/>
      <c r="WW15" s="98"/>
      <c r="WX15" s="98"/>
      <c r="WY15" s="98"/>
      <c r="WZ15" s="98"/>
      <c r="XA15" s="98"/>
      <c r="XB15" s="98"/>
      <c r="XC15" s="98"/>
      <c r="XD15" s="98"/>
      <c r="XE15" s="98"/>
      <c r="XF15" s="98"/>
      <c r="XG15" s="98"/>
      <c r="XH15" s="98"/>
      <c r="XI15" s="98"/>
      <c r="XJ15" s="98"/>
      <c r="XK15" s="98"/>
      <c r="XL15" s="98"/>
      <c r="XM15" s="98"/>
      <c r="XN15" s="98"/>
      <c r="XO15" s="98"/>
      <c r="XP15" s="98"/>
      <c r="XQ15" s="98"/>
      <c r="XR15" s="98"/>
      <c r="XS15" s="98"/>
      <c r="XT15" s="98"/>
      <c r="XU15" s="98"/>
      <c r="XV15" s="98"/>
      <c r="XW15" s="98"/>
      <c r="XX15" s="98"/>
      <c r="XY15" s="98"/>
      <c r="XZ15" s="98"/>
      <c r="YA15" s="98"/>
      <c r="YB15" s="98"/>
      <c r="YC15" s="98"/>
      <c r="YD15" s="98"/>
      <c r="YE15" s="98"/>
      <c r="YF15" s="98"/>
      <c r="YG15" s="98"/>
      <c r="YH15" s="98"/>
      <c r="YI15" s="98"/>
      <c r="YJ15" s="98"/>
      <c r="YK15" s="98"/>
      <c r="YL15" s="98"/>
      <c r="YM15" s="98"/>
      <c r="YN15" s="98"/>
      <c r="YO15" s="98"/>
      <c r="YP15" s="98"/>
      <c r="YQ15" s="98"/>
      <c r="YR15" s="98"/>
      <c r="YS15" s="98"/>
      <c r="YT15" s="98"/>
      <c r="YU15" s="98"/>
      <c r="YV15" s="98"/>
      <c r="YW15" s="98"/>
      <c r="YX15" s="98"/>
      <c r="YY15" s="98"/>
      <c r="YZ15" s="98"/>
      <c r="ZA15" s="98"/>
      <c r="ZB15" s="98"/>
      <c r="ZC15" s="98"/>
      <c r="ZD15" s="98"/>
      <c r="ZE15" s="98"/>
      <c r="ZF15" s="98"/>
      <c r="ZG15" s="98"/>
      <c r="ZH15" s="98"/>
      <c r="ZI15" s="98"/>
      <c r="ZJ15" s="98"/>
      <c r="ZK15" s="98"/>
      <c r="ZL15" s="98"/>
      <c r="ZM15" s="98"/>
      <c r="ZN15" s="98"/>
      <c r="ZO15" s="98"/>
      <c r="ZP15" s="98"/>
      <c r="ZQ15" s="98"/>
      <c r="ZR15" s="98"/>
      <c r="ZS15" s="98"/>
      <c r="ZT15" s="98"/>
      <c r="ZU15" s="98"/>
      <c r="ZV15" s="98"/>
      <c r="ZW15" s="98"/>
      <c r="ZX15" s="98"/>
      <c r="ZY15" s="98"/>
      <c r="ZZ15" s="98"/>
      <c r="AAA15" s="98"/>
      <c r="AAB15" s="98"/>
      <c r="AAC15" s="98"/>
      <c r="AAD15" s="98"/>
      <c r="AAE15" s="98"/>
      <c r="AAF15" s="98"/>
      <c r="AAG15" s="98"/>
      <c r="AAH15" s="98"/>
      <c r="AAI15" s="98"/>
      <c r="AAJ15" s="98"/>
      <c r="AAK15" s="98"/>
      <c r="AAL15" s="98"/>
      <c r="AAM15" s="98"/>
      <c r="AAN15" s="98"/>
      <c r="AAO15" s="98"/>
      <c r="AAP15" s="98"/>
      <c r="AAQ15" s="98"/>
      <c r="AAR15" s="98"/>
      <c r="AAS15" s="98"/>
      <c r="AAT15" s="98"/>
      <c r="AAU15" s="98"/>
      <c r="AAV15" s="98"/>
      <c r="AAW15" s="98"/>
      <c r="AAX15" s="98"/>
      <c r="AAY15" s="98"/>
      <c r="AAZ15" s="98"/>
      <c r="ABA15" s="98"/>
      <c r="ABB15" s="98"/>
      <c r="ABC15" s="98"/>
      <c r="ABD15" s="98"/>
      <c r="ABE15" s="98"/>
      <c r="ABF15" s="98"/>
      <c r="ABG15" s="98"/>
      <c r="ABH15" s="98"/>
      <c r="ABI15" s="98"/>
      <c r="ABJ15" s="98"/>
      <c r="ABK15" s="98"/>
      <c r="ABL15" s="98"/>
      <c r="ABM15" s="98"/>
      <c r="ABN15" s="98"/>
      <c r="ABO15" s="98"/>
      <c r="ABP15" s="98"/>
      <c r="ABQ15" s="98"/>
      <c r="ABR15" s="98"/>
      <c r="ABS15" s="98"/>
      <c r="ABT15" s="98"/>
      <c r="ABU15" s="98"/>
      <c r="ABV15" s="98"/>
      <c r="ABW15" s="98"/>
      <c r="ABX15" s="98"/>
      <c r="ABY15" s="98"/>
      <c r="ABZ15" s="98"/>
      <c r="ACA15" s="98"/>
      <c r="ACB15" s="98"/>
      <c r="ACC15" s="98"/>
      <c r="ACD15" s="98"/>
      <c r="ACE15" s="98"/>
      <c r="ACF15" s="98"/>
      <c r="ACG15" s="98"/>
      <c r="ACH15" s="98"/>
      <c r="ACI15" s="98"/>
      <c r="ACJ15" s="98"/>
      <c r="ACK15" s="98"/>
      <c r="ACL15" s="98"/>
      <c r="ACM15" s="98"/>
      <c r="ACN15" s="98"/>
      <c r="ACO15" s="98"/>
      <c r="ACP15" s="98"/>
      <c r="ACQ15" s="98"/>
      <c r="ACR15" s="98"/>
      <c r="ACS15" s="98"/>
      <c r="ACT15" s="98"/>
      <c r="ACU15" s="98"/>
      <c r="ACV15" s="98"/>
      <c r="ACW15" s="98"/>
      <c r="ACX15" s="98"/>
      <c r="ACY15" s="98"/>
      <c r="ACZ15" s="98"/>
      <c r="ADA15" s="98"/>
      <c r="ADB15" s="98"/>
      <c r="ADC15" s="98"/>
      <c r="ADD15" s="98"/>
      <c r="ADE15" s="98"/>
      <c r="ADF15" s="98"/>
      <c r="ADG15" s="98"/>
      <c r="ADH15" s="98"/>
      <c r="ADI15" s="98"/>
      <c r="ADJ15" s="98"/>
      <c r="ADK15" s="98"/>
      <c r="ADL15" s="98"/>
      <c r="ADM15" s="98"/>
      <c r="ADN15" s="98"/>
      <c r="ADO15" s="98"/>
      <c r="ADP15" s="98"/>
      <c r="ADQ15" s="98"/>
      <c r="ADR15" s="98"/>
      <c r="ADS15" s="98"/>
      <c r="ADT15" s="98"/>
      <c r="ADU15" s="98"/>
      <c r="ADV15" s="98"/>
      <c r="ADW15" s="98"/>
      <c r="ADX15" s="98"/>
      <c r="ADY15" s="98"/>
      <c r="ADZ15" s="98"/>
      <c r="AEA15" s="98"/>
      <c r="AEB15" s="98"/>
      <c r="AEC15" s="98"/>
      <c r="AED15" s="98"/>
      <c r="AEE15" s="98"/>
      <c r="AEF15" s="98"/>
      <c r="AEG15" s="98"/>
      <c r="AEH15" s="98"/>
      <c r="AEI15" s="98"/>
      <c r="AEJ15" s="98"/>
      <c r="AEK15" s="98"/>
      <c r="AEL15" s="98"/>
      <c r="AEM15" s="98"/>
      <c r="AEN15" s="98"/>
      <c r="AEO15" s="98"/>
      <c r="AEP15" s="98"/>
      <c r="AEQ15" s="98"/>
      <c r="AER15" s="98"/>
      <c r="AES15" s="98"/>
      <c r="AET15" s="98"/>
      <c r="AEU15" s="98"/>
      <c r="AEV15" s="98"/>
      <c r="AEW15" s="98"/>
      <c r="AEX15" s="98"/>
      <c r="AEY15" s="98"/>
      <c r="AEZ15" s="98"/>
      <c r="AFA15" s="98"/>
      <c r="AFB15" s="98"/>
      <c r="AFC15" s="98"/>
      <c r="AFD15" s="98"/>
      <c r="AFE15" s="98"/>
      <c r="AFF15" s="98"/>
      <c r="AFG15" s="98"/>
      <c r="AFH15" s="98"/>
      <c r="AFI15" s="98"/>
      <c r="AFJ15" s="98"/>
      <c r="AFK15" s="98"/>
      <c r="AFL15" s="98"/>
      <c r="AFM15" s="98"/>
      <c r="AFN15" s="98"/>
      <c r="AFO15" s="98"/>
      <c r="AFP15" s="98"/>
      <c r="AFQ15" s="98"/>
      <c r="AFR15" s="98"/>
      <c r="AFS15" s="98"/>
      <c r="AFT15" s="98"/>
      <c r="AFU15" s="98"/>
      <c r="AFV15" s="98"/>
      <c r="AFW15" s="98"/>
      <c r="AFX15" s="98"/>
      <c r="AFY15" s="98"/>
      <c r="AFZ15" s="98"/>
      <c r="AGA15" s="98"/>
      <c r="AGB15" s="98"/>
      <c r="AGC15" s="98"/>
      <c r="AGD15" s="98"/>
      <c r="AGE15" s="98"/>
      <c r="AGF15" s="98"/>
      <c r="AGG15" s="98"/>
      <c r="AGH15" s="98"/>
      <c r="AGI15" s="98"/>
      <c r="AGJ15" s="98"/>
      <c r="AGK15" s="98"/>
      <c r="AGL15" s="98"/>
      <c r="AGM15" s="98"/>
      <c r="AGN15" s="98"/>
      <c r="AGO15" s="98"/>
      <c r="AGP15" s="98"/>
      <c r="AGQ15" s="98"/>
      <c r="AGR15" s="98"/>
      <c r="AGS15" s="98"/>
      <c r="AGT15" s="98"/>
      <c r="AGU15" s="98"/>
      <c r="AGV15" s="98"/>
      <c r="AGW15" s="98"/>
      <c r="AGX15" s="98"/>
      <c r="AGY15" s="98"/>
      <c r="AGZ15" s="98"/>
      <c r="AHA15" s="98"/>
      <c r="AHB15" s="98"/>
      <c r="AHC15" s="98"/>
      <c r="AHD15" s="98"/>
      <c r="AHE15" s="98"/>
      <c r="AHF15" s="98"/>
      <c r="AHG15" s="98"/>
      <c r="AHH15" s="98"/>
      <c r="AHI15" s="98"/>
      <c r="AHJ15" s="98"/>
      <c r="AHK15" s="98"/>
      <c r="AHL15" s="98"/>
      <c r="AHM15" s="98"/>
      <c r="AHN15" s="98"/>
      <c r="AHO15" s="98"/>
      <c r="AHP15" s="98"/>
      <c r="AHQ15" s="98"/>
      <c r="AHR15" s="98"/>
      <c r="AHS15" s="98"/>
      <c r="AHT15" s="98"/>
      <c r="AHU15" s="98"/>
      <c r="AHV15" s="98"/>
      <c r="AHW15" s="98"/>
      <c r="AHX15" s="98"/>
      <c r="AHY15" s="98"/>
      <c r="AHZ15" s="98"/>
      <c r="AIA15" s="98"/>
      <c r="AIB15" s="98"/>
      <c r="AIC15" s="98"/>
      <c r="AID15" s="98"/>
      <c r="AIE15" s="98"/>
      <c r="AIF15" s="98"/>
      <c r="AIG15" s="98"/>
      <c r="AIH15" s="98"/>
      <c r="AII15" s="98"/>
      <c r="AIJ15" s="98"/>
      <c r="AIK15" s="98"/>
      <c r="AIL15" s="98"/>
      <c r="AIM15" s="98"/>
      <c r="AIN15" s="98"/>
      <c r="AIO15" s="98"/>
      <c r="AIP15" s="98"/>
      <c r="AIQ15" s="98"/>
      <c r="AIR15" s="98"/>
      <c r="AIS15" s="98"/>
      <c r="AIT15" s="98"/>
      <c r="AIU15" s="98"/>
      <c r="AIV15" s="98"/>
      <c r="AIW15" s="98"/>
      <c r="AIX15" s="98"/>
      <c r="AIY15" s="98"/>
      <c r="AIZ15" s="98"/>
      <c r="AJA15" s="98"/>
      <c r="AJB15" s="98"/>
      <c r="AJC15" s="98"/>
      <c r="AJD15" s="98"/>
      <c r="AJE15" s="98"/>
      <c r="AJF15" s="98"/>
      <c r="AJG15" s="98"/>
      <c r="AJH15" s="98"/>
      <c r="AJI15" s="98"/>
      <c r="AJJ15" s="98"/>
      <c r="AJK15" s="98"/>
      <c r="AJL15" s="98"/>
      <c r="AJM15" s="98"/>
      <c r="AJN15" s="98"/>
      <c r="AJO15" s="98"/>
      <c r="AJP15" s="98"/>
      <c r="AJQ15" s="98"/>
      <c r="AJR15" s="98"/>
      <c r="AJS15" s="98"/>
      <c r="AJT15" s="98"/>
      <c r="AJU15" s="98"/>
      <c r="AJV15" s="98"/>
      <c r="AJW15" s="98"/>
      <c r="AJX15" s="98"/>
      <c r="AJY15" s="98"/>
      <c r="AJZ15" s="98"/>
      <c r="AKA15" s="98"/>
      <c r="AKB15" s="98"/>
      <c r="AKC15" s="98"/>
      <c r="AKD15" s="98"/>
      <c r="AKE15" s="98"/>
      <c r="AKF15" s="98"/>
      <c r="AKG15" s="98"/>
      <c r="AKH15" s="98"/>
      <c r="AKI15" s="98"/>
      <c r="AKJ15" s="98"/>
      <c r="AKK15" s="98"/>
      <c r="AKL15" s="98"/>
      <c r="AKM15" s="98"/>
      <c r="AKN15" s="98"/>
      <c r="AKO15" s="98"/>
    </row>
    <row r="16" spans="1:977" s="102" customFormat="1" ht="179.25" customHeight="1" x14ac:dyDescent="0.4">
      <c r="A16" s="97"/>
      <c r="B16" s="97"/>
      <c r="C16" s="97"/>
      <c r="D16" s="97"/>
      <c r="E16" s="97"/>
      <c r="F16" s="97"/>
      <c r="G16" s="97"/>
      <c r="H16" s="97"/>
      <c r="I16" s="97"/>
      <c r="J16" s="97"/>
      <c r="K16" s="97"/>
      <c r="L16" s="97"/>
      <c r="M16" s="97"/>
      <c r="N16" s="97"/>
      <c r="O16" s="97"/>
      <c r="P16" s="97"/>
      <c r="Q16" s="97"/>
      <c r="R16" s="97"/>
      <c r="S16" s="97"/>
      <c r="T16" s="97"/>
      <c r="U16" s="937"/>
      <c r="V16" s="937"/>
      <c r="W16" s="937"/>
      <c r="X16" s="937"/>
      <c r="Y16" s="937"/>
      <c r="Z16" s="937"/>
      <c r="AA16" s="937"/>
      <c r="AB16" s="937"/>
      <c r="AC16" s="937"/>
      <c r="AD16" s="937"/>
      <c r="AE16" s="937"/>
      <c r="AF16" s="937"/>
      <c r="AG16" s="937"/>
      <c r="AH16" s="98"/>
      <c r="AI16" s="98"/>
      <c r="AJ16" s="98"/>
      <c r="AK16" s="98"/>
      <c r="AL16" s="98"/>
      <c r="AM16" s="98"/>
      <c r="AN16" s="98"/>
      <c r="AO16" s="98"/>
      <c r="AP16" s="98"/>
      <c r="AQ16" s="98"/>
      <c r="AR16" s="98"/>
      <c r="AS16" s="98"/>
      <c r="AT16" s="98"/>
      <c r="AU16" s="98"/>
      <c r="AV16" s="98"/>
      <c r="AW16" s="9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98"/>
      <c r="CL16" s="98"/>
      <c r="CM16" s="98"/>
      <c r="CN16" s="98"/>
      <c r="CO16" s="98"/>
      <c r="CP16" s="98"/>
      <c r="CQ16" s="98"/>
      <c r="CR16" s="98"/>
      <c r="CS16" s="98"/>
      <c r="CT16" s="98"/>
      <c r="CU16" s="98"/>
      <c r="CV16" s="98"/>
      <c r="CW16" s="98"/>
      <c r="CX16" s="98"/>
      <c r="CY16" s="98"/>
      <c r="CZ16" s="98"/>
      <c r="DA16" s="98"/>
      <c r="DB16" s="98"/>
      <c r="DC16" s="98"/>
      <c r="DD16" s="98"/>
      <c r="DE16" s="98"/>
      <c r="DF16" s="98"/>
      <c r="DG16" s="98"/>
      <c r="DH16" s="98"/>
      <c r="DI16" s="98"/>
      <c r="DJ16" s="98"/>
      <c r="DK16" s="98"/>
      <c r="DL16" s="98"/>
      <c r="DM16" s="98"/>
      <c r="DN16" s="98"/>
      <c r="DO16" s="98"/>
      <c r="DP16" s="98"/>
      <c r="DQ16" s="98"/>
      <c r="DR16" s="98"/>
      <c r="DS16" s="98"/>
      <c r="DT16" s="98"/>
      <c r="DU16" s="98"/>
      <c r="DV16" s="98"/>
      <c r="DW16" s="98"/>
      <c r="DX16" s="98"/>
      <c r="DY16" s="98"/>
      <c r="DZ16" s="98"/>
      <c r="EA16" s="98"/>
      <c r="EB16" s="98"/>
      <c r="EC16" s="98"/>
      <c r="ED16" s="98"/>
      <c r="EE16" s="98"/>
      <c r="EF16" s="98"/>
      <c r="EG16" s="98"/>
      <c r="EH16" s="98"/>
      <c r="EI16" s="98"/>
      <c r="EJ16" s="98"/>
      <c r="EK16" s="98"/>
      <c r="EL16" s="98"/>
      <c r="EM16" s="98"/>
      <c r="EN16" s="98"/>
      <c r="EO16" s="98"/>
      <c r="EP16" s="98"/>
      <c r="EQ16" s="98"/>
      <c r="ER16" s="98"/>
      <c r="ES16" s="98"/>
      <c r="ET16" s="98"/>
      <c r="EU16" s="98"/>
      <c r="EV16" s="98"/>
      <c r="EW16" s="98"/>
      <c r="EX16" s="98"/>
      <c r="EY16" s="98"/>
      <c r="EZ16" s="98"/>
      <c r="FA16" s="98"/>
      <c r="FB16" s="98"/>
      <c r="FC16" s="98"/>
      <c r="FD16" s="98"/>
      <c r="FE16" s="98"/>
      <c r="FF16" s="98"/>
      <c r="FG16" s="98"/>
      <c r="FH16" s="98"/>
      <c r="FI16" s="98"/>
      <c r="FJ16" s="98"/>
      <c r="FK16" s="98"/>
      <c r="FL16" s="98"/>
      <c r="FM16" s="98"/>
      <c r="FN16" s="98"/>
      <c r="FO16" s="98"/>
      <c r="FP16" s="98"/>
      <c r="FQ16" s="98"/>
      <c r="FR16" s="98"/>
      <c r="FS16" s="98"/>
      <c r="FT16" s="98"/>
      <c r="FU16" s="98"/>
      <c r="FV16" s="98"/>
      <c r="FW16" s="98"/>
      <c r="FX16" s="98"/>
      <c r="FY16" s="98"/>
      <c r="FZ16" s="98"/>
      <c r="GA16" s="98"/>
      <c r="GB16" s="98"/>
      <c r="GC16" s="98"/>
      <c r="GD16" s="98"/>
      <c r="GE16" s="98"/>
      <c r="GF16" s="98"/>
      <c r="GG16" s="98"/>
      <c r="GH16" s="98"/>
      <c r="GI16" s="98"/>
      <c r="GJ16" s="98"/>
      <c r="GK16" s="98"/>
      <c r="GL16" s="98"/>
      <c r="GM16" s="98"/>
      <c r="GN16" s="98"/>
      <c r="GO16" s="98"/>
      <c r="GP16" s="98"/>
      <c r="GQ16" s="98"/>
      <c r="GR16" s="98"/>
      <c r="GS16" s="98"/>
      <c r="GT16" s="98"/>
      <c r="GU16" s="98"/>
      <c r="GV16" s="98"/>
      <c r="GW16" s="98"/>
      <c r="GX16" s="98"/>
      <c r="GY16" s="98"/>
      <c r="GZ16" s="98"/>
      <c r="HA16" s="98"/>
      <c r="HB16" s="98"/>
      <c r="HC16" s="98"/>
      <c r="HD16" s="98"/>
      <c r="HE16" s="98"/>
      <c r="HF16" s="98"/>
      <c r="HG16" s="98"/>
      <c r="HH16" s="98"/>
      <c r="HI16" s="98"/>
      <c r="HJ16" s="98"/>
      <c r="HK16" s="98"/>
      <c r="HL16" s="98"/>
      <c r="HM16" s="98"/>
      <c r="HN16" s="98"/>
      <c r="HO16" s="98"/>
      <c r="HP16" s="98"/>
      <c r="HQ16" s="98"/>
      <c r="HR16" s="98"/>
      <c r="HS16" s="98"/>
      <c r="HT16" s="98"/>
      <c r="HU16" s="98"/>
      <c r="HV16" s="98"/>
      <c r="HW16" s="98"/>
      <c r="HX16" s="98"/>
      <c r="HY16" s="98"/>
      <c r="HZ16" s="98"/>
      <c r="IA16" s="98"/>
      <c r="IB16" s="98"/>
      <c r="IC16" s="98"/>
      <c r="ID16" s="98"/>
      <c r="IE16" s="98"/>
      <c r="IF16" s="98"/>
      <c r="IG16" s="98"/>
      <c r="IH16" s="98"/>
      <c r="II16" s="98"/>
      <c r="IJ16" s="98"/>
      <c r="IK16" s="98"/>
      <c r="IL16" s="98"/>
      <c r="IM16" s="98"/>
      <c r="IN16" s="98"/>
      <c r="IO16" s="98"/>
      <c r="IP16" s="98"/>
      <c r="IQ16" s="98"/>
      <c r="IR16" s="98"/>
      <c r="IS16" s="98"/>
      <c r="IT16" s="98"/>
      <c r="IU16" s="98"/>
      <c r="IV16" s="98"/>
      <c r="IW16" s="98"/>
      <c r="IX16" s="98"/>
      <c r="IY16" s="98"/>
      <c r="IZ16" s="98"/>
      <c r="JA16" s="98"/>
      <c r="JB16" s="98"/>
      <c r="JC16" s="98"/>
      <c r="JD16" s="98"/>
      <c r="JE16" s="98"/>
      <c r="JF16" s="98"/>
      <c r="JG16" s="98"/>
      <c r="JH16" s="98"/>
      <c r="JI16" s="98"/>
      <c r="JJ16" s="98"/>
      <c r="JK16" s="98"/>
      <c r="JL16" s="98"/>
      <c r="JM16" s="98"/>
      <c r="JN16" s="98"/>
      <c r="JO16" s="98"/>
      <c r="JP16" s="98"/>
      <c r="JQ16" s="98"/>
      <c r="JR16" s="98"/>
      <c r="JS16" s="98"/>
      <c r="JT16" s="98"/>
      <c r="JU16" s="98"/>
      <c r="JV16" s="98"/>
      <c r="JW16" s="98"/>
      <c r="JX16" s="98"/>
      <c r="JY16" s="98"/>
      <c r="JZ16" s="98"/>
      <c r="KA16" s="98"/>
      <c r="KB16" s="98"/>
      <c r="KC16" s="98"/>
      <c r="KD16" s="98"/>
      <c r="KE16" s="98"/>
      <c r="KF16" s="98"/>
      <c r="KG16" s="98"/>
      <c r="KH16" s="98"/>
      <c r="KI16" s="98"/>
      <c r="KJ16" s="98"/>
      <c r="KK16" s="98"/>
      <c r="KL16" s="98"/>
      <c r="KM16" s="98"/>
      <c r="KN16" s="98"/>
      <c r="KO16" s="98"/>
      <c r="KP16" s="98"/>
      <c r="KQ16" s="98"/>
      <c r="KR16" s="98"/>
      <c r="KS16" s="98"/>
      <c r="KT16" s="98"/>
      <c r="KU16" s="98"/>
      <c r="KV16" s="98"/>
      <c r="KW16" s="98"/>
      <c r="KX16" s="98"/>
      <c r="KY16" s="98"/>
      <c r="KZ16" s="98"/>
      <c r="LA16" s="98"/>
      <c r="LB16" s="98"/>
      <c r="LC16" s="98"/>
      <c r="LD16" s="98"/>
      <c r="LE16" s="98"/>
      <c r="LF16" s="98"/>
      <c r="LG16" s="98"/>
      <c r="LH16" s="98"/>
      <c r="LI16" s="98"/>
      <c r="LJ16" s="98"/>
      <c r="LK16" s="98"/>
      <c r="LL16" s="98"/>
      <c r="LM16" s="98"/>
      <c r="LN16" s="98"/>
      <c r="LO16" s="98"/>
      <c r="LP16" s="98"/>
      <c r="LQ16" s="98"/>
      <c r="LR16" s="98"/>
      <c r="LS16" s="98"/>
      <c r="LT16" s="98"/>
      <c r="LU16" s="98"/>
      <c r="LV16" s="98"/>
      <c r="LW16" s="98"/>
      <c r="LX16" s="98"/>
      <c r="LY16" s="98"/>
      <c r="LZ16" s="98"/>
      <c r="MA16" s="98"/>
      <c r="MB16" s="98"/>
      <c r="MC16" s="98"/>
      <c r="MD16" s="98"/>
      <c r="ME16" s="98"/>
      <c r="MF16" s="98"/>
      <c r="MG16" s="98"/>
      <c r="MH16" s="98"/>
      <c r="MI16" s="98"/>
      <c r="MJ16" s="98"/>
      <c r="MK16" s="98"/>
      <c r="ML16" s="98"/>
      <c r="MM16" s="98"/>
      <c r="MN16" s="98"/>
      <c r="MO16" s="98"/>
      <c r="MP16" s="98"/>
      <c r="MQ16" s="98"/>
      <c r="MR16" s="98"/>
      <c r="MS16" s="98"/>
      <c r="MT16" s="98"/>
      <c r="MU16" s="98"/>
      <c r="MV16" s="98"/>
      <c r="MW16" s="98"/>
      <c r="MX16" s="98"/>
      <c r="MY16" s="98"/>
      <c r="MZ16" s="98"/>
      <c r="NA16" s="98"/>
      <c r="NB16" s="98"/>
      <c r="NC16" s="98"/>
      <c r="ND16" s="98"/>
      <c r="NE16" s="98"/>
      <c r="NF16" s="98"/>
      <c r="NG16" s="98"/>
      <c r="NH16" s="98"/>
      <c r="NI16" s="98"/>
      <c r="NJ16" s="98"/>
      <c r="NK16" s="98"/>
      <c r="NL16" s="98"/>
      <c r="NM16" s="98"/>
      <c r="NN16" s="98"/>
      <c r="NO16" s="98"/>
      <c r="NP16" s="98"/>
      <c r="NQ16" s="98"/>
      <c r="NR16" s="98"/>
      <c r="NS16" s="98"/>
      <c r="NT16" s="98"/>
      <c r="NU16" s="98"/>
      <c r="NV16" s="98"/>
      <c r="NW16" s="98"/>
      <c r="NX16" s="98"/>
      <c r="NY16" s="98"/>
      <c r="NZ16" s="98"/>
      <c r="OA16" s="98"/>
      <c r="OB16" s="98"/>
      <c r="OC16" s="98"/>
      <c r="OD16" s="98"/>
      <c r="OE16" s="98"/>
      <c r="OF16" s="98"/>
      <c r="OG16" s="98"/>
      <c r="OH16" s="98"/>
      <c r="OI16" s="98"/>
      <c r="OJ16" s="98"/>
      <c r="OK16" s="98"/>
      <c r="OL16" s="98"/>
      <c r="OM16" s="98"/>
      <c r="ON16" s="98"/>
      <c r="OO16" s="98"/>
      <c r="OP16" s="98"/>
      <c r="OQ16" s="98"/>
      <c r="OR16" s="98"/>
      <c r="OS16" s="98"/>
      <c r="OT16" s="98"/>
      <c r="OU16" s="98"/>
      <c r="OV16" s="98"/>
      <c r="OW16" s="98"/>
      <c r="OX16" s="98"/>
      <c r="OY16" s="98"/>
      <c r="OZ16" s="98"/>
      <c r="PA16" s="98"/>
      <c r="PB16" s="98"/>
      <c r="PC16" s="98"/>
      <c r="PD16" s="98"/>
      <c r="PE16" s="98"/>
      <c r="PF16" s="98"/>
      <c r="PG16" s="98"/>
      <c r="PH16" s="98"/>
      <c r="PI16" s="98"/>
      <c r="PJ16" s="98"/>
      <c r="PK16" s="98"/>
      <c r="PL16" s="98"/>
      <c r="PM16" s="98"/>
      <c r="PN16" s="98"/>
      <c r="PO16" s="98"/>
      <c r="PP16" s="98"/>
      <c r="PQ16" s="98"/>
      <c r="PR16" s="98"/>
      <c r="PS16" s="98"/>
      <c r="PT16" s="98"/>
      <c r="PU16" s="98"/>
      <c r="PV16" s="98"/>
      <c r="PW16" s="98"/>
      <c r="PX16" s="98"/>
      <c r="PY16" s="98"/>
      <c r="PZ16" s="98"/>
      <c r="QA16" s="98"/>
      <c r="QB16" s="98"/>
      <c r="QC16" s="98"/>
      <c r="QD16" s="98"/>
      <c r="QE16" s="98"/>
      <c r="QF16" s="98"/>
      <c r="QG16" s="98"/>
      <c r="QH16" s="98"/>
      <c r="QI16" s="98"/>
      <c r="QJ16" s="98"/>
      <c r="QK16" s="98"/>
      <c r="QL16" s="98"/>
      <c r="QM16" s="98"/>
      <c r="QN16" s="98"/>
      <c r="QO16" s="98"/>
      <c r="QP16" s="98"/>
      <c r="QQ16" s="98"/>
      <c r="QR16" s="98"/>
      <c r="QS16" s="98"/>
      <c r="QT16" s="98"/>
      <c r="QU16" s="98"/>
      <c r="QV16" s="98"/>
      <c r="QW16" s="98"/>
      <c r="QX16" s="98"/>
      <c r="QY16" s="98"/>
      <c r="QZ16" s="98"/>
      <c r="RA16" s="98"/>
      <c r="RB16" s="98"/>
      <c r="RC16" s="98"/>
      <c r="RD16" s="98"/>
      <c r="RE16" s="98"/>
      <c r="RF16" s="98"/>
      <c r="RG16" s="98"/>
      <c r="RH16" s="98"/>
      <c r="RI16" s="98"/>
      <c r="RJ16" s="98"/>
      <c r="RK16" s="98"/>
      <c r="RL16" s="98"/>
      <c r="RM16" s="98"/>
      <c r="RN16" s="98"/>
      <c r="RO16" s="98"/>
      <c r="RP16" s="98"/>
      <c r="RQ16" s="98"/>
      <c r="RR16" s="98"/>
      <c r="RS16" s="98"/>
      <c r="RT16" s="98"/>
      <c r="RU16" s="98"/>
      <c r="RV16" s="98"/>
      <c r="RW16" s="98"/>
      <c r="RX16" s="98"/>
      <c r="RY16" s="98"/>
      <c r="RZ16" s="98"/>
      <c r="SA16" s="98"/>
      <c r="SB16" s="98"/>
      <c r="SC16" s="98"/>
      <c r="SD16" s="98"/>
      <c r="SE16" s="98"/>
      <c r="SF16" s="98"/>
      <c r="SG16" s="98"/>
      <c r="SH16" s="98"/>
      <c r="SI16" s="98"/>
      <c r="SJ16" s="98"/>
      <c r="SK16" s="98"/>
      <c r="SL16" s="98"/>
      <c r="SM16" s="98"/>
      <c r="SN16" s="98"/>
      <c r="SO16" s="98"/>
      <c r="SP16" s="98"/>
      <c r="SQ16" s="98"/>
      <c r="SR16" s="98"/>
      <c r="SS16" s="98"/>
      <c r="ST16" s="98"/>
      <c r="SU16" s="98"/>
      <c r="SV16" s="98"/>
      <c r="SW16" s="98"/>
      <c r="SX16" s="98"/>
      <c r="SY16" s="98"/>
      <c r="SZ16" s="98"/>
      <c r="TA16" s="98"/>
      <c r="TB16" s="98"/>
      <c r="TC16" s="98"/>
      <c r="TD16" s="98"/>
      <c r="TE16" s="98"/>
      <c r="TF16" s="98"/>
      <c r="TG16" s="98"/>
      <c r="TH16" s="98"/>
      <c r="TI16" s="98"/>
      <c r="TJ16" s="98"/>
      <c r="TK16" s="98"/>
      <c r="TL16" s="98"/>
      <c r="TM16" s="98"/>
      <c r="TN16" s="98"/>
      <c r="TO16" s="98"/>
      <c r="TP16" s="98"/>
      <c r="TQ16" s="98"/>
      <c r="TR16" s="98"/>
      <c r="TS16" s="98"/>
      <c r="TT16" s="98"/>
      <c r="TU16" s="98"/>
      <c r="TV16" s="98"/>
      <c r="TW16" s="98"/>
      <c r="TX16" s="98"/>
      <c r="TY16" s="98"/>
      <c r="TZ16" s="98"/>
      <c r="UA16" s="98"/>
      <c r="UB16" s="98"/>
      <c r="UC16" s="98"/>
      <c r="UD16" s="98"/>
      <c r="UE16" s="98"/>
      <c r="UF16" s="98"/>
      <c r="UG16" s="98"/>
      <c r="UH16" s="98"/>
      <c r="UI16" s="98"/>
      <c r="UJ16" s="98"/>
      <c r="UK16" s="98"/>
      <c r="UL16" s="98"/>
      <c r="UM16" s="98"/>
      <c r="UN16" s="98"/>
      <c r="UO16" s="98"/>
      <c r="UP16" s="98"/>
      <c r="UQ16" s="98"/>
      <c r="UR16" s="98"/>
      <c r="US16" s="98"/>
      <c r="UT16" s="98"/>
      <c r="UU16" s="98"/>
      <c r="UV16" s="98"/>
      <c r="UW16" s="98"/>
      <c r="UX16" s="98"/>
      <c r="UY16" s="98"/>
      <c r="UZ16" s="98"/>
      <c r="VA16" s="98"/>
      <c r="VB16" s="98"/>
      <c r="VC16" s="98"/>
      <c r="VD16" s="98"/>
      <c r="VE16" s="98"/>
      <c r="VF16" s="98"/>
      <c r="VG16" s="98"/>
      <c r="VH16" s="98"/>
      <c r="VI16" s="98"/>
      <c r="VJ16" s="98"/>
      <c r="VK16" s="98"/>
      <c r="VL16" s="98"/>
      <c r="VM16" s="98"/>
      <c r="VN16" s="98"/>
      <c r="VO16" s="98"/>
      <c r="VP16" s="98"/>
      <c r="VQ16" s="98"/>
      <c r="VR16" s="98"/>
      <c r="VS16" s="98"/>
      <c r="VT16" s="98"/>
      <c r="VU16" s="98"/>
      <c r="VV16" s="98"/>
      <c r="VW16" s="98"/>
      <c r="VX16" s="98"/>
      <c r="VY16" s="98"/>
      <c r="VZ16" s="98"/>
      <c r="WA16" s="98"/>
      <c r="WB16" s="98"/>
      <c r="WC16" s="98"/>
      <c r="WD16" s="98"/>
      <c r="WE16" s="98"/>
      <c r="WF16" s="98"/>
      <c r="WG16" s="98"/>
      <c r="WH16" s="98"/>
      <c r="WI16" s="98"/>
      <c r="WJ16" s="98"/>
      <c r="WK16" s="98"/>
      <c r="WL16" s="98"/>
      <c r="WM16" s="98"/>
      <c r="WN16" s="98"/>
      <c r="WO16" s="98"/>
      <c r="WP16" s="98"/>
      <c r="WQ16" s="98"/>
      <c r="WR16" s="98"/>
      <c r="WS16" s="98"/>
      <c r="WT16" s="98"/>
      <c r="WU16" s="98"/>
      <c r="WV16" s="98"/>
      <c r="WW16" s="98"/>
      <c r="WX16" s="98"/>
      <c r="WY16" s="98"/>
      <c r="WZ16" s="98"/>
      <c r="XA16" s="98"/>
      <c r="XB16" s="98"/>
      <c r="XC16" s="98"/>
      <c r="XD16" s="98"/>
      <c r="XE16" s="98"/>
      <c r="XF16" s="98"/>
      <c r="XG16" s="98"/>
      <c r="XH16" s="98"/>
      <c r="XI16" s="98"/>
      <c r="XJ16" s="98"/>
      <c r="XK16" s="98"/>
      <c r="XL16" s="98"/>
      <c r="XM16" s="98"/>
      <c r="XN16" s="98"/>
      <c r="XO16" s="98"/>
      <c r="XP16" s="98"/>
      <c r="XQ16" s="98"/>
      <c r="XR16" s="98"/>
      <c r="XS16" s="98"/>
      <c r="XT16" s="98"/>
      <c r="XU16" s="98"/>
      <c r="XV16" s="98"/>
      <c r="XW16" s="98"/>
      <c r="XX16" s="98"/>
      <c r="XY16" s="98"/>
      <c r="XZ16" s="98"/>
      <c r="YA16" s="98"/>
      <c r="YB16" s="98"/>
      <c r="YC16" s="98"/>
      <c r="YD16" s="98"/>
      <c r="YE16" s="98"/>
      <c r="YF16" s="98"/>
      <c r="YG16" s="98"/>
      <c r="YH16" s="98"/>
      <c r="YI16" s="98"/>
      <c r="YJ16" s="98"/>
      <c r="YK16" s="98"/>
      <c r="YL16" s="98"/>
      <c r="YM16" s="98"/>
      <c r="YN16" s="98"/>
      <c r="YO16" s="98"/>
      <c r="YP16" s="98"/>
      <c r="YQ16" s="98"/>
      <c r="YR16" s="98"/>
      <c r="YS16" s="98"/>
      <c r="YT16" s="98"/>
      <c r="YU16" s="98"/>
      <c r="YV16" s="98"/>
      <c r="YW16" s="98"/>
      <c r="YX16" s="98"/>
      <c r="YY16" s="98"/>
      <c r="YZ16" s="98"/>
      <c r="ZA16" s="98"/>
      <c r="ZB16" s="98"/>
      <c r="ZC16" s="98"/>
      <c r="ZD16" s="98"/>
      <c r="ZE16" s="98"/>
      <c r="ZF16" s="98"/>
      <c r="ZG16" s="98"/>
      <c r="ZH16" s="98"/>
      <c r="ZI16" s="98"/>
      <c r="ZJ16" s="98"/>
      <c r="ZK16" s="98"/>
      <c r="ZL16" s="98"/>
      <c r="ZM16" s="98"/>
      <c r="ZN16" s="98"/>
      <c r="ZO16" s="98"/>
      <c r="ZP16" s="98"/>
      <c r="ZQ16" s="98"/>
      <c r="ZR16" s="98"/>
      <c r="ZS16" s="98"/>
      <c r="ZT16" s="98"/>
      <c r="ZU16" s="98"/>
      <c r="ZV16" s="98"/>
      <c r="ZW16" s="98"/>
      <c r="ZX16" s="98"/>
      <c r="ZY16" s="98"/>
      <c r="ZZ16" s="98"/>
      <c r="AAA16" s="98"/>
      <c r="AAB16" s="98"/>
      <c r="AAC16" s="98"/>
      <c r="AAD16" s="98"/>
      <c r="AAE16" s="98"/>
      <c r="AAF16" s="98"/>
      <c r="AAG16" s="98"/>
      <c r="AAH16" s="98"/>
      <c r="AAI16" s="98"/>
      <c r="AAJ16" s="98"/>
      <c r="AAK16" s="98"/>
      <c r="AAL16" s="98"/>
      <c r="AAM16" s="98"/>
      <c r="AAN16" s="98"/>
      <c r="AAO16" s="98"/>
      <c r="AAP16" s="98"/>
      <c r="AAQ16" s="98"/>
      <c r="AAR16" s="98"/>
      <c r="AAS16" s="98"/>
      <c r="AAT16" s="98"/>
      <c r="AAU16" s="98"/>
      <c r="AAV16" s="98"/>
      <c r="AAW16" s="98"/>
      <c r="AAX16" s="98"/>
      <c r="AAY16" s="98"/>
      <c r="AAZ16" s="98"/>
      <c r="ABA16" s="98"/>
      <c r="ABB16" s="98"/>
      <c r="ABC16" s="98"/>
      <c r="ABD16" s="98"/>
      <c r="ABE16" s="98"/>
      <c r="ABF16" s="98"/>
      <c r="ABG16" s="98"/>
      <c r="ABH16" s="98"/>
      <c r="ABI16" s="98"/>
      <c r="ABJ16" s="98"/>
      <c r="ABK16" s="98"/>
      <c r="ABL16" s="98"/>
      <c r="ABM16" s="98"/>
      <c r="ABN16" s="98"/>
      <c r="ABO16" s="98"/>
      <c r="ABP16" s="98"/>
      <c r="ABQ16" s="98"/>
      <c r="ABR16" s="98"/>
      <c r="ABS16" s="98"/>
      <c r="ABT16" s="98"/>
      <c r="ABU16" s="98"/>
      <c r="ABV16" s="98"/>
      <c r="ABW16" s="98"/>
      <c r="ABX16" s="98"/>
      <c r="ABY16" s="98"/>
      <c r="ABZ16" s="98"/>
      <c r="ACA16" s="98"/>
      <c r="ACB16" s="98"/>
      <c r="ACC16" s="98"/>
      <c r="ACD16" s="98"/>
      <c r="ACE16" s="98"/>
      <c r="ACF16" s="98"/>
      <c r="ACG16" s="98"/>
      <c r="ACH16" s="98"/>
      <c r="ACI16" s="98"/>
      <c r="ACJ16" s="98"/>
      <c r="ACK16" s="98"/>
      <c r="ACL16" s="98"/>
      <c r="ACM16" s="98"/>
      <c r="ACN16" s="98"/>
      <c r="ACO16" s="98"/>
      <c r="ACP16" s="98"/>
      <c r="ACQ16" s="98"/>
      <c r="ACR16" s="98"/>
      <c r="ACS16" s="98"/>
      <c r="ACT16" s="98"/>
      <c r="ACU16" s="98"/>
      <c r="ACV16" s="98"/>
      <c r="ACW16" s="98"/>
      <c r="ACX16" s="98"/>
      <c r="ACY16" s="98"/>
      <c r="ACZ16" s="98"/>
      <c r="ADA16" s="98"/>
      <c r="ADB16" s="98"/>
      <c r="ADC16" s="98"/>
      <c r="ADD16" s="98"/>
      <c r="ADE16" s="98"/>
      <c r="ADF16" s="98"/>
      <c r="ADG16" s="98"/>
      <c r="ADH16" s="98"/>
      <c r="ADI16" s="98"/>
      <c r="ADJ16" s="98"/>
      <c r="ADK16" s="98"/>
      <c r="ADL16" s="98"/>
      <c r="ADM16" s="98"/>
      <c r="ADN16" s="98"/>
      <c r="ADO16" s="98"/>
      <c r="ADP16" s="98"/>
      <c r="ADQ16" s="98"/>
      <c r="ADR16" s="98"/>
      <c r="ADS16" s="98"/>
      <c r="ADT16" s="98"/>
      <c r="ADU16" s="98"/>
      <c r="ADV16" s="98"/>
      <c r="ADW16" s="98"/>
      <c r="ADX16" s="98"/>
      <c r="ADY16" s="98"/>
      <c r="ADZ16" s="98"/>
      <c r="AEA16" s="98"/>
      <c r="AEB16" s="98"/>
      <c r="AEC16" s="98"/>
      <c r="AED16" s="98"/>
      <c r="AEE16" s="98"/>
      <c r="AEF16" s="98"/>
      <c r="AEG16" s="98"/>
      <c r="AEH16" s="98"/>
      <c r="AEI16" s="98"/>
      <c r="AEJ16" s="98"/>
      <c r="AEK16" s="98"/>
      <c r="AEL16" s="98"/>
      <c r="AEM16" s="98"/>
      <c r="AEN16" s="98"/>
      <c r="AEO16" s="98"/>
      <c r="AEP16" s="98"/>
      <c r="AEQ16" s="98"/>
      <c r="AER16" s="98"/>
      <c r="AES16" s="98"/>
      <c r="AET16" s="98"/>
      <c r="AEU16" s="98"/>
      <c r="AEV16" s="98"/>
      <c r="AEW16" s="98"/>
      <c r="AEX16" s="98"/>
      <c r="AEY16" s="98"/>
      <c r="AEZ16" s="98"/>
      <c r="AFA16" s="98"/>
      <c r="AFB16" s="98"/>
      <c r="AFC16" s="98"/>
      <c r="AFD16" s="98"/>
      <c r="AFE16" s="98"/>
      <c r="AFF16" s="98"/>
      <c r="AFG16" s="98"/>
      <c r="AFH16" s="98"/>
      <c r="AFI16" s="98"/>
      <c r="AFJ16" s="98"/>
      <c r="AFK16" s="98"/>
      <c r="AFL16" s="98"/>
      <c r="AFM16" s="98"/>
      <c r="AFN16" s="98"/>
      <c r="AFO16" s="98"/>
      <c r="AFP16" s="98"/>
      <c r="AFQ16" s="98"/>
      <c r="AFR16" s="98"/>
      <c r="AFS16" s="98"/>
      <c r="AFT16" s="98"/>
      <c r="AFU16" s="98"/>
      <c r="AFV16" s="98"/>
      <c r="AFW16" s="98"/>
      <c r="AFX16" s="98"/>
      <c r="AFY16" s="98"/>
      <c r="AFZ16" s="98"/>
      <c r="AGA16" s="98"/>
      <c r="AGB16" s="98"/>
      <c r="AGC16" s="98"/>
      <c r="AGD16" s="98"/>
      <c r="AGE16" s="98"/>
      <c r="AGF16" s="98"/>
      <c r="AGG16" s="98"/>
      <c r="AGH16" s="98"/>
      <c r="AGI16" s="98"/>
      <c r="AGJ16" s="98"/>
      <c r="AGK16" s="98"/>
      <c r="AGL16" s="98"/>
      <c r="AGM16" s="98"/>
      <c r="AGN16" s="98"/>
      <c r="AGO16" s="98"/>
      <c r="AGP16" s="98"/>
      <c r="AGQ16" s="98"/>
      <c r="AGR16" s="98"/>
      <c r="AGS16" s="98"/>
      <c r="AGT16" s="98"/>
      <c r="AGU16" s="98"/>
      <c r="AGV16" s="98"/>
      <c r="AGW16" s="98"/>
      <c r="AGX16" s="98"/>
      <c r="AGY16" s="98"/>
      <c r="AGZ16" s="98"/>
      <c r="AHA16" s="98"/>
      <c r="AHB16" s="98"/>
      <c r="AHC16" s="98"/>
      <c r="AHD16" s="98"/>
      <c r="AHE16" s="98"/>
      <c r="AHF16" s="98"/>
      <c r="AHG16" s="98"/>
      <c r="AHH16" s="98"/>
      <c r="AHI16" s="98"/>
      <c r="AHJ16" s="98"/>
      <c r="AHK16" s="98"/>
      <c r="AHL16" s="98"/>
      <c r="AHM16" s="98"/>
      <c r="AHN16" s="98"/>
      <c r="AHO16" s="98"/>
      <c r="AHP16" s="98"/>
      <c r="AHQ16" s="98"/>
      <c r="AHR16" s="98"/>
      <c r="AHS16" s="98"/>
      <c r="AHT16" s="98"/>
      <c r="AHU16" s="98"/>
      <c r="AHV16" s="98"/>
      <c r="AHW16" s="98"/>
      <c r="AHX16" s="98"/>
      <c r="AHY16" s="98"/>
      <c r="AHZ16" s="98"/>
      <c r="AIA16" s="98"/>
      <c r="AIB16" s="98"/>
      <c r="AIC16" s="98"/>
      <c r="AID16" s="98"/>
      <c r="AIE16" s="98"/>
      <c r="AIF16" s="98"/>
      <c r="AIG16" s="98"/>
      <c r="AIH16" s="98"/>
      <c r="AII16" s="98"/>
      <c r="AIJ16" s="98"/>
      <c r="AIK16" s="98"/>
      <c r="AIL16" s="98"/>
      <c r="AIM16" s="98"/>
      <c r="AIN16" s="98"/>
      <c r="AIO16" s="98"/>
      <c r="AIP16" s="98"/>
      <c r="AIQ16" s="98"/>
      <c r="AIR16" s="98"/>
      <c r="AIS16" s="98"/>
      <c r="AIT16" s="98"/>
      <c r="AIU16" s="98"/>
      <c r="AIV16" s="98"/>
      <c r="AIW16" s="98"/>
      <c r="AIX16" s="98"/>
      <c r="AIY16" s="98"/>
      <c r="AIZ16" s="98"/>
      <c r="AJA16" s="98"/>
      <c r="AJB16" s="98"/>
      <c r="AJC16" s="98"/>
      <c r="AJD16" s="98"/>
      <c r="AJE16" s="98"/>
      <c r="AJF16" s="98"/>
      <c r="AJG16" s="98"/>
      <c r="AJH16" s="98"/>
      <c r="AJI16" s="98"/>
      <c r="AJJ16" s="98"/>
      <c r="AJK16" s="98"/>
      <c r="AJL16" s="98"/>
      <c r="AJM16" s="98"/>
      <c r="AJN16" s="98"/>
      <c r="AJO16" s="98"/>
      <c r="AJP16" s="98"/>
      <c r="AJQ16" s="98"/>
      <c r="AJR16" s="98"/>
      <c r="AJS16" s="98"/>
      <c r="AJT16" s="98"/>
      <c r="AJU16" s="98"/>
      <c r="AJV16" s="98"/>
      <c r="AJW16" s="98"/>
      <c r="AJX16" s="98"/>
      <c r="AJY16" s="98"/>
      <c r="AJZ16" s="98"/>
      <c r="AKA16" s="98"/>
      <c r="AKB16" s="98"/>
      <c r="AKC16" s="98"/>
      <c r="AKD16" s="98"/>
      <c r="AKE16" s="98"/>
      <c r="AKF16" s="98"/>
      <c r="AKG16" s="98"/>
      <c r="AKH16" s="98"/>
      <c r="AKI16" s="98"/>
      <c r="AKJ16" s="98"/>
      <c r="AKK16" s="98"/>
      <c r="AKL16" s="98"/>
      <c r="AKM16" s="98"/>
      <c r="AKN16" s="98"/>
      <c r="AKO16" s="98"/>
    </row>
    <row r="17" spans="1:977" s="104" customFormat="1" ht="159.75" customHeight="1" x14ac:dyDescent="0.4">
      <c r="A17" s="97"/>
      <c r="B17" s="97"/>
      <c r="C17" s="97"/>
      <c r="D17" s="97"/>
      <c r="E17" s="97"/>
      <c r="F17" s="97"/>
      <c r="G17" s="97"/>
      <c r="H17" s="97"/>
      <c r="I17" s="97"/>
      <c r="J17" s="97"/>
      <c r="K17" s="97"/>
      <c r="L17" s="97"/>
      <c r="M17" s="97"/>
      <c r="N17" s="97"/>
      <c r="O17" s="97"/>
      <c r="P17" s="97"/>
      <c r="Q17" s="97"/>
      <c r="R17" s="97"/>
      <c r="S17" s="97"/>
      <c r="T17" s="97"/>
      <c r="U17" s="98"/>
      <c r="V17" s="98"/>
      <c r="W17" s="98"/>
      <c r="X17" s="98"/>
      <c r="Y17" s="98"/>
      <c r="Z17" s="98"/>
      <c r="AA17" s="98"/>
      <c r="AB17" s="98"/>
      <c r="AC17" s="98"/>
      <c r="AD17" s="98"/>
      <c r="AE17" s="98"/>
      <c r="AF17" s="98"/>
      <c r="AG17" s="98"/>
      <c r="AH17" s="98"/>
    </row>
    <row r="18" spans="1:977" s="104" customFormat="1" ht="33" x14ac:dyDescent="0.45">
      <c r="A18" s="97"/>
      <c r="B18" s="97"/>
      <c r="C18" s="97"/>
      <c r="D18" s="97"/>
      <c r="E18" s="97"/>
      <c r="F18" s="97"/>
      <c r="G18" s="97"/>
      <c r="H18" s="97"/>
      <c r="I18" s="97"/>
      <c r="J18" s="97"/>
      <c r="K18" s="97"/>
      <c r="L18" s="97"/>
      <c r="M18" s="97"/>
      <c r="N18" s="97"/>
      <c r="O18" s="97"/>
      <c r="P18" s="97"/>
      <c r="Q18" s="97"/>
      <c r="R18" s="97"/>
      <c r="S18" s="97"/>
      <c r="T18" s="97"/>
      <c r="U18" s="106" t="str">
        <f>IF(OsnPodaci!A10="","",OsnPodaci!A10)</f>
        <v>Tuzla</v>
      </c>
      <c r="V18" s="563"/>
      <c r="W18" s="561"/>
      <c r="X18" s="561"/>
      <c r="Y18" s="563"/>
      <c r="Z18" s="107" t="str">
        <f>IF(OsnPodaci!A67="","",LEFT(OsnPodaci!A67,FIND(";",OsnPodaci!A67,1)-1))</f>
        <v>GAZIBEGOVIĆ (SATKO) SANJIN</v>
      </c>
      <c r="AA18" s="561"/>
      <c r="AB18" s="561"/>
      <c r="AC18" s="561"/>
      <c r="AD18" s="561"/>
      <c r="AE18" s="561"/>
      <c r="AF18" s="561"/>
      <c r="AG18" s="561"/>
      <c r="AH18" s="98"/>
    </row>
    <row r="19" spans="1:977" s="102" customFormat="1" ht="33" x14ac:dyDescent="0.45">
      <c r="A19" s="97"/>
      <c r="B19" s="97"/>
      <c r="C19" s="97"/>
      <c r="D19" s="97"/>
      <c r="E19" s="97"/>
      <c r="F19" s="97"/>
      <c r="G19" s="97"/>
      <c r="H19" s="97"/>
      <c r="I19" s="97"/>
      <c r="J19" s="97"/>
      <c r="K19" s="97"/>
      <c r="L19" s="97"/>
      <c r="M19" s="97"/>
      <c r="N19" s="97"/>
      <c r="O19" s="97"/>
      <c r="P19" s="97"/>
      <c r="Q19" s="97"/>
      <c r="R19" s="97"/>
      <c r="S19" s="97"/>
      <c r="T19" s="97"/>
      <c r="U19" s="562" t="s">
        <v>2460</v>
      </c>
      <c r="V19" s="89"/>
      <c r="W19" s="88"/>
      <c r="X19" s="88"/>
      <c r="Y19" s="89"/>
      <c r="Z19" s="563" t="s">
        <v>2251</v>
      </c>
      <c r="AA19" s="88"/>
      <c r="AB19" s="88"/>
      <c r="AC19" s="89"/>
      <c r="AD19" s="89"/>
      <c r="AE19" s="89"/>
      <c r="AF19" s="89"/>
      <c r="AG19" s="88"/>
      <c r="AH19" s="98"/>
      <c r="AI19" s="98"/>
      <c r="AJ19" s="98"/>
      <c r="AK19" s="98"/>
      <c r="AL19" s="98"/>
      <c r="AM19" s="98"/>
      <c r="AN19" s="98"/>
      <c r="AO19" s="98"/>
      <c r="AP19" s="98"/>
      <c r="AQ19" s="98"/>
      <c r="AR19" s="98"/>
      <c r="AS19" s="98"/>
      <c r="AT19" s="98"/>
      <c r="AU19" s="98"/>
      <c r="AV19" s="98"/>
      <c r="AW19" s="98"/>
      <c r="AX19" s="98"/>
      <c r="AY19" s="98"/>
      <c r="AZ19" s="98"/>
      <c r="BA19" s="98"/>
      <c r="BB19" s="98"/>
      <c r="BC19" s="98"/>
      <c r="BD19" s="98"/>
      <c r="BE19" s="98"/>
      <c r="BF19" s="98"/>
      <c r="BG19" s="98"/>
      <c r="BH19" s="98"/>
      <c r="BI19" s="98"/>
      <c r="BJ19" s="98"/>
      <c r="BK19" s="98"/>
      <c r="BL19" s="98"/>
      <c r="BM19" s="98"/>
      <c r="BN19" s="98"/>
      <c r="BO19" s="98"/>
      <c r="BP19" s="98"/>
      <c r="BQ19" s="98"/>
      <c r="BR19" s="98"/>
      <c r="BS19" s="98"/>
      <c r="BT19" s="98"/>
      <c r="BU19" s="98"/>
      <c r="BV19" s="98"/>
      <c r="BW19" s="98"/>
      <c r="BX19" s="98"/>
      <c r="BY19" s="98"/>
      <c r="BZ19" s="98"/>
      <c r="CA19" s="98"/>
      <c r="CB19" s="98"/>
      <c r="CC19" s="98"/>
      <c r="CD19" s="98"/>
      <c r="CE19" s="98"/>
      <c r="CF19" s="98"/>
      <c r="CG19" s="98"/>
      <c r="CH19" s="98"/>
      <c r="CI19" s="98"/>
      <c r="CJ19" s="98"/>
      <c r="CK19" s="98"/>
      <c r="CL19" s="98"/>
      <c r="CM19" s="98"/>
      <c r="CN19" s="98"/>
      <c r="CO19" s="98"/>
      <c r="CP19" s="98"/>
      <c r="CQ19" s="98"/>
      <c r="CR19" s="98"/>
      <c r="CS19" s="98"/>
      <c r="CT19" s="98"/>
      <c r="CU19" s="98"/>
      <c r="CV19" s="98"/>
      <c r="CW19" s="98"/>
      <c r="CX19" s="98"/>
      <c r="CY19" s="98"/>
      <c r="CZ19" s="98"/>
      <c r="DA19" s="98"/>
      <c r="DB19" s="98"/>
      <c r="DC19" s="98"/>
      <c r="DD19" s="98"/>
      <c r="DE19" s="98"/>
      <c r="DF19" s="98"/>
      <c r="DG19" s="98"/>
      <c r="DH19" s="98"/>
      <c r="DI19" s="98"/>
      <c r="DJ19" s="98"/>
      <c r="DK19" s="98"/>
      <c r="DL19" s="98"/>
      <c r="DM19" s="98"/>
      <c r="DN19" s="98"/>
      <c r="DO19" s="98"/>
      <c r="DP19" s="98"/>
      <c r="DQ19" s="98"/>
      <c r="DR19" s="98"/>
      <c r="DS19" s="98"/>
      <c r="DT19" s="98"/>
      <c r="DU19" s="98"/>
      <c r="DV19" s="98"/>
      <c r="DW19" s="98"/>
      <c r="DX19" s="98"/>
      <c r="DY19" s="98"/>
      <c r="DZ19" s="98"/>
      <c r="EA19" s="98"/>
      <c r="EB19" s="98"/>
      <c r="EC19" s="98"/>
      <c r="ED19" s="98"/>
      <c r="EE19" s="98"/>
      <c r="EF19" s="98"/>
      <c r="EG19" s="98"/>
      <c r="EH19" s="98"/>
      <c r="EI19" s="98"/>
      <c r="EJ19" s="98"/>
      <c r="EK19" s="98"/>
      <c r="EL19" s="98"/>
      <c r="EM19" s="98"/>
      <c r="EN19" s="98"/>
      <c r="EO19" s="98"/>
      <c r="EP19" s="98"/>
      <c r="EQ19" s="98"/>
      <c r="ER19" s="98"/>
      <c r="ES19" s="98"/>
      <c r="ET19" s="98"/>
      <c r="EU19" s="98"/>
      <c r="EV19" s="98"/>
      <c r="EW19" s="98"/>
      <c r="EX19" s="98"/>
      <c r="EY19" s="98"/>
      <c r="EZ19" s="98"/>
      <c r="FA19" s="98"/>
      <c r="FB19" s="98"/>
      <c r="FC19" s="98"/>
      <c r="FD19" s="98"/>
      <c r="FE19" s="98"/>
      <c r="FF19" s="98"/>
      <c r="FG19" s="98"/>
      <c r="FH19" s="98"/>
      <c r="FI19" s="98"/>
      <c r="FJ19" s="98"/>
      <c r="FK19" s="98"/>
      <c r="FL19" s="98"/>
      <c r="FM19" s="98"/>
      <c r="FN19" s="98"/>
      <c r="FO19" s="98"/>
      <c r="FP19" s="98"/>
      <c r="FQ19" s="98"/>
      <c r="FR19" s="98"/>
      <c r="FS19" s="98"/>
      <c r="FT19" s="98"/>
      <c r="FU19" s="98"/>
      <c r="FV19" s="98"/>
      <c r="FW19" s="98"/>
      <c r="FX19" s="98"/>
      <c r="FY19" s="98"/>
      <c r="FZ19" s="98"/>
      <c r="GA19" s="98"/>
      <c r="GB19" s="98"/>
      <c r="GC19" s="98"/>
      <c r="GD19" s="98"/>
      <c r="GE19" s="98"/>
      <c r="GF19" s="98"/>
      <c r="GG19" s="98"/>
      <c r="GH19" s="98"/>
      <c r="GI19" s="98"/>
      <c r="GJ19" s="98"/>
      <c r="GK19" s="98"/>
      <c r="GL19" s="98"/>
      <c r="GM19" s="98"/>
      <c r="GN19" s="98"/>
      <c r="GO19" s="98"/>
      <c r="GP19" s="98"/>
      <c r="GQ19" s="98"/>
      <c r="GR19" s="98"/>
      <c r="GS19" s="98"/>
      <c r="GT19" s="98"/>
      <c r="GU19" s="98"/>
      <c r="GV19" s="98"/>
      <c r="GW19" s="98"/>
      <c r="GX19" s="98"/>
      <c r="GY19" s="98"/>
      <c r="GZ19" s="98"/>
      <c r="HA19" s="98"/>
      <c r="HB19" s="98"/>
      <c r="HC19" s="98"/>
      <c r="HD19" s="98"/>
      <c r="HE19" s="98"/>
      <c r="HF19" s="98"/>
      <c r="HG19" s="98"/>
      <c r="HH19" s="98"/>
      <c r="HI19" s="98"/>
      <c r="HJ19" s="98"/>
      <c r="HK19" s="98"/>
      <c r="HL19" s="98"/>
      <c r="HM19" s="98"/>
      <c r="HN19" s="98"/>
      <c r="HO19" s="98"/>
      <c r="HP19" s="98"/>
      <c r="HQ19" s="98"/>
      <c r="HR19" s="98"/>
      <c r="HS19" s="98"/>
      <c r="HT19" s="98"/>
      <c r="HU19" s="98"/>
      <c r="HV19" s="98"/>
      <c r="HW19" s="98"/>
      <c r="HX19" s="98"/>
      <c r="HY19" s="98"/>
      <c r="HZ19" s="98"/>
      <c r="IA19" s="98"/>
      <c r="IB19" s="98"/>
      <c r="IC19" s="98"/>
      <c r="ID19" s="98"/>
      <c r="IE19" s="98"/>
      <c r="IF19" s="98"/>
      <c r="IG19" s="98"/>
      <c r="IH19" s="98"/>
      <c r="II19" s="98"/>
      <c r="IJ19" s="98"/>
      <c r="IK19" s="98"/>
      <c r="IL19" s="98"/>
      <c r="IM19" s="98"/>
      <c r="IN19" s="98"/>
      <c r="IO19" s="98"/>
      <c r="IP19" s="98"/>
      <c r="IQ19" s="98"/>
      <c r="IR19" s="98"/>
      <c r="IS19" s="98"/>
      <c r="IT19" s="98"/>
      <c r="IU19" s="98"/>
      <c r="IV19" s="98"/>
      <c r="IW19" s="98"/>
      <c r="IX19" s="98"/>
      <c r="IY19" s="98"/>
      <c r="IZ19" s="98"/>
      <c r="JA19" s="98"/>
      <c r="JB19" s="98"/>
      <c r="JC19" s="98"/>
      <c r="JD19" s="98"/>
      <c r="JE19" s="98"/>
      <c r="JF19" s="98"/>
      <c r="JG19" s="98"/>
      <c r="JH19" s="98"/>
      <c r="JI19" s="98"/>
      <c r="JJ19" s="98"/>
      <c r="JK19" s="98"/>
      <c r="JL19" s="98"/>
      <c r="JM19" s="98"/>
      <c r="JN19" s="98"/>
      <c r="JO19" s="98"/>
      <c r="JP19" s="98"/>
      <c r="JQ19" s="98"/>
      <c r="JR19" s="98"/>
      <c r="JS19" s="98"/>
      <c r="JT19" s="98"/>
      <c r="JU19" s="98"/>
      <c r="JV19" s="98"/>
      <c r="JW19" s="98"/>
      <c r="JX19" s="98"/>
      <c r="JY19" s="98"/>
      <c r="JZ19" s="98"/>
      <c r="KA19" s="98"/>
      <c r="KB19" s="98"/>
      <c r="KC19" s="98"/>
      <c r="KD19" s="98"/>
      <c r="KE19" s="98"/>
      <c r="KF19" s="98"/>
      <c r="KG19" s="98"/>
      <c r="KH19" s="98"/>
      <c r="KI19" s="98"/>
      <c r="KJ19" s="98"/>
      <c r="KK19" s="98"/>
      <c r="KL19" s="98"/>
      <c r="KM19" s="98"/>
      <c r="KN19" s="98"/>
      <c r="KO19" s="98"/>
      <c r="KP19" s="98"/>
      <c r="KQ19" s="98"/>
      <c r="KR19" s="98"/>
      <c r="KS19" s="98"/>
      <c r="KT19" s="98"/>
      <c r="KU19" s="98"/>
      <c r="KV19" s="98"/>
      <c r="KW19" s="98"/>
      <c r="KX19" s="98"/>
      <c r="KY19" s="98"/>
      <c r="KZ19" s="98"/>
      <c r="LA19" s="98"/>
      <c r="LB19" s="98"/>
      <c r="LC19" s="98"/>
      <c r="LD19" s="98"/>
      <c r="LE19" s="98"/>
      <c r="LF19" s="98"/>
      <c r="LG19" s="98"/>
      <c r="LH19" s="98"/>
      <c r="LI19" s="98"/>
      <c r="LJ19" s="98"/>
      <c r="LK19" s="98"/>
      <c r="LL19" s="98"/>
      <c r="LM19" s="98"/>
      <c r="LN19" s="98"/>
      <c r="LO19" s="98"/>
      <c r="LP19" s="98"/>
      <c r="LQ19" s="98"/>
      <c r="LR19" s="98"/>
      <c r="LS19" s="98"/>
      <c r="LT19" s="98"/>
      <c r="LU19" s="98"/>
      <c r="LV19" s="98"/>
      <c r="LW19" s="98"/>
      <c r="LX19" s="98"/>
      <c r="LY19" s="98"/>
      <c r="LZ19" s="98"/>
      <c r="MA19" s="98"/>
      <c r="MB19" s="98"/>
      <c r="MC19" s="98"/>
      <c r="MD19" s="98"/>
      <c r="ME19" s="98"/>
      <c r="MF19" s="98"/>
      <c r="MG19" s="98"/>
      <c r="MH19" s="98"/>
      <c r="MI19" s="98"/>
      <c r="MJ19" s="98"/>
      <c r="MK19" s="98"/>
      <c r="ML19" s="98"/>
      <c r="MM19" s="98"/>
      <c r="MN19" s="98"/>
      <c r="MO19" s="98"/>
      <c r="MP19" s="98"/>
      <c r="MQ19" s="98"/>
      <c r="MR19" s="98"/>
      <c r="MS19" s="98"/>
      <c r="MT19" s="98"/>
      <c r="MU19" s="98"/>
      <c r="MV19" s="98"/>
      <c r="MW19" s="98"/>
      <c r="MX19" s="98"/>
      <c r="MY19" s="98"/>
      <c r="MZ19" s="98"/>
      <c r="NA19" s="98"/>
      <c r="NB19" s="98"/>
      <c r="NC19" s="98"/>
      <c r="ND19" s="98"/>
      <c r="NE19" s="98"/>
      <c r="NF19" s="98"/>
      <c r="NG19" s="98"/>
      <c r="NH19" s="98"/>
      <c r="NI19" s="98"/>
      <c r="NJ19" s="98"/>
      <c r="NK19" s="98"/>
      <c r="NL19" s="98"/>
      <c r="NM19" s="98"/>
      <c r="NN19" s="98"/>
      <c r="NO19" s="98"/>
      <c r="NP19" s="98"/>
      <c r="NQ19" s="98"/>
      <c r="NR19" s="98"/>
      <c r="NS19" s="98"/>
      <c r="NT19" s="98"/>
      <c r="NU19" s="98"/>
      <c r="NV19" s="98"/>
      <c r="NW19" s="98"/>
      <c r="NX19" s="98"/>
      <c r="NY19" s="98"/>
      <c r="NZ19" s="98"/>
      <c r="OA19" s="98"/>
      <c r="OB19" s="98"/>
      <c r="OC19" s="98"/>
      <c r="OD19" s="98"/>
      <c r="OE19" s="98"/>
      <c r="OF19" s="98"/>
      <c r="OG19" s="98"/>
      <c r="OH19" s="98"/>
      <c r="OI19" s="98"/>
      <c r="OJ19" s="98"/>
      <c r="OK19" s="98"/>
      <c r="OL19" s="98"/>
      <c r="OM19" s="98"/>
      <c r="ON19" s="98"/>
      <c r="OO19" s="98"/>
      <c r="OP19" s="98"/>
      <c r="OQ19" s="98"/>
      <c r="OR19" s="98"/>
      <c r="OS19" s="98"/>
      <c r="OT19" s="98"/>
      <c r="OU19" s="98"/>
      <c r="OV19" s="98"/>
      <c r="OW19" s="98"/>
      <c r="OX19" s="98"/>
      <c r="OY19" s="98"/>
      <c r="OZ19" s="98"/>
      <c r="PA19" s="98"/>
      <c r="PB19" s="98"/>
      <c r="PC19" s="98"/>
      <c r="PD19" s="98"/>
      <c r="PE19" s="98"/>
      <c r="PF19" s="98"/>
      <c r="PG19" s="98"/>
      <c r="PH19" s="98"/>
      <c r="PI19" s="98"/>
      <c r="PJ19" s="98"/>
      <c r="PK19" s="98"/>
      <c r="PL19" s="98"/>
      <c r="PM19" s="98"/>
      <c r="PN19" s="98"/>
      <c r="PO19" s="98"/>
      <c r="PP19" s="98"/>
      <c r="PQ19" s="98"/>
      <c r="PR19" s="98"/>
      <c r="PS19" s="98"/>
      <c r="PT19" s="98"/>
      <c r="PU19" s="98"/>
      <c r="PV19" s="98"/>
      <c r="PW19" s="98"/>
      <c r="PX19" s="98"/>
      <c r="PY19" s="98"/>
      <c r="PZ19" s="98"/>
      <c r="QA19" s="98"/>
      <c r="QB19" s="98"/>
      <c r="QC19" s="98"/>
      <c r="QD19" s="98"/>
      <c r="QE19" s="98"/>
      <c r="QF19" s="98"/>
      <c r="QG19" s="98"/>
      <c r="QH19" s="98"/>
      <c r="QI19" s="98"/>
      <c r="QJ19" s="98"/>
      <c r="QK19" s="98"/>
      <c r="QL19" s="98"/>
      <c r="QM19" s="98"/>
      <c r="QN19" s="98"/>
      <c r="QO19" s="98"/>
      <c r="QP19" s="98"/>
      <c r="QQ19" s="98"/>
      <c r="QR19" s="98"/>
      <c r="QS19" s="98"/>
      <c r="QT19" s="98"/>
      <c r="QU19" s="98"/>
      <c r="QV19" s="98"/>
      <c r="QW19" s="98"/>
      <c r="QX19" s="98"/>
      <c r="QY19" s="98"/>
      <c r="QZ19" s="98"/>
      <c r="RA19" s="98"/>
      <c r="RB19" s="98"/>
      <c r="RC19" s="98"/>
      <c r="RD19" s="98"/>
      <c r="RE19" s="98"/>
      <c r="RF19" s="98"/>
      <c r="RG19" s="98"/>
      <c r="RH19" s="98"/>
      <c r="RI19" s="98"/>
      <c r="RJ19" s="98"/>
      <c r="RK19" s="98"/>
      <c r="RL19" s="98"/>
      <c r="RM19" s="98"/>
      <c r="RN19" s="98"/>
      <c r="RO19" s="98"/>
      <c r="RP19" s="98"/>
      <c r="RQ19" s="98"/>
      <c r="RR19" s="98"/>
      <c r="RS19" s="98"/>
      <c r="RT19" s="98"/>
      <c r="RU19" s="98"/>
      <c r="RV19" s="98"/>
      <c r="RW19" s="98"/>
      <c r="RX19" s="98"/>
      <c r="RY19" s="98"/>
      <c r="RZ19" s="98"/>
      <c r="SA19" s="98"/>
      <c r="SB19" s="98"/>
      <c r="SC19" s="98"/>
      <c r="SD19" s="98"/>
      <c r="SE19" s="98"/>
      <c r="SF19" s="98"/>
      <c r="SG19" s="98"/>
      <c r="SH19" s="98"/>
      <c r="SI19" s="98"/>
      <c r="SJ19" s="98"/>
      <c r="SK19" s="98"/>
      <c r="SL19" s="98"/>
      <c r="SM19" s="98"/>
      <c r="SN19" s="98"/>
      <c r="SO19" s="98"/>
      <c r="SP19" s="98"/>
      <c r="SQ19" s="98"/>
      <c r="SR19" s="98"/>
      <c r="SS19" s="98"/>
      <c r="ST19" s="98"/>
      <c r="SU19" s="98"/>
      <c r="SV19" s="98"/>
      <c r="SW19" s="98"/>
      <c r="SX19" s="98"/>
      <c r="SY19" s="98"/>
      <c r="SZ19" s="98"/>
      <c r="TA19" s="98"/>
      <c r="TB19" s="98"/>
      <c r="TC19" s="98"/>
      <c r="TD19" s="98"/>
      <c r="TE19" s="98"/>
      <c r="TF19" s="98"/>
      <c r="TG19" s="98"/>
      <c r="TH19" s="98"/>
      <c r="TI19" s="98"/>
      <c r="TJ19" s="98"/>
      <c r="TK19" s="98"/>
      <c r="TL19" s="98"/>
      <c r="TM19" s="98"/>
      <c r="TN19" s="98"/>
      <c r="TO19" s="98"/>
      <c r="TP19" s="98"/>
      <c r="TQ19" s="98"/>
      <c r="TR19" s="98"/>
      <c r="TS19" s="98"/>
      <c r="TT19" s="98"/>
      <c r="TU19" s="98"/>
      <c r="TV19" s="98"/>
      <c r="TW19" s="98"/>
      <c r="TX19" s="98"/>
      <c r="TY19" s="98"/>
      <c r="TZ19" s="98"/>
      <c r="UA19" s="98"/>
      <c r="UB19" s="98"/>
      <c r="UC19" s="98"/>
      <c r="UD19" s="98"/>
      <c r="UE19" s="98"/>
      <c r="UF19" s="98"/>
      <c r="UG19" s="98"/>
      <c r="UH19" s="98"/>
      <c r="UI19" s="98"/>
      <c r="UJ19" s="98"/>
      <c r="UK19" s="98"/>
      <c r="UL19" s="98"/>
      <c r="UM19" s="98"/>
      <c r="UN19" s="98"/>
      <c r="UO19" s="98"/>
      <c r="UP19" s="98"/>
      <c r="UQ19" s="98"/>
      <c r="UR19" s="98"/>
      <c r="US19" s="98"/>
      <c r="UT19" s="98"/>
      <c r="UU19" s="98"/>
      <c r="UV19" s="98"/>
      <c r="UW19" s="98"/>
      <c r="UX19" s="98"/>
      <c r="UY19" s="98"/>
      <c r="UZ19" s="98"/>
      <c r="VA19" s="98"/>
      <c r="VB19" s="98"/>
      <c r="VC19" s="98"/>
      <c r="VD19" s="98"/>
      <c r="VE19" s="98"/>
      <c r="VF19" s="98"/>
      <c r="VG19" s="98"/>
      <c r="VH19" s="98"/>
      <c r="VI19" s="98"/>
      <c r="VJ19" s="98"/>
      <c r="VK19" s="98"/>
      <c r="VL19" s="98"/>
      <c r="VM19" s="98"/>
      <c r="VN19" s="98"/>
      <c r="VO19" s="98"/>
      <c r="VP19" s="98"/>
      <c r="VQ19" s="98"/>
      <c r="VR19" s="98"/>
      <c r="VS19" s="98"/>
      <c r="VT19" s="98"/>
      <c r="VU19" s="98"/>
      <c r="VV19" s="98"/>
      <c r="VW19" s="98"/>
      <c r="VX19" s="98"/>
      <c r="VY19" s="98"/>
      <c r="VZ19" s="98"/>
      <c r="WA19" s="98"/>
      <c r="WB19" s="98"/>
      <c r="WC19" s="98"/>
      <c r="WD19" s="98"/>
      <c r="WE19" s="98"/>
      <c r="WF19" s="98"/>
      <c r="WG19" s="98"/>
      <c r="WH19" s="98"/>
      <c r="WI19" s="98"/>
      <c r="WJ19" s="98"/>
      <c r="WK19" s="98"/>
      <c r="WL19" s="98"/>
      <c r="WM19" s="98"/>
      <c r="WN19" s="98"/>
      <c r="WO19" s="98"/>
      <c r="WP19" s="98"/>
      <c r="WQ19" s="98"/>
      <c r="WR19" s="98"/>
      <c r="WS19" s="98"/>
      <c r="WT19" s="98"/>
      <c r="WU19" s="98"/>
      <c r="WV19" s="98"/>
      <c r="WW19" s="98"/>
      <c r="WX19" s="98"/>
      <c r="WY19" s="98"/>
      <c r="WZ19" s="98"/>
      <c r="XA19" s="98"/>
      <c r="XB19" s="98"/>
      <c r="XC19" s="98"/>
      <c r="XD19" s="98"/>
      <c r="XE19" s="98"/>
      <c r="XF19" s="98"/>
      <c r="XG19" s="98"/>
      <c r="XH19" s="98"/>
      <c r="XI19" s="98"/>
      <c r="XJ19" s="98"/>
      <c r="XK19" s="98"/>
      <c r="XL19" s="98"/>
      <c r="XM19" s="98"/>
      <c r="XN19" s="98"/>
      <c r="XO19" s="98"/>
      <c r="XP19" s="98"/>
      <c r="XQ19" s="98"/>
      <c r="XR19" s="98"/>
      <c r="XS19" s="98"/>
      <c r="XT19" s="98"/>
      <c r="XU19" s="98"/>
      <c r="XV19" s="98"/>
      <c r="XW19" s="98"/>
      <c r="XX19" s="98"/>
      <c r="XY19" s="98"/>
      <c r="XZ19" s="98"/>
      <c r="YA19" s="98"/>
      <c r="YB19" s="98"/>
      <c r="YC19" s="98"/>
      <c r="YD19" s="98"/>
      <c r="YE19" s="98"/>
      <c r="YF19" s="98"/>
      <c r="YG19" s="98"/>
      <c r="YH19" s="98"/>
      <c r="YI19" s="98"/>
      <c r="YJ19" s="98"/>
      <c r="YK19" s="98"/>
      <c r="YL19" s="98"/>
      <c r="YM19" s="98"/>
      <c r="YN19" s="98"/>
      <c r="YO19" s="98"/>
      <c r="YP19" s="98"/>
      <c r="YQ19" s="98"/>
      <c r="YR19" s="98"/>
      <c r="YS19" s="98"/>
      <c r="YT19" s="98"/>
      <c r="YU19" s="98"/>
      <c r="YV19" s="98"/>
      <c r="YW19" s="98"/>
      <c r="YX19" s="98"/>
      <c r="YY19" s="98"/>
      <c r="YZ19" s="98"/>
      <c r="ZA19" s="98"/>
      <c r="ZB19" s="98"/>
      <c r="ZC19" s="98"/>
      <c r="ZD19" s="98"/>
      <c r="ZE19" s="98"/>
      <c r="ZF19" s="98"/>
      <c r="ZG19" s="98"/>
      <c r="ZH19" s="98"/>
      <c r="ZI19" s="98"/>
      <c r="ZJ19" s="98"/>
      <c r="ZK19" s="98"/>
      <c r="ZL19" s="98"/>
      <c r="ZM19" s="98"/>
      <c r="ZN19" s="98"/>
      <c r="ZO19" s="98"/>
      <c r="ZP19" s="98"/>
      <c r="ZQ19" s="98"/>
      <c r="ZR19" s="98"/>
      <c r="ZS19" s="98"/>
      <c r="ZT19" s="98"/>
      <c r="ZU19" s="98"/>
      <c r="ZV19" s="98"/>
      <c r="ZW19" s="98"/>
      <c r="ZX19" s="98"/>
      <c r="ZY19" s="98"/>
      <c r="ZZ19" s="98"/>
      <c r="AAA19" s="98"/>
      <c r="AAB19" s="98"/>
      <c r="AAC19" s="98"/>
      <c r="AAD19" s="98"/>
      <c r="AAE19" s="98"/>
      <c r="AAF19" s="98"/>
      <c r="AAG19" s="98"/>
      <c r="AAH19" s="98"/>
      <c r="AAI19" s="98"/>
      <c r="AAJ19" s="98"/>
      <c r="AAK19" s="98"/>
      <c r="AAL19" s="98"/>
      <c r="AAM19" s="98"/>
      <c r="AAN19" s="98"/>
      <c r="AAO19" s="98"/>
      <c r="AAP19" s="98"/>
      <c r="AAQ19" s="98"/>
      <c r="AAR19" s="98"/>
      <c r="AAS19" s="98"/>
      <c r="AAT19" s="98"/>
      <c r="AAU19" s="98"/>
      <c r="AAV19" s="98"/>
      <c r="AAW19" s="98"/>
      <c r="AAX19" s="98"/>
      <c r="AAY19" s="98"/>
      <c r="AAZ19" s="98"/>
      <c r="ABA19" s="98"/>
      <c r="ABB19" s="98"/>
      <c r="ABC19" s="98"/>
      <c r="ABD19" s="98"/>
      <c r="ABE19" s="98"/>
      <c r="ABF19" s="98"/>
      <c r="ABG19" s="98"/>
      <c r="ABH19" s="98"/>
      <c r="ABI19" s="98"/>
      <c r="ABJ19" s="98"/>
      <c r="ABK19" s="98"/>
      <c r="ABL19" s="98"/>
      <c r="ABM19" s="98"/>
      <c r="ABN19" s="98"/>
      <c r="ABO19" s="98"/>
      <c r="ABP19" s="98"/>
      <c r="ABQ19" s="98"/>
      <c r="ABR19" s="98"/>
      <c r="ABS19" s="98"/>
      <c r="ABT19" s="98"/>
      <c r="ABU19" s="98"/>
      <c r="ABV19" s="98"/>
      <c r="ABW19" s="98"/>
      <c r="ABX19" s="98"/>
      <c r="ABY19" s="98"/>
      <c r="ABZ19" s="98"/>
      <c r="ACA19" s="98"/>
      <c r="ACB19" s="98"/>
      <c r="ACC19" s="98"/>
      <c r="ACD19" s="98"/>
      <c r="ACE19" s="98"/>
      <c r="ACF19" s="98"/>
      <c r="ACG19" s="98"/>
      <c r="ACH19" s="98"/>
      <c r="ACI19" s="98"/>
      <c r="ACJ19" s="98"/>
      <c r="ACK19" s="98"/>
      <c r="ACL19" s="98"/>
      <c r="ACM19" s="98"/>
      <c r="ACN19" s="98"/>
      <c r="ACO19" s="98"/>
      <c r="ACP19" s="98"/>
      <c r="ACQ19" s="98"/>
      <c r="ACR19" s="98"/>
      <c r="ACS19" s="98"/>
      <c r="ACT19" s="98"/>
      <c r="ACU19" s="98"/>
      <c r="ACV19" s="98"/>
      <c r="ACW19" s="98"/>
      <c r="ACX19" s="98"/>
      <c r="ACY19" s="98"/>
      <c r="ACZ19" s="98"/>
      <c r="ADA19" s="98"/>
      <c r="ADB19" s="98"/>
      <c r="ADC19" s="98"/>
      <c r="ADD19" s="98"/>
      <c r="ADE19" s="98"/>
      <c r="ADF19" s="98"/>
      <c r="ADG19" s="98"/>
      <c r="ADH19" s="98"/>
      <c r="ADI19" s="98"/>
      <c r="ADJ19" s="98"/>
      <c r="ADK19" s="98"/>
      <c r="ADL19" s="98"/>
      <c r="ADM19" s="98"/>
      <c r="ADN19" s="98"/>
      <c r="ADO19" s="98"/>
      <c r="ADP19" s="98"/>
      <c r="ADQ19" s="98"/>
      <c r="ADR19" s="98"/>
      <c r="ADS19" s="98"/>
      <c r="ADT19" s="98"/>
      <c r="ADU19" s="98"/>
      <c r="ADV19" s="98"/>
      <c r="ADW19" s="98"/>
      <c r="ADX19" s="98"/>
      <c r="ADY19" s="98"/>
      <c r="ADZ19" s="98"/>
      <c r="AEA19" s="98"/>
      <c r="AEB19" s="98"/>
      <c r="AEC19" s="98"/>
      <c r="AED19" s="98"/>
      <c r="AEE19" s="98"/>
      <c r="AEF19" s="98"/>
      <c r="AEG19" s="98"/>
      <c r="AEH19" s="98"/>
      <c r="AEI19" s="98"/>
      <c r="AEJ19" s="98"/>
      <c r="AEK19" s="98"/>
      <c r="AEL19" s="98"/>
      <c r="AEM19" s="98"/>
      <c r="AEN19" s="98"/>
      <c r="AEO19" s="98"/>
      <c r="AEP19" s="98"/>
      <c r="AEQ19" s="98"/>
      <c r="AER19" s="98"/>
      <c r="AES19" s="98"/>
      <c r="AET19" s="98"/>
      <c r="AEU19" s="98"/>
      <c r="AEV19" s="98"/>
      <c r="AEW19" s="98"/>
      <c r="AEX19" s="98"/>
      <c r="AEY19" s="98"/>
      <c r="AEZ19" s="98"/>
      <c r="AFA19" s="98"/>
      <c r="AFB19" s="98"/>
      <c r="AFC19" s="98"/>
      <c r="AFD19" s="98"/>
      <c r="AFE19" s="98"/>
      <c r="AFF19" s="98"/>
      <c r="AFG19" s="98"/>
      <c r="AFH19" s="98"/>
      <c r="AFI19" s="98"/>
      <c r="AFJ19" s="98"/>
      <c r="AFK19" s="98"/>
      <c r="AFL19" s="98"/>
      <c r="AFM19" s="98"/>
      <c r="AFN19" s="98"/>
      <c r="AFO19" s="98"/>
      <c r="AFP19" s="98"/>
      <c r="AFQ19" s="98"/>
      <c r="AFR19" s="98"/>
      <c r="AFS19" s="98"/>
      <c r="AFT19" s="98"/>
      <c r="AFU19" s="98"/>
      <c r="AFV19" s="98"/>
      <c r="AFW19" s="98"/>
      <c r="AFX19" s="98"/>
      <c r="AFY19" s="98"/>
      <c r="AFZ19" s="98"/>
      <c r="AGA19" s="98"/>
      <c r="AGB19" s="98"/>
      <c r="AGC19" s="98"/>
      <c r="AGD19" s="98"/>
      <c r="AGE19" s="98"/>
      <c r="AGF19" s="98"/>
      <c r="AGG19" s="98"/>
      <c r="AGH19" s="98"/>
      <c r="AGI19" s="98"/>
      <c r="AGJ19" s="98"/>
      <c r="AGK19" s="98"/>
      <c r="AGL19" s="98"/>
      <c r="AGM19" s="98"/>
      <c r="AGN19" s="98"/>
      <c r="AGO19" s="98"/>
      <c r="AGP19" s="98"/>
      <c r="AGQ19" s="98"/>
      <c r="AGR19" s="98"/>
      <c r="AGS19" s="98"/>
      <c r="AGT19" s="98"/>
      <c r="AGU19" s="98"/>
      <c r="AGV19" s="98"/>
      <c r="AGW19" s="98"/>
      <c r="AGX19" s="98"/>
      <c r="AGY19" s="98"/>
      <c r="AGZ19" s="98"/>
      <c r="AHA19" s="98"/>
      <c r="AHB19" s="98"/>
      <c r="AHC19" s="98"/>
      <c r="AHD19" s="98"/>
      <c r="AHE19" s="98"/>
      <c r="AHF19" s="98"/>
      <c r="AHG19" s="98"/>
      <c r="AHH19" s="98"/>
      <c r="AHI19" s="98"/>
      <c r="AHJ19" s="98"/>
      <c r="AHK19" s="98"/>
      <c r="AHL19" s="98"/>
      <c r="AHM19" s="98"/>
      <c r="AHN19" s="98"/>
      <c r="AHO19" s="98"/>
      <c r="AHP19" s="98"/>
      <c r="AHQ19" s="98"/>
      <c r="AHR19" s="98"/>
      <c r="AHS19" s="98"/>
      <c r="AHT19" s="98"/>
      <c r="AHU19" s="98"/>
      <c r="AHV19" s="98"/>
      <c r="AHW19" s="98"/>
      <c r="AHX19" s="98"/>
      <c r="AHY19" s="98"/>
      <c r="AHZ19" s="98"/>
      <c r="AIA19" s="98"/>
      <c r="AIB19" s="98"/>
      <c r="AIC19" s="98"/>
      <c r="AID19" s="98"/>
      <c r="AIE19" s="98"/>
      <c r="AIF19" s="98"/>
      <c r="AIG19" s="98"/>
      <c r="AIH19" s="98"/>
      <c r="AII19" s="98"/>
      <c r="AIJ19" s="98"/>
      <c r="AIK19" s="98"/>
      <c r="AIL19" s="98"/>
      <c r="AIM19" s="98"/>
      <c r="AIN19" s="98"/>
      <c r="AIO19" s="98"/>
      <c r="AIP19" s="98"/>
      <c r="AIQ19" s="98"/>
      <c r="AIR19" s="98"/>
      <c r="AIS19" s="98"/>
      <c r="AIT19" s="98"/>
      <c r="AIU19" s="98"/>
      <c r="AIV19" s="98"/>
      <c r="AIW19" s="98"/>
      <c r="AIX19" s="98"/>
      <c r="AIY19" s="98"/>
      <c r="AIZ19" s="98"/>
      <c r="AJA19" s="98"/>
      <c r="AJB19" s="98"/>
      <c r="AJC19" s="98"/>
      <c r="AJD19" s="98"/>
      <c r="AJE19" s="98"/>
      <c r="AJF19" s="98"/>
      <c r="AJG19" s="98"/>
      <c r="AJH19" s="98"/>
      <c r="AJI19" s="98"/>
      <c r="AJJ19" s="98"/>
      <c r="AJK19" s="98"/>
      <c r="AJL19" s="98"/>
      <c r="AJM19" s="98"/>
      <c r="AJN19" s="98"/>
      <c r="AJO19" s="98"/>
      <c r="AJP19" s="98"/>
      <c r="AJQ19" s="98"/>
      <c r="AJR19" s="98"/>
      <c r="AJS19" s="98"/>
      <c r="AJT19" s="98"/>
      <c r="AJU19" s="98"/>
      <c r="AJV19" s="98"/>
      <c r="AJW19" s="98"/>
      <c r="AJX19" s="98"/>
      <c r="AJY19" s="98"/>
      <c r="AJZ19" s="98"/>
      <c r="AKA19" s="98"/>
      <c r="AKB19" s="98"/>
      <c r="AKC19" s="98"/>
      <c r="AKD19" s="98"/>
      <c r="AKE19" s="98"/>
      <c r="AKF19" s="98"/>
      <c r="AKG19" s="98"/>
      <c r="AKH19" s="98"/>
      <c r="AKI19" s="98"/>
      <c r="AKJ19" s="98"/>
      <c r="AKK19" s="98"/>
      <c r="AKL19" s="98"/>
      <c r="AKM19" s="98"/>
      <c r="AKN19" s="98"/>
      <c r="AKO19" s="98"/>
    </row>
    <row r="20" spans="1:977" s="561" customFormat="1" ht="33" x14ac:dyDescent="0.45"/>
    <row r="21" spans="1:977" s="88" customFormat="1" ht="33" x14ac:dyDescent="0.45">
      <c r="A21" s="85"/>
      <c r="B21" s="85"/>
      <c r="C21" s="85"/>
      <c r="D21" s="85"/>
      <c r="E21" s="85"/>
      <c r="F21" s="85"/>
      <c r="G21" s="85"/>
      <c r="H21" s="85"/>
      <c r="I21" s="85"/>
      <c r="J21" s="85"/>
      <c r="K21" s="85"/>
      <c r="L21" s="85"/>
      <c r="M21" s="85"/>
      <c r="N21" s="85"/>
      <c r="O21" s="85"/>
      <c r="P21" s="85"/>
      <c r="Q21" s="85"/>
      <c r="R21" s="85"/>
      <c r="S21" s="85"/>
      <c r="T21" s="85"/>
      <c r="U21" s="561"/>
      <c r="V21" s="561"/>
      <c r="W21" s="561"/>
      <c r="X21" s="561"/>
      <c r="Y21" s="564"/>
      <c r="Z21" s="108" t="str">
        <f>IF(OsnPodaci!A67="","",MID(OsnPodaci!A67,FIND("licenca br.",OsnPodaci!A67,1)+11,15))</f>
        <v xml:space="preserve"> CR-7583/5</v>
      </c>
      <c r="AA21" s="561"/>
      <c r="AB21" s="561"/>
      <c r="AC21" s="561"/>
      <c r="AD21" s="561"/>
      <c r="AE21" s="561"/>
      <c r="AF21" s="561"/>
      <c r="AG21" s="109" t="str">
        <f>IF(OR(OsnPodaci!A34="",OsnPodaci!B34=""),"",OsnPodaci!A34&amp;" "&amp;OsnPodaci!B34)</f>
        <v>Jasmin Gradaškić</v>
      </c>
      <c r="AH21" s="89"/>
      <c r="AI21" s="89"/>
      <c r="AJ21" s="89"/>
      <c r="AK21" s="89"/>
      <c r="AL21" s="89"/>
      <c r="AM21" s="89"/>
      <c r="AN21" s="89"/>
      <c r="AO21" s="89"/>
      <c r="AP21" s="89"/>
      <c r="AQ21" s="89"/>
      <c r="AR21" s="89"/>
      <c r="AS21" s="89"/>
      <c r="AT21" s="89"/>
      <c r="AU21" s="89"/>
      <c r="AV21" s="89"/>
      <c r="AW21" s="89"/>
      <c r="AX21" s="89"/>
      <c r="AY21" s="89"/>
      <c r="AZ21" s="89"/>
      <c r="BA21" s="89"/>
      <c r="BB21" s="89"/>
      <c r="BC21" s="89"/>
      <c r="BD21" s="89"/>
      <c r="BE21" s="89"/>
      <c r="BF21" s="89"/>
      <c r="BG21" s="89"/>
      <c r="BH21" s="89"/>
      <c r="BI21" s="89"/>
      <c r="BJ21" s="89"/>
      <c r="BK21" s="89"/>
      <c r="BL21" s="89"/>
      <c r="BM21" s="89"/>
      <c r="BN21" s="89"/>
      <c r="BO21" s="89"/>
      <c r="BP21" s="89"/>
      <c r="BQ21" s="89"/>
      <c r="BR21" s="89"/>
      <c r="BS21" s="89"/>
      <c r="BT21" s="89"/>
      <c r="BU21" s="89"/>
      <c r="BV21" s="89"/>
      <c r="BW21" s="89"/>
      <c r="BX21" s="89"/>
      <c r="BY21" s="89"/>
      <c r="BZ21" s="89"/>
      <c r="CA21" s="89"/>
      <c r="CB21" s="89"/>
      <c r="CC21" s="89"/>
      <c r="CD21" s="89"/>
      <c r="CE21" s="89"/>
      <c r="CF21" s="89"/>
      <c r="CG21" s="89"/>
      <c r="CH21" s="89"/>
      <c r="CI21" s="89"/>
      <c r="CJ21" s="89"/>
      <c r="CK21" s="89"/>
      <c r="CL21" s="89"/>
      <c r="CM21" s="89"/>
      <c r="CN21" s="89"/>
      <c r="CO21" s="89"/>
      <c r="CP21" s="89"/>
      <c r="CQ21" s="89"/>
      <c r="CR21" s="89"/>
      <c r="CS21" s="89"/>
      <c r="CT21" s="89"/>
      <c r="CU21" s="89"/>
      <c r="CV21" s="89"/>
      <c r="CW21" s="89"/>
      <c r="CX21" s="89"/>
      <c r="CY21" s="89"/>
      <c r="CZ21" s="89"/>
      <c r="DA21" s="89"/>
      <c r="DB21" s="89"/>
      <c r="DC21" s="89"/>
      <c r="DD21" s="89"/>
      <c r="DE21" s="89"/>
      <c r="DF21" s="89"/>
      <c r="DG21" s="89"/>
      <c r="DH21" s="89"/>
      <c r="DI21" s="89"/>
      <c r="DJ21" s="89"/>
      <c r="DK21" s="89"/>
      <c r="DL21" s="89"/>
      <c r="DM21" s="89"/>
      <c r="DN21" s="89"/>
      <c r="DO21" s="89"/>
      <c r="DP21" s="89"/>
      <c r="DQ21" s="89"/>
      <c r="DR21" s="89"/>
      <c r="DS21" s="89"/>
      <c r="DT21" s="89"/>
      <c r="DU21" s="89"/>
      <c r="DV21" s="89"/>
      <c r="DW21" s="89"/>
      <c r="DX21" s="89"/>
      <c r="DY21" s="89"/>
      <c r="DZ21" s="89"/>
      <c r="EA21" s="89"/>
      <c r="EB21" s="89"/>
      <c r="EC21" s="89"/>
      <c r="ED21" s="89"/>
      <c r="EE21" s="89"/>
      <c r="EF21" s="89"/>
      <c r="EG21" s="89"/>
      <c r="EH21" s="89"/>
      <c r="EI21" s="89"/>
      <c r="EJ21" s="89"/>
      <c r="EK21" s="89"/>
      <c r="EL21" s="89"/>
      <c r="EM21" s="89"/>
      <c r="EN21" s="89"/>
      <c r="EO21" s="89"/>
      <c r="EP21" s="89"/>
      <c r="EQ21" s="89"/>
      <c r="ER21" s="89"/>
      <c r="ES21" s="89"/>
      <c r="ET21" s="89"/>
      <c r="EU21" s="89"/>
      <c r="EV21" s="89"/>
      <c r="EW21" s="89"/>
      <c r="EX21" s="89"/>
      <c r="EY21" s="89"/>
      <c r="EZ21" s="89"/>
      <c r="FA21" s="89"/>
      <c r="FB21" s="89"/>
      <c r="FC21" s="89"/>
      <c r="FD21" s="89"/>
      <c r="FE21" s="89"/>
      <c r="FF21" s="89"/>
      <c r="FG21" s="89"/>
      <c r="FH21" s="89"/>
      <c r="FI21" s="89"/>
      <c r="FJ21" s="89"/>
      <c r="FK21" s="89"/>
      <c r="FL21" s="89"/>
      <c r="FM21" s="89"/>
      <c r="FN21" s="89"/>
      <c r="FO21" s="89"/>
      <c r="FP21" s="89"/>
      <c r="FQ21" s="89"/>
      <c r="FR21" s="89"/>
      <c r="FS21" s="89"/>
      <c r="FT21" s="89"/>
      <c r="FU21" s="89"/>
      <c r="FV21" s="89"/>
      <c r="FW21" s="89"/>
      <c r="FX21" s="89"/>
      <c r="FY21" s="89"/>
      <c r="FZ21" s="89"/>
      <c r="GA21" s="89"/>
      <c r="GB21" s="89"/>
      <c r="GC21" s="89"/>
      <c r="GD21" s="89"/>
      <c r="GE21" s="89"/>
      <c r="GF21" s="89"/>
      <c r="GG21" s="89"/>
      <c r="GH21" s="89"/>
      <c r="GI21" s="89"/>
      <c r="GJ21" s="89"/>
      <c r="GK21" s="89"/>
      <c r="GL21" s="89"/>
      <c r="GM21" s="89"/>
      <c r="GN21" s="89"/>
      <c r="GO21" s="89"/>
      <c r="GP21" s="89"/>
      <c r="GQ21" s="89"/>
      <c r="GR21" s="89"/>
      <c r="GS21" s="89"/>
      <c r="GT21" s="89"/>
      <c r="GU21" s="89"/>
      <c r="GV21" s="89"/>
      <c r="GW21" s="89"/>
      <c r="GX21" s="89"/>
      <c r="GY21" s="89"/>
      <c r="GZ21" s="89"/>
      <c r="HA21" s="89"/>
      <c r="HB21" s="89"/>
      <c r="HC21" s="89"/>
      <c r="HD21" s="89"/>
      <c r="HE21" s="89"/>
      <c r="HF21" s="89"/>
      <c r="HG21" s="89"/>
      <c r="HH21" s="89"/>
      <c r="HI21" s="89"/>
      <c r="HJ21" s="89"/>
      <c r="HK21" s="89"/>
      <c r="HL21" s="89"/>
      <c r="HM21" s="89"/>
      <c r="HN21" s="89"/>
      <c r="HO21" s="89"/>
      <c r="HP21" s="89"/>
      <c r="HQ21" s="89"/>
      <c r="HR21" s="89"/>
      <c r="HS21" s="89"/>
      <c r="HT21" s="89"/>
      <c r="HU21" s="89"/>
      <c r="HV21" s="89"/>
      <c r="HW21" s="89"/>
      <c r="HX21" s="89"/>
      <c r="HY21" s="89"/>
      <c r="HZ21" s="89"/>
      <c r="IA21" s="89"/>
      <c r="IB21" s="89"/>
      <c r="IC21" s="89"/>
      <c r="ID21" s="89"/>
      <c r="IE21" s="89"/>
      <c r="IF21" s="89"/>
      <c r="IG21" s="89"/>
      <c r="IH21" s="89"/>
      <c r="II21" s="89"/>
      <c r="IJ21" s="89"/>
      <c r="IK21" s="89"/>
      <c r="IL21" s="89"/>
      <c r="IM21" s="89"/>
      <c r="IN21" s="89"/>
      <c r="IO21" s="89"/>
      <c r="IP21" s="89"/>
      <c r="IQ21" s="89"/>
      <c r="IR21" s="89"/>
      <c r="IS21" s="89"/>
      <c r="IT21" s="89"/>
      <c r="IU21" s="89"/>
      <c r="IV21" s="89"/>
      <c r="IW21" s="89"/>
      <c r="IX21" s="89"/>
      <c r="IY21" s="89"/>
      <c r="IZ21" s="89"/>
      <c r="JA21" s="89"/>
      <c r="JB21" s="89"/>
      <c r="JC21" s="89"/>
      <c r="JD21" s="89"/>
      <c r="JE21" s="89"/>
      <c r="JF21" s="89"/>
      <c r="JG21" s="89"/>
      <c r="JH21" s="89"/>
      <c r="JI21" s="89"/>
      <c r="JJ21" s="89"/>
      <c r="JK21" s="89"/>
      <c r="JL21" s="89"/>
      <c r="JM21" s="89"/>
      <c r="JN21" s="89"/>
      <c r="JO21" s="89"/>
      <c r="JP21" s="89"/>
      <c r="JQ21" s="89"/>
      <c r="JR21" s="89"/>
      <c r="JS21" s="89"/>
      <c r="JT21" s="89"/>
      <c r="JU21" s="89"/>
      <c r="JV21" s="89"/>
      <c r="JW21" s="89"/>
      <c r="JX21" s="89"/>
      <c r="JY21" s="89"/>
      <c r="JZ21" s="89"/>
      <c r="KA21" s="89"/>
      <c r="KB21" s="89"/>
      <c r="KC21" s="89"/>
      <c r="KD21" s="89"/>
      <c r="KE21" s="89"/>
      <c r="KF21" s="89"/>
      <c r="KG21" s="89"/>
      <c r="KH21" s="89"/>
      <c r="KI21" s="89"/>
      <c r="KJ21" s="89"/>
      <c r="KK21" s="89"/>
      <c r="KL21" s="89"/>
      <c r="KM21" s="89"/>
      <c r="KN21" s="89"/>
      <c r="KO21" s="89"/>
      <c r="KP21" s="89"/>
      <c r="KQ21" s="89"/>
      <c r="KR21" s="89"/>
      <c r="KS21" s="89"/>
      <c r="KT21" s="89"/>
      <c r="KU21" s="89"/>
      <c r="KV21" s="89"/>
      <c r="KW21" s="89"/>
      <c r="KX21" s="89"/>
      <c r="KY21" s="89"/>
      <c r="KZ21" s="89"/>
      <c r="LA21" s="89"/>
      <c r="LB21" s="89"/>
      <c r="LC21" s="89"/>
      <c r="LD21" s="89"/>
      <c r="LE21" s="89"/>
      <c r="LF21" s="89"/>
      <c r="LG21" s="89"/>
      <c r="LH21" s="89"/>
      <c r="LI21" s="89"/>
      <c r="LJ21" s="89"/>
      <c r="LK21" s="89"/>
      <c r="LL21" s="89"/>
      <c r="LM21" s="89"/>
      <c r="LN21" s="89"/>
      <c r="LO21" s="89"/>
      <c r="LP21" s="89"/>
      <c r="LQ21" s="89"/>
      <c r="LR21" s="89"/>
      <c r="LS21" s="89"/>
      <c r="LT21" s="89"/>
      <c r="LU21" s="89"/>
      <c r="LV21" s="89"/>
      <c r="LW21" s="89"/>
      <c r="LX21" s="89"/>
      <c r="LY21" s="89"/>
      <c r="LZ21" s="89"/>
      <c r="MA21" s="89"/>
      <c r="MB21" s="89"/>
      <c r="MC21" s="89"/>
      <c r="MD21" s="89"/>
      <c r="ME21" s="89"/>
      <c r="MF21" s="89"/>
      <c r="MG21" s="89"/>
      <c r="MH21" s="89"/>
      <c r="MI21" s="89"/>
      <c r="MJ21" s="89"/>
      <c r="MK21" s="89"/>
      <c r="ML21" s="89"/>
      <c r="MM21" s="89"/>
      <c r="MN21" s="89"/>
      <c r="MO21" s="89"/>
      <c r="MP21" s="89"/>
      <c r="MQ21" s="89"/>
      <c r="MR21" s="89"/>
      <c r="MS21" s="89"/>
      <c r="MT21" s="89"/>
      <c r="MU21" s="89"/>
      <c r="MV21" s="89"/>
      <c r="MW21" s="89"/>
      <c r="MX21" s="89"/>
      <c r="MY21" s="89"/>
      <c r="MZ21" s="89"/>
      <c r="NA21" s="89"/>
      <c r="NB21" s="89"/>
      <c r="NC21" s="89"/>
      <c r="ND21" s="89"/>
      <c r="NE21" s="89"/>
      <c r="NF21" s="89"/>
      <c r="NG21" s="89"/>
      <c r="NH21" s="89"/>
      <c r="NI21" s="89"/>
      <c r="NJ21" s="89"/>
      <c r="NK21" s="89"/>
      <c r="NL21" s="89"/>
      <c r="NM21" s="89"/>
      <c r="NN21" s="89"/>
      <c r="NO21" s="89"/>
      <c r="NP21" s="89"/>
      <c r="NQ21" s="89"/>
      <c r="NR21" s="89"/>
      <c r="NS21" s="89"/>
      <c r="NT21" s="89"/>
      <c r="NU21" s="89"/>
      <c r="NV21" s="89"/>
      <c r="NW21" s="89"/>
      <c r="NX21" s="89"/>
      <c r="NY21" s="89"/>
      <c r="NZ21" s="89"/>
      <c r="OA21" s="89"/>
      <c r="OB21" s="89"/>
      <c r="OC21" s="89"/>
      <c r="OD21" s="89"/>
      <c r="OE21" s="89"/>
      <c r="OF21" s="89"/>
      <c r="OG21" s="89"/>
      <c r="OH21" s="89"/>
      <c r="OI21" s="89"/>
      <c r="OJ21" s="89"/>
      <c r="OK21" s="89"/>
      <c r="OL21" s="89"/>
      <c r="OM21" s="89"/>
      <c r="ON21" s="89"/>
      <c r="OO21" s="89"/>
      <c r="OP21" s="89"/>
      <c r="OQ21" s="89"/>
      <c r="OR21" s="89"/>
      <c r="OS21" s="89"/>
      <c r="OT21" s="89"/>
      <c r="OU21" s="89"/>
      <c r="OV21" s="89"/>
      <c r="OW21" s="89"/>
      <c r="OX21" s="89"/>
      <c r="OY21" s="89"/>
      <c r="OZ21" s="89"/>
      <c r="PA21" s="89"/>
      <c r="PB21" s="89"/>
      <c r="PC21" s="89"/>
      <c r="PD21" s="89"/>
      <c r="PE21" s="89"/>
      <c r="PF21" s="89"/>
      <c r="PG21" s="89"/>
      <c r="PH21" s="89"/>
      <c r="PI21" s="89"/>
      <c r="PJ21" s="89"/>
      <c r="PK21" s="89"/>
      <c r="PL21" s="89"/>
      <c r="PM21" s="89"/>
      <c r="PN21" s="89"/>
      <c r="PO21" s="89"/>
      <c r="PP21" s="89"/>
      <c r="PQ21" s="89"/>
      <c r="PR21" s="89"/>
      <c r="PS21" s="89"/>
      <c r="PT21" s="89"/>
      <c r="PU21" s="89"/>
      <c r="PV21" s="89"/>
      <c r="PW21" s="89"/>
      <c r="PX21" s="89"/>
      <c r="PY21" s="89"/>
      <c r="PZ21" s="89"/>
      <c r="QA21" s="89"/>
      <c r="QB21" s="89"/>
      <c r="QC21" s="89"/>
      <c r="QD21" s="89"/>
      <c r="QE21" s="89"/>
      <c r="QF21" s="89"/>
      <c r="QG21" s="89"/>
      <c r="QH21" s="89"/>
      <c r="QI21" s="89"/>
      <c r="QJ21" s="89"/>
      <c r="QK21" s="89"/>
      <c r="QL21" s="89"/>
      <c r="QM21" s="89"/>
      <c r="QN21" s="89"/>
      <c r="QO21" s="89"/>
      <c r="QP21" s="89"/>
      <c r="QQ21" s="89"/>
      <c r="QR21" s="89"/>
      <c r="QS21" s="89"/>
      <c r="QT21" s="89"/>
      <c r="QU21" s="89"/>
      <c r="QV21" s="89"/>
      <c r="QW21" s="89"/>
      <c r="QX21" s="89"/>
      <c r="QY21" s="89"/>
      <c r="QZ21" s="89"/>
      <c r="RA21" s="89"/>
      <c r="RB21" s="89"/>
      <c r="RC21" s="89"/>
      <c r="RD21" s="89"/>
      <c r="RE21" s="89"/>
      <c r="RF21" s="89"/>
      <c r="RG21" s="89"/>
      <c r="RH21" s="89"/>
      <c r="RI21" s="89"/>
      <c r="RJ21" s="89"/>
      <c r="RK21" s="89"/>
      <c r="RL21" s="89"/>
      <c r="RM21" s="89"/>
      <c r="RN21" s="89"/>
      <c r="RO21" s="89"/>
      <c r="RP21" s="89"/>
      <c r="RQ21" s="89"/>
      <c r="RR21" s="89"/>
      <c r="RS21" s="89"/>
      <c r="RT21" s="89"/>
      <c r="RU21" s="89"/>
      <c r="RV21" s="89"/>
      <c r="RW21" s="89"/>
      <c r="RX21" s="89"/>
      <c r="RY21" s="89"/>
      <c r="RZ21" s="89"/>
      <c r="SA21" s="89"/>
      <c r="SB21" s="89"/>
      <c r="SC21" s="89"/>
      <c r="SD21" s="89"/>
      <c r="SE21" s="89"/>
      <c r="SF21" s="89"/>
      <c r="SG21" s="89"/>
      <c r="SH21" s="89"/>
      <c r="SI21" s="89"/>
      <c r="SJ21" s="89"/>
      <c r="SK21" s="89"/>
      <c r="SL21" s="89"/>
      <c r="SM21" s="89"/>
      <c r="SN21" s="89"/>
      <c r="SO21" s="89"/>
      <c r="SP21" s="89"/>
      <c r="SQ21" s="89"/>
      <c r="SR21" s="89"/>
      <c r="SS21" s="89"/>
      <c r="ST21" s="89"/>
      <c r="SU21" s="89"/>
      <c r="SV21" s="89"/>
      <c r="SW21" s="89"/>
      <c r="SX21" s="89"/>
      <c r="SY21" s="89"/>
      <c r="SZ21" s="89"/>
      <c r="TA21" s="89"/>
      <c r="TB21" s="89"/>
      <c r="TC21" s="89"/>
      <c r="TD21" s="89"/>
      <c r="TE21" s="89"/>
      <c r="TF21" s="89"/>
      <c r="TG21" s="89"/>
      <c r="TH21" s="89"/>
      <c r="TI21" s="89"/>
      <c r="TJ21" s="89"/>
      <c r="TK21" s="89"/>
      <c r="TL21" s="89"/>
      <c r="TM21" s="89"/>
      <c r="TN21" s="89"/>
      <c r="TO21" s="89"/>
      <c r="TP21" s="89"/>
      <c r="TQ21" s="89"/>
      <c r="TR21" s="89"/>
      <c r="TS21" s="89"/>
      <c r="TT21" s="89"/>
      <c r="TU21" s="89"/>
      <c r="TV21" s="89"/>
      <c r="TW21" s="89"/>
      <c r="TX21" s="89"/>
      <c r="TY21" s="89"/>
      <c r="TZ21" s="89"/>
      <c r="UA21" s="89"/>
      <c r="UB21" s="89"/>
      <c r="UC21" s="89"/>
      <c r="UD21" s="89"/>
      <c r="UE21" s="89"/>
      <c r="UF21" s="89"/>
      <c r="UG21" s="89"/>
      <c r="UH21" s="89"/>
      <c r="UI21" s="89"/>
      <c r="UJ21" s="89"/>
      <c r="UK21" s="89"/>
      <c r="UL21" s="89"/>
      <c r="UM21" s="89"/>
      <c r="UN21" s="89"/>
      <c r="UO21" s="89"/>
      <c r="UP21" s="89"/>
      <c r="UQ21" s="89"/>
      <c r="UR21" s="89"/>
      <c r="US21" s="89"/>
      <c r="UT21" s="89"/>
      <c r="UU21" s="89"/>
      <c r="UV21" s="89"/>
      <c r="UW21" s="89"/>
      <c r="UX21" s="89"/>
      <c r="UY21" s="89"/>
      <c r="UZ21" s="89"/>
      <c r="VA21" s="89"/>
      <c r="VB21" s="89"/>
      <c r="VC21" s="89"/>
      <c r="VD21" s="89"/>
      <c r="VE21" s="89"/>
      <c r="VF21" s="89"/>
      <c r="VG21" s="89"/>
      <c r="VH21" s="89"/>
      <c r="VI21" s="89"/>
      <c r="VJ21" s="89"/>
      <c r="VK21" s="89"/>
      <c r="VL21" s="89"/>
      <c r="VM21" s="89"/>
      <c r="VN21" s="89"/>
      <c r="VO21" s="89"/>
      <c r="VP21" s="89"/>
      <c r="VQ21" s="89"/>
      <c r="VR21" s="89"/>
      <c r="VS21" s="89"/>
      <c r="VT21" s="89"/>
      <c r="VU21" s="89"/>
      <c r="VV21" s="89"/>
      <c r="VW21" s="89"/>
      <c r="VX21" s="89"/>
      <c r="VY21" s="89"/>
      <c r="VZ21" s="89"/>
      <c r="WA21" s="89"/>
      <c r="WB21" s="89"/>
      <c r="WC21" s="89"/>
      <c r="WD21" s="89"/>
      <c r="WE21" s="89"/>
      <c r="WF21" s="89"/>
      <c r="WG21" s="89"/>
      <c r="WH21" s="89"/>
      <c r="WI21" s="89"/>
      <c r="WJ21" s="89"/>
      <c r="WK21" s="89"/>
      <c r="WL21" s="89"/>
      <c r="WM21" s="89"/>
      <c r="WN21" s="89"/>
      <c r="WO21" s="89"/>
      <c r="WP21" s="89"/>
      <c r="WQ21" s="89"/>
      <c r="WR21" s="89"/>
      <c r="WS21" s="89"/>
      <c r="WT21" s="89"/>
      <c r="WU21" s="89"/>
      <c r="WV21" s="89"/>
      <c r="WW21" s="89"/>
      <c r="WX21" s="89"/>
      <c r="WY21" s="89"/>
      <c r="WZ21" s="89"/>
      <c r="XA21" s="89"/>
      <c r="XB21" s="89"/>
      <c r="XC21" s="89"/>
      <c r="XD21" s="89"/>
      <c r="XE21" s="89"/>
      <c r="XF21" s="89"/>
      <c r="XG21" s="89"/>
      <c r="XH21" s="89"/>
      <c r="XI21" s="89"/>
      <c r="XJ21" s="89"/>
      <c r="XK21" s="89"/>
      <c r="XL21" s="89"/>
      <c r="XM21" s="89"/>
      <c r="XN21" s="89"/>
      <c r="XO21" s="89"/>
      <c r="XP21" s="89"/>
      <c r="XQ21" s="89"/>
      <c r="XR21" s="89"/>
      <c r="XS21" s="89"/>
      <c r="XT21" s="89"/>
      <c r="XU21" s="89"/>
      <c r="XV21" s="89"/>
      <c r="XW21" s="89"/>
      <c r="XX21" s="89"/>
      <c r="XY21" s="89"/>
      <c r="XZ21" s="89"/>
      <c r="YA21" s="89"/>
      <c r="YB21" s="89"/>
      <c r="YC21" s="89"/>
      <c r="YD21" s="89"/>
      <c r="YE21" s="89"/>
      <c r="YF21" s="89"/>
      <c r="YG21" s="89"/>
      <c r="YH21" s="89"/>
      <c r="YI21" s="89"/>
      <c r="YJ21" s="89"/>
      <c r="YK21" s="89"/>
      <c r="YL21" s="89"/>
      <c r="YM21" s="89"/>
      <c r="YN21" s="89"/>
      <c r="YO21" s="89"/>
      <c r="YP21" s="89"/>
      <c r="YQ21" s="89"/>
      <c r="YR21" s="89"/>
      <c r="YS21" s="89"/>
      <c r="YT21" s="89"/>
      <c r="YU21" s="89"/>
      <c r="YV21" s="89"/>
      <c r="YW21" s="89"/>
      <c r="YX21" s="89"/>
      <c r="YY21" s="89"/>
      <c r="YZ21" s="89"/>
      <c r="ZA21" s="89"/>
      <c r="ZB21" s="89"/>
      <c r="ZC21" s="89"/>
      <c r="ZD21" s="89"/>
      <c r="ZE21" s="89"/>
      <c r="ZF21" s="89"/>
      <c r="ZG21" s="89"/>
      <c r="ZH21" s="89"/>
      <c r="ZI21" s="89"/>
      <c r="ZJ21" s="89"/>
      <c r="ZK21" s="89"/>
      <c r="ZL21" s="89"/>
      <c r="ZM21" s="89"/>
      <c r="ZN21" s="89"/>
      <c r="ZO21" s="89"/>
      <c r="ZP21" s="89"/>
      <c r="ZQ21" s="89"/>
      <c r="ZR21" s="89"/>
      <c r="ZS21" s="89"/>
      <c r="ZT21" s="89"/>
      <c r="ZU21" s="89"/>
      <c r="ZV21" s="89"/>
      <c r="ZW21" s="89"/>
      <c r="ZX21" s="89"/>
      <c r="ZY21" s="89"/>
      <c r="ZZ21" s="89"/>
      <c r="AAA21" s="89"/>
      <c r="AAB21" s="89"/>
      <c r="AAC21" s="89"/>
      <c r="AAD21" s="89"/>
      <c r="AAE21" s="89"/>
      <c r="AAF21" s="89"/>
      <c r="AAG21" s="89"/>
      <c r="AAH21" s="89"/>
      <c r="AAI21" s="89"/>
      <c r="AAJ21" s="89"/>
      <c r="AAK21" s="89"/>
      <c r="AAL21" s="89"/>
      <c r="AAM21" s="89"/>
      <c r="AAN21" s="89"/>
      <c r="AAO21" s="89"/>
      <c r="AAP21" s="89"/>
      <c r="AAQ21" s="89"/>
      <c r="AAR21" s="89"/>
      <c r="AAS21" s="89"/>
      <c r="AAT21" s="89"/>
      <c r="AAU21" s="89"/>
      <c r="AAV21" s="89"/>
      <c r="AAW21" s="89"/>
      <c r="AAX21" s="89"/>
      <c r="AAY21" s="89"/>
      <c r="AAZ21" s="89"/>
      <c r="ABA21" s="89"/>
      <c r="ABB21" s="89"/>
      <c r="ABC21" s="89"/>
      <c r="ABD21" s="89"/>
      <c r="ABE21" s="89"/>
      <c r="ABF21" s="89"/>
      <c r="ABG21" s="89"/>
      <c r="ABH21" s="89"/>
      <c r="ABI21" s="89"/>
      <c r="ABJ21" s="89"/>
      <c r="ABK21" s="89"/>
      <c r="ABL21" s="89"/>
      <c r="ABM21" s="89"/>
      <c r="ABN21" s="89"/>
      <c r="ABO21" s="89"/>
      <c r="ABP21" s="89"/>
      <c r="ABQ21" s="89"/>
      <c r="ABR21" s="89"/>
      <c r="ABS21" s="89"/>
      <c r="ABT21" s="89"/>
      <c r="ABU21" s="89"/>
      <c r="ABV21" s="89"/>
      <c r="ABW21" s="89"/>
      <c r="ABX21" s="89"/>
      <c r="ABY21" s="89"/>
      <c r="ABZ21" s="89"/>
      <c r="ACA21" s="89"/>
      <c r="ACB21" s="89"/>
      <c r="ACC21" s="89"/>
      <c r="ACD21" s="89"/>
      <c r="ACE21" s="89"/>
      <c r="ACF21" s="89"/>
      <c r="ACG21" s="89"/>
      <c r="ACH21" s="89"/>
      <c r="ACI21" s="89"/>
      <c r="ACJ21" s="89"/>
      <c r="ACK21" s="89"/>
      <c r="ACL21" s="89"/>
      <c r="ACM21" s="89"/>
      <c r="ACN21" s="89"/>
      <c r="ACO21" s="89"/>
      <c r="ACP21" s="89"/>
      <c r="ACQ21" s="89"/>
      <c r="ACR21" s="89"/>
      <c r="ACS21" s="89"/>
      <c r="ACT21" s="89"/>
      <c r="ACU21" s="89"/>
      <c r="ACV21" s="89"/>
      <c r="ACW21" s="89"/>
      <c r="ACX21" s="89"/>
      <c r="ACY21" s="89"/>
      <c r="ACZ21" s="89"/>
      <c r="ADA21" s="89"/>
      <c r="ADB21" s="89"/>
      <c r="ADC21" s="89"/>
      <c r="ADD21" s="89"/>
      <c r="ADE21" s="89"/>
      <c r="ADF21" s="89"/>
      <c r="ADG21" s="89"/>
      <c r="ADH21" s="89"/>
      <c r="ADI21" s="89"/>
      <c r="ADJ21" s="89"/>
      <c r="ADK21" s="89"/>
      <c r="ADL21" s="89"/>
      <c r="ADM21" s="89"/>
      <c r="ADN21" s="89"/>
      <c r="ADO21" s="89"/>
      <c r="ADP21" s="89"/>
      <c r="ADQ21" s="89"/>
      <c r="ADR21" s="89"/>
      <c r="ADS21" s="89"/>
      <c r="ADT21" s="89"/>
      <c r="ADU21" s="89"/>
      <c r="ADV21" s="89"/>
      <c r="ADW21" s="89"/>
      <c r="ADX21" s="89"/>
      <c r="ADY21" s="89"/>
      <c r="ADZ21" s="89"/>
      <c r="AEA21" s="89"/>
      <c r="AEB21" s="89"/>
      <c r="AEC21" s="89"/>
      <c r="AED21" s="89"/>
      <c r="AEE21" s="89"/>
      <c r="AEF21" s="89"/>
      <c r="AEG21" s="89"/>
      <c r="AEH21" s="89"/>
      <c r="AEI21" s="89"/>
      <c r="AEJ21" s="89"/>
      <c r="AEK21" s="89"/>
      <c r="AEL21" s="89"/>
      <c r="AEM21" s="89"/>
      <c r="AEN21" s="89"/>
      <c r="AEO21" s="89"/>
      <c r="AEP21" s="89"/>
      <c r="AEQ21" s="89"/>
      <c r="AER21" s="89"/>
      <c r="AES21" s="89"/>
      <c r="AET21" s="89"/>
      <c r="AEU21" s="89"/>
      <c r="AEV21" s="89"/>
      <c r="AEW21" s="89"/>
      <c r="AEX21" s="89"/>
      <c r="AEY21" s="89"/>
      <c r="AEZ21" s="89"/>
      <c r="AFA21" s="89"/>
      <c r="AFB21" s="89"/>
      <c r="AFC21" s="89"/>
      <c r="AFD21" s="89"/>
      <c r="AFE21" s="89"/>
      <c r="AFF21" s="89"/>
      <c r="AFG21" s="89"/>
      <c r="AFH21" s="89"/>
      <c r="AFI21" s="89"/>
      <c r="AFJ21" s="89"/>
      <c r="AFK21" s="89"/>
      <c r="AFL21" s="89"/>
      <c r="AFM21" s="89"/>
      <c r="AFN21" s="89"/>
      <c r="AFO21" s="89"/>
      <c r="AFP21" s="89"/>
      <c r="AFQ21" s="89"/>
      <c r="AFR21" s="89"/>
      <c r="AFS21" s="89"/>
      <c r="AFT21" s="89"/>
      <c r="AFU21" s="89"/>
      <c r="AFV21" s="89"/>
      <c r="AFW21" s="89"/>
      <c r="AFX21" s="89"/>
      <c r="AFY21" s="89"/>
      <c r="AFZ21" s="89"/>
      <c r="AGA21" s="89"/>
      <c r="AGB21" s="89"/>
      <c r="AGC21" s="89"/>
      <c r="AGD21" s="89"/>
      <c r="AGE21" s="89"/>
      <c r="AGF21" s="89"/>
      <c r="AGG21" s="89"/>
      <c r="AGH21" s="89"/>
      <c r="AGI21" s="89"/>
      <c r="AGJ21" s="89"/>
      <c r="AGK21" s="89"/>
      <c r="AGL21" s="89"/>
      <c r="AGM21" s="89"/>
      <c r="AGN21" s="89"/>
      <c r="AGO21" s="89"/>
      <c r="AGP21" s="89"/>
      <c r="AGQ21" s="89"/>
      <c r="AGR21" s="89"/>
      <c r="AGS21" s="89"/>
      <c r="AGT21" s="89"/>
      <c r="AGU21" s="89"/>
      <c r="AGV21" s="89"/>
      <c r="AGW21" s="89"/>
      <c r="AGX21" s="89"/>
      <c r="AGY21" s="89"/>
      <c r="AGZ21" s="89"/>
      <c r="AHA21" s="89"/>
      <c r="AHB21" s="89"/>
      <c r="AHC21" s="89"/>
      <c r="AHD21" s="89"/>
      <c r="AHE21" s="89"/>
      <c r="AHF21" s="89"/>
      <c r="AHG21" s="89"/>
      <c r="AHH21" s="89"/>
      <c r="AHI21" s="89"/>
      <c r="AHJ21" s="89"/>
      <c r="AHK21" s="89"/>
      <c r="AHL21" s="89"/>
      <c r="AHM21" s="89"/>
      <c r="AHN21" s="89"/>
      <c r="AHO21" s="89"/>
      <c r="AHP21" s="89"/>
      <c r="AHQ21" s="89"/>
      <c r="AHR21" s="89"/>
      <c r="AHS21" s="89"/>
      <c r="AHT21" s="89"/>
      <c r="AHU21" s="89"/>
      <c r="AHV21" s="89"/>
      <c r="AHW21" s="89"/>
      <c r="AHX21" s="89"/>
      <c r="AHY21" s="89"/>
      <c r="AHZ21" s="89"/>
      <c r="AIA21" s="89"/>
      <c r="AIB21" s="89"/>
      <c r="AIC21" s="89"/>
      <c r="AID21" s="89"/>
      <c r="AIE21" s="89"/>
      <c r="AIF21" s="89"/>
      <c r="AIG21" s="89"/>
      <c r="AIH21" s="89"/>
      <c r="AII21" s="89"/>
      <c r="AIJ21" s="89"/>
      <c r="AIK21" s="89"/>
      <c r="AIL21" s="89"/>
      <c r="AIM21" s="89"/>
      <c r="AIN21" s="89"/>
      <c r="AIO21" s="89"/>
      <c r="AIP21" s="89"/>
      <c r="AIQ21" s="89"/>
      <c r="AIR21" s="89"/>
      <c r="AIS21" s="89"/>
      <c r="AIT21" s="89"/>
      <c r="AIU21" s="89"/>
      <c r="AIV21" s="89"/>
      <c r="AIW21" s="89"/>
      <c r="AIX21" s="89"/>
      <c r="AIY21" s="89"/>
      <c r="AIZ21" s="89"/>
      <c r="AJA21" s="89"/>
      <c r="AJB21" s="89"/>
      <c r="AJC21" s="89"/>
      <c r="AJD21" s="89"/>
      <c r="AJE21" s="89"/>
      <c r="AJF21" s="89"/>
      <c r="AJG21" s="89"/>
      <c r="AJH21" s="89"/>
      <c r="AJI21" s="89"/>
      <c r="AJJ21" s="89"/>
      <c r="AJK21" s="89"/>
      <c r="AJL21" s="89"/>
      <c r="AJM21" s="89"/>
      <c r="AJN21" s="89"/>
      <c r="AJO21" s="89"/>
      <c r="AJP21" s="89"/>
      <c r="AJQ21" s="89"/>
      <c r="AJR21" s="89"/>
      <c r="AJS21" s="89"/>
      <c r="AJT21" s="89"/>
      <c r="AJU21" s="89"/>
      <c r="AJV21" s="89"/>
      <c r="AJW21" s="89"/>
      <c r="AJX21" s="89"/>
      <c r="AJY21" s="89"/>
      <c r="AJZ21" s="89"/>
      <c r="AKA21" s="89"/>
      <c r="AKB21" s="89"/>
      <c r="AKC21" s="89"/>
      <c r="AKD21" s="89"/>
      <c r="AKE21" s="89"/>
      <c r="AKF21" s="89"/>
      <c r="AKG21" s="89"/>
      <c r="AKH21" s="89"/>
      <c r="AKI21" s="89"/>
      <c r="AKJ21" s="89"/>
      <c r="AKK21" s="89"/>
      <c r="AKL21" s="89"/>
      <c r="AKM21" s="89"/>
      <c r="AKN21" s="89"/>
      <c r="AKO21" s="89"/>
    </row>
    <row r="22" spans="1:977" s="561" customFormat="1" ht="33" x14ac:dyDescent="0.45">
      <c r="U22" s="88"/>
      <c r="V22" s="107"/>
      <c r="W22" s="88"/>
      <c r="X22" s="88"/>
      <c r="Y22" s="105"/>
      <c r="Z22" s="563" t="s">
        <v>2254</v>
      </c>
      <c r="AA22" s="88"/>
      <c r="AB22" s="88"/>
      <c r="AC22" s="89"/>
      <c r="AD22" s="89"/>
      <c r="AE22" s="89"/>
      <c r="AF22" s="89"/>
      <c r="AG22" s="565" t="s">
        <v>2252</v>
      </c>
    </row>
    <row r="23" spans="1:977" s="88" customFormat="1" ht="33" x14ac:dyDescent="0.45">
      <c r="A23" s="85"/>
      <c r="B23" s="85"/>
      <c r="C23" s="85"/>
      <c r="D23" s="85"/>
      <c r="E23" s="85"/>
      <c r="F23" s="85"/>
      <c r="G23" s="85"/>
      <c r="H23" s="85"/>
      <c r="I23" s="85"/>
      <c r="J23" s="85"/>
      <c r="K23" s="85"/>
      <c r="L23" s="85"/>
      <c r="M23" s="85"/>
      <c r="N23" s="85"/>
      <c r="O23" s="85"/>
      <c r="P23" s="85"/>
      <c r="Q23" s="85"/>
      <c r="R23" s="85"/>
      <c r="S23" s="85"/>
      <c r="T23" s="85"/>
      <c r="AH23" s="89"/>
      <c r="AI23" s="89"/>
      <c r="AJ23" s="89"/>
      <c r="AK23" s="89"/>
      <c r="AL23" s="89"/>
      <c r="AM23" s="89"/>
      <c r="AN23" s="89"/>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89"/>
      <c r="BU23" s="89"/>
      <c r="BV23" s="89"/>
      <c r="BW23" s="89"/>
      <c r="BX23" s="89"/>
      <c r="BY23" s="89"/>
      <c r="BZ23" s="89"/>
      <c r="CA23" s="89"/>
      <c r="CB23" s="89"/>
      <c r="CC23" s="89"/>
      <c r="CD23" s="89"/>
      <c r="CE23" s="89"/>
      <c r="CF23" s="89"/>
      <c r="CG23" s="89"/>
      <c r="CH23" s="89"/>
      <c r="CI23" s="89"/>
      <c r="CJ23" s="89"/>
      <c r="CK23" s="89"/>
      <c r="CL23" s="89"/>
      <c r="CM23" s="89"/>
      <c r="CN23" s="89"/>
      <c r="CO23" s="89"/>
      <c r="CP23" s="89"/>
      <c r="CQ23" s="89"/>
      <c r="CR23" s="89"/>
      <c r="CS23" s="89"/>
      <c r="CT23" s="89"/>
      <c r="CU23" s="89"/>
      <c r="CV23" s="89"/>
      <c r="CW23" s="89"/>
      <c r="CX23" s="89"/>
      <c r="CY23" s="89"/>
      <c r="CZ23" s="89"/>
      <c r="DA23" s="89"/>
      <c r="DB23" s="89"/>
      <c r="DC23" s="89"/>
      <c r="DD23" s="89"/>
      <c r="DE23" s="89"/>
      <c r="DF23" s="89"/>
      <c r="DG23" s="89"/>
      <c r="DH23" s="89"/>
      <c r="DI23" s="89"/>
      <c r="DJ23" s="89"/>
      <c r="DK23" s="89"/>
      <c r="DL23" s="89"/>
      <c r="DM23" s="89"/>
      <c r="DN23" s="89"/>
      <c r="DO23" s="89"/>
      <c r="DP23" s="89"/>
      <c r="DQ23" s="89"/>
      <c r="DR23" s="89"/>
      <c r="DS23" s="89"/>
      <c r="DT23" s="89"/>
      <c r="DU23" s="89"/>
      <c r="DV23" s="89"/>
      <c r="DW23" s="89"/>
      <c r="DX23" s="89"/>
      <c r="DY23" s="89"/>
      <c r="DZ23" s="89"/>
      <c r="EA23" s="89"/>
      <c r="EB23" s="89"/>
      <c r="EC23" s="89"/>
      <c r="ED23" s="89"/>
      <c r="EE23" s="89"/>
      <c r="EF23" s="89"/>
      <c r="EG23" s="89"/>
      <c r="EH23" s="89"/>
      <c r="EI23" s="89"/>
      <c r="EJ23" s="89"/>
      <c r="EK23" s="89"/>
      <c r="EL23" s="89"/>
      <c r="EM23" s="89"/>
      <c r="EN23" s="89"/>
      <c r="EO23" s="89"/>
      <c r="EP23" s="89"/>
      <c r="EQ23" s="89"/>
      <c r="ER23" s="89"/>
      <c r="ES23" s="89"/>
      <c r="ET23" s="89"/>
      <c r="EU23" s="89"/>
      <c r="EV23" s="89"/>
      <c r="EW23" s="89"/>
      <c r="EX23" s="89"/>
      <c r="EY23" s="89"/>
      <c r="EZ23" s="89"/>
      <c r="FA23" s="89"/>
      <c r="FB23" s="89"/>
      <c r="FC23" s="89"/>
      <c r="FD23" s="89"/>
      <c r="FE23" s="89"/>
      <c r="FF23" s="89"/>
      <c r="FG23" s="89"/>
      <c r="FH23" s="89"/>
      <c r="FI23" s="89"/>
      <c r="FJ23" s="89"/>
      <c r="FK23" s="89"/>
      <c r="FL23" s="89"/>
      <c r="FM23" s="89"/>
      <c r="FN23" s="89"/>
      <c r="FO23" s="89"/>
      <c r="FP23" s="89"/>
      <c r="FQ23" s="89"/>
      <c r="FR23" s="89"/>
      <c r="FS23" s="89"/>
      <c r="FT23" s="89"/>
      <c r="FU23" s="89"/>
      <c r="FV23" s="89"/>
      <c r="FW23" s="89"/>
      <c r="FX23" s="89"/>
      <c r="FY23" s="89"/>
      <c r="FZ23" s="89"/>
      <c r="GA23" s="89"/>
      <c r="GB23" s="89"/>
      <c r="GC23" s="89"/>
      <c r="GD23" s="89"/>
      <c r="GE23" s="89"/>
      <c r="GF23" s="89"/>
      <c r="GG23" s="89"/>
      <c r="GH23" s="89"/>
      <c r="GI23" s="89"/>
      <c r="GJ23" s="89"/>
      <c r="GK23" s="89"/>
      <c r="GL23" s="89"/>
      <c r="GM23" s="89"/>
      <c r="GN23" s="89"/>
      <c r="GO23" s="89"/>
      <c r="GP23" s="89"/>
      <c r="GQ23" s="89"/>
      <c r="GR23" s="89"/>
      <c r="GS23" s="89"/>
      <c r="GT23" s="89"/>
      <c r="GU23" s="89"/>
      <c r="GV23" s="89"/>
      <c r="GW23" s="89"/>
      <c r="GX23" s="89"/>
      <c r="GY23" s="89"/>
      <c r="GZ23" s="89"/>
      <c r="HA23" s="89"/>
      <c r="HB23" s="89"/>
      <c r="HC23" s="89"/>
      <c r="HD23" s="89"/>
      <c r="HE23" s="89"/>
      <c r="HF23" s="89"/>
      <c r="HG23" s="89"/>
      <c r="HH23" s="89"/>
      <c r="HI23" s="89"/>
      <c r="HJ23" s="89"/>
      <c r="HK23" s="89"/>
      <c r="HL23" s="89"/>
      <c r="HM23" s="89"/>
      <c r="HN23" s="89"/>
      <c r="HO23" s="89"/>
      <c r="HP23" s="89"/>
      <c r="HQ23" s="89"/>
      <c r="HR23" s="89"/>
      <c r="HS23" s="89"/>
      <c r="HT23" s="89"/>
      <c r="HU23" s="89"/>
      <c r="HV23" s="89"/>
      <c r="HW23" s="89"/>
      <c r="HX23" s="89"/>
      <c r="HY23" s="89"/>
      <c r="HZ23" s="89"/>
      <c r="IA23" s="89"/>
      <c r="IB23" s="89"/>
      <c r="IC23" s="89"/>
      <c r="ID23" s="89"/>
      <c r="IE23" s="89"/>
      <c r="IF23" s="89"/>
      <c r="IG23" s="89"/>
      <c r="IH23" s="89"/>
      <c r="II23" s="89"/>
      <c r="IJ23" s="89"/>
      <c r="IK23" s="89"/>
      <c r="IL23" s="89"/>
      <c r="IM23" s="89"/>
      <c r="IN23" s="89"/>
      <c r="IO23" s="89"/>
      <c r="IP23" s="89"/>
      <c r="IQ23" s="89"/>
      <c r="IR23" s="89"/>
      <c r="IS23" s="89"/>
      <c r="IT23" s="89"/>
      <c r="IU23" s="89"/>
      <c r="IV23" s="89"/>
      <c r="IW23" s="89"/>
      <c r="IX23" s="89"/>
      <c r="IY23" s="89"/>
      <c r="IZ23" s="89"/>
      <c r="JA23" s="89"/>
      <c r="JB23" s="89"/>
      <c r="JC23" s="89"/>
      <c r="JD23" s="89"/>
      <c r="JE23" s="89"/>
      <c r="JF23" s="89"/>
      <c r="JG23" s="89"/>
      <c r="JH23" s="89"/>
      <c r="JI23" s="89"/>
      <c r="JJ23" s="89"/>
      <c r="JK23" s="89"/>
      <c r="JL23" s="89"/>
      <c r="JM23" s="89"/>
      <c r="JN23" s="89"/>
      <c r="JO23" s="89"/>
      <c r="JP23" s="89"/>
      <c r="JQ23" s="89"/>
      <c r="JR23" s="89"/>
      <c r="JS23" s="89"/>
      <c r="JT23" s="89"/>
      <c r="JU23" s="89"/>
      <c r="JV23" s="89"/>
      <c r="JW23" s="89"/>
      <c r="JX23" s="89"/>
      <c r="JY23" s="89"/>
      <c r="JZ23" s="89"/>
      <c r="KA23" s="89"/>
      <c r="KB23" s="89"/>
      <c r="KC23" s="89"/>
      <c r="KD23" s="89"/>
      <c r="KE23" s="89"/>
      <c r="KF23" s="89"/>
      <c r="KG23" s="89"/>
      <c r="KH23" s="89"/>
      <c r="KI23" s="89"/>
      <c r="KJ23" s="89"/>
      <c r="KK23" s="89"/>
      <c r="KL23" s="89"/>
      <c r="KM23" s="89"/>
      <c r="KN23" s="89"/>
      <c r="KO23" s="89"/>
      <c r="KP23" s="89"/>
      <c r="KQ23" s="89"/>
      <c r="KR23" s="89"/>
      <c r="KS23" s="89"/>
      <c r="KT23" s="89"/>
      <c r="KU23" s="89"/>
      <c r="KV23" s="89"/>
      <c r="KW23" s="89"/>
      <c r="KX23" s="89"/>
      <c r="KY23" s="89"/>
      <c r="KZ23" s="89"/>
      <c r="LA23" s="89"/>
      <c r="LB23" s="89"/>
      <c r="LC23" s="89"/>
      <c r="LD23" s="89"/>
      <c r="LE23" s="89"/>
      <c r="LF23" s="89"/>
      <c r="LG23" s="89"/>
      <c r="LH23" s="89"/>
      <c r="LI23" s="89"/>
      <c r="LJ23" s="89"/>
      <c r="LK23" s="89"/>
      <c r="LL23" s="89"/>
      <c r="LM23" s="89"/>
      <c r="LN23" s="89"/>
      <c r="LO23" s="89"/>
      <c r="LP23" s="89"/>
      <c r="LQ23" s="89"/>
      <c r="LR23" s="89"/>
      <c r="LS23" s="89"/>
      <c r="LT23" s="89"/>
      <c r="LU23" s="89"/>
      <c r="LV23" s="89"/>
      <c r="LW23" s="89"/>
      <c r="LX23" s="89"/>
      <c r="LY23" s="89"/>
      <c r="LZ23" s="89"/>
      <c r="MA23" s="89"/>
      <c r="MB23" s="89"/>
      <c r="MC23" s="89"/>
      <c r="MD23" s="89"/>
      <c r="ME23" s="89"/>
      <c r="MF23" s="89"/>
      <c r="MG23" s="89"/>
      <c r="MH23" s="89"/>
      <c r="MI23" s="89"/>
      <c r="MJ23" s="89"/>
      <c r="MK23" s="89"/>
      <c r="ML23" s="89"/>
      <c r="MM23" s="89"/>
      <c r="MN23" s="89"/>
      <c r="MO23" s="89"/>
      <c r="MP23" s="89"/>
      <c r="MQ23" s="89"/>
      <c r="MR23" s="89"/>
      <c r="MS23" s="89"/>
      <c r="MT23" s="89"/>
      <c r="MU23" s="89"/>
      <c r="MV23" s="89"/>
      <c r="MW23" s="89"/>
      <c r="MX23" s="89"/>
      <c r="MY23" s="89"/>
      <c r="MZ23" s="89"/>
      <c r="NA23" s="89"/>
      <c r="NB23" s="89"/>
      <c r="NC23" s="89"/>
      <c r="ND23" s="89"/>
      <c r="NE23" s="89"/>
      <c r="NF23" s="89"/>
      <c r="NG23" s="89"/>
      <c r="NH23" s="89"/>
      <c r="NI23" s="89"/>
      <c r="NJ23" s="89"/>
      <c r="NK23" s="89"/>
      <c r="NL23" s="89"/>
      <c r="NM23" s="89"/>
      <c r="NN23" s="89"/>
      <c r="NO23" s="89"/>
      <c r="NP23" s="89"/>
      <c r="NQ23" s="89"/>
      <c r="NR23" s="89"/>
      <c r="NS23" s="89"/>
      <c r="NT23" s="89"/>
      <c r="NU23" s="89"/>
      <c r="NV23" s="89"/>
      <c r="NW23" s="89"/>
      <c r="NX23" s="89"/>
      <c r="NY23" s="89"/>
      <c r="NZ23" s="89"/>
      <c r="OA23" s="89"/>
      <c r="OB23" s="89"/>
      <c r="OC23" s="89"/>
      <c r="OD23" s="89"/>
      <c r="OE23" s="89"/>
      <c r="OF23" s="89"/>
      <c r="OG23" s="89"/>
      <c r="OH23" s="89"/>
      <c r="OI23" s="89"/>
      <c r="OJ23" s="89"/>
      <c r="OK23" s="89"/>
      <c r="OL23" s="89"/>
      <c r="OM23" s="89"/>
      <c r="ON23" s="89"/>
      <c r="OO23" s="89"/>
      <c r="OP23" s="89"/>
      <c r="OQ23" s="89"/>
      <c r="OR23" s="89"/>
      <c r="OS23" s="89"/>
      <c r="OT23" s="89"/>
      <c r="OU23" s="89"/>
      <c r="OV23" s="89"/>
      <c r="OW23" s="89"/>
      <c r="OX23" s="89"/>
      <c r="OY23" s="89"/>
      <c r="OZ23" s="89"/>
      <c r="PA23" s="89"/>
      <c r="PB23" s="89"/>
      <c r="PC23" s="89"/>
      <c r="PD23" s="89"/>
      <c r="PE23" s="89"/>
      <c r="PF23" s="89"/>
      <c r="PG23" s="89"/>
      <c r="PH23" s="89"/>
      <c r="PI23" s="89"/>
      <c r="PJ23" s="89"/>
      <c r="PK23" s="89"/>
      <c r="PL23" s="89"/>
      <c r="PM23" s="89"/>
      <c r="PN23" s="89"/>
      <c r="PO23" s="89"/>
      <c r="PP23" s="89"/>
      <c r="PQ23" s="89"/>
      <c r="PR23" s="89"/>
      <c r="PS23" s="89"/>
      <c r="PT23" s="89"/>
      <c r="PU23" s="89"/>
      <c r="PV23" s="89"/>
      <c r="PW23" s="89"/>
      <c r="PX23" s="89"/>
      <c r="PY23" s="89"/>
      <c r="PZ23" s="89"/>
      <c r="QA23" s="89"/>
      <c r="QB23" s="89"/>
      <c r="QC23" s="89"/>
      <c r="QD23" s="89"/>
      <c r="QE23" s="89"/>
      <c r="QF23" s="89"/>
      <c r="QG23" s="89"/>
      <c r="QH23" s="89"/>
      <c r="QI23" s="89"/>
      <c r="QJ23" s="89"/>
      <c r="QK23" s="89"/>
      <c r="QL23" s="89"/>
      <c r="QM23" s="89"/>
      <c r="QN23" s="89"/>
      <c r="QO23" s="89"/>
      <c r="QP23" s="89"/>
      <c r="QQ23" s="89"/>
      <c r="QR23" s="89"/>
      <c r="QS23" s="89"/>
      <c r="QT23" s="89"/>
      <c r="QU23" s="89"/>
      <c r="QV23" s="89"/>
      <c r="QW23" s="89"/>
      <c r="QX23" s="89"/>
      <c r="QY23" s="89"/>
      <c r="QZ23" s="89"/>
      <c r="RA23" s="89"/>
      <c r="RB23" s="89"/>
      <c r="RC23" s="89"/>
      <c r="RD23" s="89"/>
      <c r="RE23" s="89"/>
      <c r="RF23" s="89"/>
      <c r="RG23" s="89"/>
      <c r="RH23" s="89"/>
      <c r="RI23" s="89"/>
      <c r="RJ23" s="89"/>
      <c r="RK23" s="89"/>
      <c r="RL23" s="89"/>
      <c r="RM23" s="89"/>
      <c r="RN23" s="89"/>
      <c r="RO23" s="89"/>
      <c r="RP23" s="89"/>
      <c r="RQ23" s="89"/>
      <c r="RR23" s="89"/>
      <c r="RS23" s="89"/>
      <c r="RT23" s="89"/>
      <c r="RU23" s="89"/>
      <c r="RV23" s="89"/>
      <c r="RW23" s="89"/>
      <c r="RX23" s="89"/>
      <c r="RY23" s="89"/>
      <c r="RZ23" s="89"/>
      <c r="SA23" s="89"/>
      <c r="SB23" s="89"/>
      <c r="SC23" s="89"/>
      <c r="SD23" s="89"/>
      <c r="SE23" s="89"/>
      <c r="SF23" s="89"/>
      <c r="SG23" s="89"/>
      <c r="SH23" s="89"/>
      <c r="SI23" s="89"/>
      <c r="SJ23" s="89"/>
      <c r="SK23" s="89"/>
      <c r="SL23" s="89"/>
      <c r="SM23" s="89"/>
      <c r="SN23" s="89"/>
      <c r="SO23" s="89"/>
      <c r="SP23" s="89"/>
      <c r="SQ23" s="89"/>
      <c r="SR23" s="89"/>
      <c r="SS23" s="89"/>
      <c r="ST23" s="89"/>
      <c r="SU23" s="89"/>
      <c r="SV23" s="89"/>
      <c r="SW23" s="89"/>
      <c r="SX23" s="89"/>
      <c r="SY23" s="89"/>
      <c r="SZ23" s="89"/>
      <c r="TA23" s="89"/>
      <c r="TB23" s="89"/>
      <c r="TC23" s="89"/>
      <c r="TD23" s="89"/>
      <c r="TE23" s="89"/>
      <c r="TF23" s="89"/>
      <c r="TG23" s="89"/>
      <c r="TH23" s="89"/>
      <c r="TI23" s="89"/>
      <c r="TJ23" s="89"/>
      <c r="TK23" s="89"/>
      <c r="TL23" s="89"/>
      <c r="TM23" s="89"/>
      <c r="TN23" s="89"/>
      <c r="TO23" s="89"/>
      <c r="TP23" s="89"/>
      <c r="TQ23" s="89"/>
      <c r="TR23" s="89"/>
      <c r="TS23" s="89"/>
      <c r="TT23" s="89"/>
      <c r="TU23" s="89"/>
      <c r="TV23" s="89"/>
      <c r="TW23" s="89"/>
      <c r="TX23" s="89"/>
      <c r="TY23" s="89"/>
      <c r="TZ23" s="89"/>
      <c r="UA23" s="89"/>
      <c r="UB23" s="89"/>
      <c r="UC23" s="89"/>
      <c r="UD23" s="89"/>
      <c r="UE23" s="89"/>
      <c r="UF23" s="89"/>
      <c r="UG23" s="89"/>
      <c r="UH23" s="89"/>
      <c r="UI23" s="89"/>
      <c r="UJ23" s="89"/>
      <c r="UK23" s="89"/>
      <c r="UL23" s="89"/>
      <c r="UM23" s="89"/>
      <c r="UN23" s="89"/>
      <c r="UO23" s="89"/>
      <c r="UP23" s="89"/>
      <c r="UQ23" s="89"/>
      <c r="UR23" s="89"/>
      <c r="US23" s="89"/>
      <c r="UT23" s="89"/>
      <c r="UU23" s="89"/>
      <c r="UV23" s="89"/>
      <c r="UW23" s="89"/>
      <c r="UX23" s="89"/>
      <c r="UY23" s="89"/>
      <c r="UZ23" s="89"/>
      <c r="VA23" s="89"/>
      <c r="VB23" s="89"/>
      <c r="VC23" s="89"/>
      <c r="VD23" s="89"/>
      <c r="VE23" s="89"/>
      <c r="VF23" s="89"/>
      <c r="VG23" s="89"/>
      <c r="VH23" s="89"/>
      <c r="VI23" s="89"/>
      <c r="VJ23" s="89"/>
      <c r="VK23" s="89"/>
      <c r="VL23" s="89"/>
      <c r="VM23" s="89"/>
      <c r="VN23" s="89"/>
      <c r="VO23" s="89"/>
      <c r="VP23" s="89"/>
      <c r="VQ23" s="89"/>
      <c r="VR23" s="89"/>
      <c r="VS23" s="89"/>
      <c r="VT23" s="89"/>
      <c r="VU23" s="89"/>
      <c r="VV23" s="89"/>
      <c r="VW23" s="89"/>
      <c r="VX23" s="89"/>
      <c r="VY23" s="89"/>
      <c r="VZ23" s="89"/>
      <c r="WA23" s="89"/>
      <c r="WB23" s="89"/>
      <c r="WC23" s="89"/>
      <c r="WD23" s="89"/>
      <c r="WE23" s="89"/>
      <c r="WF23" s="89"/>
      <c r="WG23" s="89"/>
      <c r="WH23" s="89"/>
      <c r="WI23" s="89"/>
      <c r="WJ23" s="89"/>
      <c r="WK23" s="89"/>
      <c r="WL23" s="89"/>
      <c r="WM23" s="89"/>
      <c r="WN23" s="89"/>
      <c r="WO23" s="89"/>
      <c r="WP23" s="89"/>
      <c r="WQ23" s="89"/>
      <c r="WR23" s="89"/>
      <c r="WS23" s="89"/>
      <c r="WT23" s="89"/>
      <c r="WU23" s="89"/>
      <c r="WV23" s="89"/>
      <c r="WW23" s="89"/>
      <c r="WX23" s="89"/>
      <c r="WY23" s="89"/>
      <c r="WZ23" s="89"/>
      <c r="XA23" s="89"/>
      <c r="XB23" s="89"/>
      <c r="XC23" s="89"/>
      <c r="XD23" s="89"/>
      <c r="XE23" s="89"/>
      <c r="XF23" s="89"/>
      <c r="XG23" s="89"/>
      <c r="XH23" s="89"/>
      <c r="XI23" s="89"/>
      <c r="XJ23" s="89"/>
      <c r="XK23" s="89"/>
      <c r="XL23" s="89"/>
      <c r="XM23" s="89"/>
      <c r="XN23" s="89"/>
      <c r="XO23" s="89"/>
      <c r="XP23" s="89"/>
      <c r="XQ23" s="89"/>
      <c r="XR23" s="89"/>
      <c r="XS23" s="89"/>
      <c r="XT23" s="89"/>
      <c r="XU23" s="89"/>
      <c r="XV23" s="89"/>
      <c r="XW23" s="89"/>
      <c r="XX23" s="89"/>
      <c r="XY23" s="89"/>
      <c r="XZ23" s="89"/>
      <c r="YA23" s="89"/>
      <c r="YB23" s="89"/>
      <c r="YC23" s="89"/>
      <c r="YD23" s="89"/>
      <c r="YE23" s="89"/>
      <c r="YF23" s="89"/>
      <c r="YG23" s="89"/>
      <c r="YH23" s="89"/>
      <c r="YI23" s="89"/>
      <c r="YJ23" s="89"/>
      <c r="YK23" s="89"/>
      <c r="YL23" s="89"/>
      <c r="YM23" s="89"/>
      <c r="YN23" s="89"/>
      <c r="YO23" s="89"/>
      <c r="YP23" s="89"/>
      <c r="YQ23" s="89"/>
      <c r="YR23" s="89"/>
      <c r="YS23" s="89"/>
      <c r="YT23" s="89"/>
      <c r="YU23" s="89"/>
      <c r="YV23" s="89"/>
      <c r="YW23" s="89"/>
      <c r="YX23" s="89"/>
      <c r="YY23" s="89"/>
      <c r="YZ23" s="89"/>
      <c r="ZA23" s="89"/>
      <c r="ZB23" s="89"/>
      <c r="ZC23" s="89"/>
      <c r="ZD23" s="89"/>
      <c r="ZE23" s="89"/>
      <c r="ZF23" s="89"/>
      <c r="ZG23" s="89"/>
      <c r="ZH23" s="89"/>
      <c r="ZI23" s="89"/>
      <c r="ZJ23" s="89"/>
      <c r="ZK23" s="89"/>
      <c r="ZL23" s="89"/>
      <c r="ZM23" s="89"/>
      <c r="ZN23" s="89"/>
      <c r="ZO23" s="89"/>
      <c r="ZP23" s="89"/>
      <c r="ZQ23" s="89"/>
      <c r="ZR23" s="89"/>
      <c r="ZS23" s="89"/>
      <c r="ZT23" s="89"/>
      <c r="ZU23" s="89"/>
      <c r="ZV23" s="89"/>
      <c r="ZW23" s="89"/>
      <c r="ZX23" s="89"/>
      <c r="ZY23" s="89"/>
      <c r="ZZ23" s="89"/>
      <c r="AAA23" s="89"/>
      <c r="AAB23" s="89"/>
      <c r="AAC23" s="89"/>
      <c r="AAD23" s="89"/>
      <c r="AAE23" s="89"/>
      <c r="AAF23" s="89"/>
      <c r="AAG23" s="89"/>
      <c r="AAH23" s="89"/>
      <c r="AAI23" s="89"/>
      <c r="AAJ23" s="89"/>
      <c r="AAK23" s="89"/>
      <c r="AAL23" s="89"/>
      <c r="AAM23" s="89"/>
      <c r="AAN23" s="89"/>
      <c r="AAO23" s="89"/>
      <c r="AAP23" s="89"/>
      <c r="AAQ23" s="89"/>
      <c r="AAR23" s="89"/>
      <c r="AAS23" s="89"/>
      <c r="AAT23" s="89"/>
      <c r="AAU23" s="89"/>
      <c r="AAV23" s="89"/>
      <c r="AAW23" s="89"/>
      <c r="AAX23" s="89"/>
      <c r="AAY23" s="89"/>
      <c r="AAZ23" s="89"/>
      <c r="ABA23" s="89"/>
      <c r="ABB23" s="89"/>
      <c r="ABC23" s="89"/>
      <c r="ABD23" s="89"/>
      <c r="ABE23" s="89"/>
      <c r="ABF23" s="89"/>
      <c r="ABG23" s="89"/>
      <c r="ABH23" s="89"/>
      <c r="ABI23" s="89"/>
      <c r="ABJ23" s="89"/>
      <c r="ABK23" s="89"/>
      <c r="ABL23" s="89"/>
      <c r="ABM23" s="89"/>
      <c r="ABN23" s="89"/>
      <c r="ABO23" s="89"/>
      <c r="ABP23" s="89"/>
      <c r="ABQ23" s="89"/>
      <c r="ABR23" s="89"/>
      <c r="ABS23" s="89"/>
      <c r="ABT23" s="89"/>
      <c r="ABU23" s="89"/>
      <c r="ABV23" s="89"/>
      <c r="ABW23" s="89"/>
      <c r="ABX23" s="89"/>
      <c r="ABY23" s="89"/>
      <c r="ABZ23" s="89"/>
      <c r="ACA23" s="89"/>
      <c r="ACB23" s="89"/>
      <c r="ACC23" s="89"/>
      <c r="ACD23" s="89"/>
      <c r="ACE23" s="89"/>
      <c r="ACF23" s="89"/>
      <c r="ACG23" s="89"/>
      <c r="ACH23" s="89"/>
      <c r="ACI23" s="89"/>
      <c r="ACJ23" s="89"/>
      <c r="ACK23" s="89"/>
      <c r="ACL23" s="89"/>
      <c r="ACM23" s="89"/>
      <c r="ACN23" s="89"/>
      <c r="ACO23" s="89"/>
      <c r="ACP23" s="89"/>
      <c r="ACQ23" s="89"/>
      <c r="ACR23" s="89"/>
      <c r="ACS23" s="89"/>
      <c r="ACT23" s="89"/>
      <c r="ACU23" s="89"/>
      <c r="ACV23" s="89"/>
      <c r="ACW23" s="89"/>
      <c r="ACX23" s="89"/>
      <c r="ACY23" s="89"/>
      <c r="ACZ23" s="89"/>
      <c r="ADA23" s="89"/>
      <c r="ADB23" s="89"/>
      <c r="ADC23" s="89"/>
      <c r="ADD23" s="89"/>
      <c r="ADE23" s="89"/>
      <c r="ADF23" s="89"/>
      <c r="ADG23" s="89"/>
      <c r="ADH23" s="89"/>
      <c r="ADI23" s="89"/>
      <c r="ADJ23" s="89"/>
      <c r="ADK23" s="89"/>
      <c r="ADL23" s="89"/>
      <c r="ADM23" s="89"/>
      <c r="ADN23" s="89"/>
      <c r="ADO23" s="89"/>
      <c r="ADP23" s="89"/>
      <c r="ADQ23" s="89"/>
      <c r="ADR23" s="89"/>
      <c r="ADS23" s="89"/>
      <c r="ADT23" s="89"/>
      <c r="ADU23" s="89"/>
      <c r="ADV23" s="89"/>
      <c r="ADW23" s="89"/>
      <c r="ADX23" s="89"/>
      <c r="ADY23" s="89"/>
      <c r="ADZ23" s="89"/>
      <c r="AEA23" s="89"/>
      <c r="AEB23" s="89"/>
      <c r="AEC23" s="89"/>
      <c r="AED23" s="89"/>
      <c r="AEE23" s="89"/>
      <c r="AEF23" s="89"/>
      <c r="AEG23" s="89"/>
      <c r="AEH23" s="89"/>
      <c r="AEI23" s="89"/>
      <c r="AEJ23" s="89"/>
      <c r="AEK23" s="89"/>
      <c r="AEL23" s="89"/>
      <c r="AEM23" s="89"/>
      <c r="AEN23" s="89"/>
      <c r="AEO23" s="89"/>
      <c r="AEP23" s="89"/>
      <c r="AEQ23" s="89"/>
      <c r="AER23" s="89"/>
      <c r="AES23" s="89"/>
      <c r="AET23" s="89"/>
      <c r="AEU23" s="89"/>
      <c r="AEV23" s="89"/>
      <c r="AEW23" s="89"/>
      <c r="AEX23" s="89"/>
      <c r="AEY23" s="89"/>
      <c r="AEZ23" s="89"/>
      <c r="AFA23" s="89"/>
      <c r="AFB23" s="89"/>
      <c r="AFC23" s="89"/>
      <c r="AFD23" s="89"/>
      <c r="AFE23" s="89"/>
      <c r="AFF23" s="89"/>
      <c r="AFG23" s="89"/>
      <c r="AFH23" s="89"/>
      <c r="AFI23" s="89"/>
      <c r="AFJ23" s="89"/>
      <c r="AFK23" s="89"/>
      <c r="AFL23" s="89"/>
      <c r="AFM23" s="89"/>
      <c r="AFN23" s="89"/>
      <c r="AFO23" s="89"/>
      <c r="AFP23" s="89"/>
      <c r="AFQ23" s="89"/>
      <c r="AFR23" s="89"/>
      <c r="AFS23" s="89"/>
      <c r="AFT23" s="89"/>
      <c r="AFU23" s="89"/>
      <c r="AFV23" s="89"/>
      <c r="AFW23" s="89"/>
      <c r="AFX23" s="89"/>
      <c r="AFY23" s="89"/>
      <c r="AFZ23" s="89"/>
      <c r="AGA23" s="89"/>
      <c r="AGB23" s="89"/>
      <c r="AGC23" s="89"/>
      <c r="AGD23" s="89"/>
      <c r="AGE23" s="89"/>
      <c r="AGF23" s="89"/>
      <c r="AGG23" s="89"/>
      <c r="AGH23" s="89"/>
      <c r="AGI23" s="89"/>
      <c r="AGJ23" s="89"/>
      <c r="AGK23" s="89"/>
      <c r="AGL23" s="89"/>
      <c r="AGM23" s="89"/>
      <c r="AGN23" s="89"/>
      <c r="AGO23" s="89"/>
      <c r="AGP23" s="89"/>
      <c r="AGQ23" s="89"/>
      <c r="AGR23" s="89"/>
      <c r="AGS23" s="89"/>
      <c r="AGT23" s="89"/>
      <c r="AGU23" s="89"/>
      <c r="AGV23" s="89"/>
      <c r="AGW23" s="89"/>
      <c r="AGX23" s="89"/>
      <c r="AGY23" s="89"/>
      <c r="AGZ23" s="89"/>
      <c r="AHA23" s="89"/>
      <c r="AHB23" s="89"/>
      <c r="AHC23" s="89"/>
      <c r="AHD23" s="89"/>
      <c r="AHE23" s="89"/>
      <c r="AHF23" s="89"/>
      <c r="AHG23" s="89"/>
      <c r="AHH23" s="89"/>
      <c r="AHI23" s="89"/>
      <c r="AHJ23" s="89"/>
      <c r="AHK23" s="89"/>
      <c r="AHL23" s="89"/>
      <c r="AHM23" s="89"/>
      <c r="AHN23" s="89"/>
      <c r="AHO23" s="89"/>
      <c r="AHP23" s="89"/>
      <c r="AHQ23" s="89"/>
      <c r="AHR23" s="89"/>
      <c r="AHS23" s="89"/>
      <c r="AHT23" s="89"/>
      <c r="AHU23" s="89"/>
      <c r="AHV23" s="89"/>
      <c r="AHW23" s="89"/>
      <c r="AHX23" s="89"/>
      <c r="AHY23" s="89"/>
      <c r="AHZ23" s="89"/>
      <c r="AIA23" s="89"/>
      <c r="AIB23" s="89"/>
      <c r="AIC23" s="89"/>
      <c r="AID23" s="89"/>
      <c r="AIE23" s="89"/>
      <c r="AIF23" s="89"/>
      <c r="AIG23" s="89"/>
      <c r="AIH23" s="89"/>
      <c r="AII23" s="89"/>
      <c r="AIJ23" s="89"/>
      <c r="AIK23" s="89"/>
      <c r="AIL23" s="89"/>
      <c r="AIM23" s="89"/>
      <c r="AIN23" s="89"/>
      <c r="AIO23" s="89"/>
      <c r="AIP23" s="89"/>
      <c r="AIQ23" s="89"/>
      <c r="AIR23" s="89"/>
      <c r="AIS23" s="89"/>
      <c r="AIT23" s="89"/>
      <c r="AIU23" s="89"/>
      <c r="AIV23" s="89"/>
      <c r="AIW23" s="89"/>
      <c r="AIX23" s="89"/>
      <c r="AIY23" s="89"/>
      <c r="AIZ23" s="89"/>
      <c r="AJA23" s="89"/>
      <c r="AJB23" s="89"/>
      <c r="AJC23" s="89"/>
      <c r="AJD23" s="89"/>
      <c r="AJE23" s="89"/>
      <c r="AJF23" s="89"/>
      <c r="AJG23" s="89"/>
      <c r="AJH23" s="89"/>
      <c r="AJI23" s="89"/>
      <c r="AJJ23" s="89"/>
      <c r="AJK23" s="89"/>
      <c r="AJL23" s="89"/>
      <c r="AJM23" s="89"/>
      <c r="AJN23" s="89"/>
      <c r="AJO23" s="89"/>
      <c r="AJP23" s="89"/>
      <c r="AJQ23" s="89"/>
      <c r="AJR23" s="89"/>
      <c r="AJS23" s="89"/>
      <c r="AJT23" s="89"/>
      <c r="AJU23" s="89"/>
      <c r="AJV23" s="89"/>
      <c r="AJW23" s="89"/>
      <c r="AJX23" s="89"/>
      <c r="AJY23" s="89"/>
      <c r="AJZ23" s="89"/>
      <c r="AKA23" s="89"/>
      <c r="AKB23" s="89"/>
      <c r="AKC23" s="89"/>
      <c r="AKD23" s="89"/>
      <c r="AKE23" s="89"/>
      <c r="AKF23" s="89"/>
      <c r="AKG23" s="89"/>
      <c r="AKH23" s="89"/>
      <c r="AKI23" s="89"/>
      <c r="AKJ23" s="89"/>
      <c r="AKK23" s="89"/>
      <c r="AKL23" s="89"/>
      <c r="AKM23" s="89"/>
      <c r="AKN23" s="89"/>
      <c r="AKO23" s="89"/>
    </row>
    <row r="24" spans="1:977" s="561" customFormat="1" ht="33" x14ac:dyDescent="0.45">
      <c r="U24" s="110" t="str">
        <f>IF(OsnPodaci!D58="","",TEXT(OsnPodaci!D58,"dd.mm.yyyy."))</f>
        <v>29.02.2024.</v>
      </c>
      <c r="V24" s="563"/>
      <c r="Z24" s="107" t="str">
        <f>IF(LEN(OsnPodaci!B70)=8,TEXT(OsnPodaci!B70,"\000\/000-000"),IF(LEN(OsnPodaci!B70)=9,TEXT(OsnPodaci!B70,"\0??\/000-0000"),"-"))</f>
        <v>035/366-109</v>
      </c>
    </row>
    <row r="25" spans="1:977" s="106" customFormat="1" ht="33" x14ac:dyDescent="0.45">
      <c r="A25" s="85"/>
      <c r="B25" s="85"/>
      <c r="C25" s="85"/>
      <c r="D25" s="85"/>
      <c r="E25" s="85"/>
      <c r="F25" s="85"/>
      <c r="G25" s="85"/>
      <c r="H25" s="85"/>
      <c r="I25" s="85"/>
      <c r="J25" s="85"/>
      <c r="K25" s="85"/>
      <c r="L25" s="85"/>
      <c r="M25" s="85"/>
      <c r="N25" s="85"/>
      <c r="O25" s="85"/>
      <c r="P25" s="85"/>
      <c r="Q25" s="85"/>
      <c r="R25" s="85"/>
      <c r="S25" s="85"/>
      <c r="T25" s="85"/>
      <c r="U25" s="566" t="s">
        <v>2463</v>
      </c>
      <c r="V25" s="89"/>
      <c r="Y25" s="107"/>
      <c r="Z25" s="563" t="s">
        <v>2464</v>
      </c>
      <c r="AC25" s="89"/>
      <c r="AD25" s="89"/>
      <c r="AE25" s="89"/>
      <c r="AF25" s="89"/>
      <c r="AG25" s="89"/>
    </row>
    <row r="26" spans="1:977" s="106" customFormat="1" ht="42" customHeight="1" x14ac:dyDescent="0.45">
      <c r="A26" s="85"/>
      <c r="B26" s="85"/>
      <c r="C26" s="85"/>
      <c r="D26" s="85"/>
      <c r="E26" s="85"/>
      <c r="F26" s="85"/>
      <c r="G26" s="85"/>
      <c r="H26" s="85"/>
      <c r="I26" s="85"/>
      <c r="J26" s="85"/>
      <c r="K26" s="85"/>
      <c r="L26" s="85"/>
      <c r="M26" s="85"/>
      <c r="N26" s="85"/>
      <c r="O26" s="85"/>
      <c r="P26" s="85"/>
      <c r="Q26" s="85"/>
      <c r="R26" s="85"/>
      <c r="S26" s="85"/>
      <c r="T26" s="85"/>
      <c r="V26" s="89"/>
      <c r="X26" s="89"/>
      <c r="Y26" s="105"/>
      <c r="AC26" s="89"/>
      <c r="AD26" s="89"/>
      <c r="AE26" s="89"/>
      <c r="AF26" s="89"/>
      <c r="AG26" s="89"/>
    </row>
    <row r="27" spans="1:977" s="106" customFormat="1" ht="48" customHeight="1" x14ac:dyDescent="0.45">
      <c r="A27" s="85"/>
      <c r="B27" s="85"/>
      <c r="C27" s="85"/>
      <c r="D27" s="85"/>
      <c r="E27" s="85"/>
      <c r="F27" s="85"/>
      <c r="G27" s="85"/>
      <c r="H27" s="85"/>
      <c r="I27" s="85"/>
      <c r="J27" s="85"/>
      <c r="K27" s="85"/>
      <c r="L27" s="85"/>
      <c r="M27" s="85"/>
      <c r="N27" s="85"/>
      <c r="O27" s="85"/>
      <c r="P27" s="85"/>
      <c r="Q27" s="85"/>
      <c r="R27" s="85"/>
      <c r="S27" s="85"/>
      <c r="T27" s="85"/>
      <c r="U27" s="89"/>
      <c r="V27" s="89"/>
      <c r="W27" s="89"/>
      <c r="X27" s="89"/>
      <c r="Y27" s="89"/>
      <c r="Z27" s="89"/>
      <c r="AA27" s="89"/>
      <c r="AB27" s="89"/>
      <c r="AC27" s="89"/>
      <c r="AD27" s="89"/>
      <c r="AE27" s="89"/>
      <c r="AF27" s="89"/>
      <c r="AG27" s="89"/>
      <c r="AH27" s="89"/>
    </row>
    <row r="28" spans="1:977" s="106" customFormat="1" ht="48" x14ac:dyDescent="0.45">
      <c r="A28" s="85"/>
      <c r="B28" s="85"/>
      <c r="C28" s="85"/>
      <c r="D28" s="85"/>
      <c r="E28" s="85"/>
      <c r="F28" s="85"/>
      <c r="G28" s="85"/>
      <c r="H28" s="85"/>
      <c r="I28" s="85"/>
      <c r="J28" s="85"/>
      <c r="K28" s="85"/>
      <c r="L28" s="85"/>
      <c r="M28" s="85"/>
      <c r="N28" s="85"/>
      <c r="O28" s="85"/>
      <c r="P28" s="85"/>
      <c r="Q28" s="85"/>
      <c r="R28" s="85"/>
      <c r="S28" s="85"/>
      <c r="T28" s="85"/>
      <c r="U28" s="111"/>
      <c r="V28" s="89"/>
      <c r="W28" s="89"/>
      <c r="X28" s="89"/>
      <c r="Y28" s="89"/>
      <c r="Z28" s="89"/>
      <c r="AA28" s="89"/>
      <c r="AB28" s="89"/>
      <c r="AC28" s="1215" t="str">
        <f>"*"&amp;'#Konverter'!AD10&amp;K73&amp;L73&amp;M73&amp;N73&amp;O73&amp;P73&amp;Q73&amp;R73&amp;S73&amp;T73&amp;"*"</f>
        <v>*18011733565546639*</v>
      </c>
      <c r="AD28" s="1215"/>
      <c r="AE28" s="1215"/>
      <c r="AF28" s="1215"/>
      <c r="AG28" s="1215"/>
      <c r="AH28" s="89"/>
    </row>
    <row r="29" spans="1:977" s="561" customFormat="1" ht="49.5" customHeight="1" x14ac:dyDescent="0.45">
      <c r="U29" s="572" t="str">
        <f>IF(K73&amp;L73&amp;M73&amp;N73&amp;O73&amp;P73&amp;Q73&amp;R73&amp;S73&amp;T73="","Obrazac prazan - unesite cifru na barem jednu poziciju.","Kontrolni broj: "&amp;MID(AC28,2,LEN(AC28)-2))</f>
        <v>Kontrolni broj: 18011733565546639</v>
      </c>
      <c r="V29" s="562"/>
      <c r="W29" s="573"/>
      <c r="Y29" s="573"/>
      <c r="AG29" s="574" t="s">
        <v>2541</v>
      </c>
      <c r="AH29" s="575"/>
      <c r="AI29" s="575"/>
      <c r="AJ29" s="575"/>
      <c r="AK29" s="575"/>
    </row>
    <row r="30" spans="1:977" ht="40.5" x14ac:dyDescent="0.3">
      <c r="U30" s="1216" t="s">
        <v>2761</v>
      </c>
      <c r="V30" s="1216"/>
      <c r="W30" s="1216"/>
      <c r="X30" s="1216"/>
      <c r="Y30" s="1216"/>
      <c r="Z30" s="1216"/>
      <c r="AA30" s="1216"/>
      <c r="AB30" s="1216"/>
      <c r="AC30" s="1216"/>
      <c r="AD30" s="1216"/>
      <c r="AE30" s="1216"/>
      <c r="AF30" s="1216"/>
      <c r="AG30" s="1216"/>
    </row>
    <row r="31" spans="1:977" ht="37.5" x14ac:dyDescent="0.3">
      <c r="U31" s="1212" t="str">
        <f>CONCATENATE("za period koji završava na dan ",DAY(OsnPodaci!B58),".",MONTH(OsnPodaci!B58),".",YEAR(OsnPodaci!B58),". godine")</f>
        <v>za period koji završava na dan 31.12.2023. godine</v>
      </c>
      <c r="V31" s="1212"/>
      <c r="W31" s="1212"/>
      <c r="X31" s="1212"/>
      <c r="Y31" s="1212"/>
      <c r="Z31" s="1212"/>
      <c r="AA31" s="1212"/>
      <c r="AB31" s="1212"/>
      <c r="AC31" s="1212"/>
      <c r="AD31" s="1212"/>
      <c r="AE31" s="1212"/>
      <c r="AF31" s="1212"/>
      <c r="AG31" s="1212"/>
    </row>
    <row r="32" spans="1:977" ht="33.75" customHeight="1" x14ac:dyDescent="0.3">
      <c r="U32" s="114"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V32" s="42"/>
      <c r="W32" s="42"/>
      <c r="X32" s="42"/>
      <c r="Y32" s="42"/>
      <c r="Z32" s="42"/>
      <c r="AA32" s="42"/>
      <c r="AB32" s="42"/>
      <c r="AC32" s="42"/>
      <c r="AD32" s="42"/>
      <c r="AE32" s="42"/>
      <c r="AF32" s="42"/>
    </row>
    <row r="33" spans="1:977" s="118" customFormat="1" ht="39" customHeight="1" x14ac:dyDescent="0.35">
      <c r="A33" s="115"/>
      <c r="B33" s="115"/>
      <c r="C33" s="115"/>
      <c r="D33" s="115"/>
      <c r="E33" s="115"/>
      <c r="F33" s="115"/>
      <c r="G33" s="115"/>
      <c r="H33" s="115"/>
      <c r="I33" s="115"/>
      <c r="J33" s="115"/>
      <c r="K33" s="115"/>
      <c r="L33" s="115"/>
      <c r="M33" s="115"/>
      <c r="N33" s="115"/>
      <c r="O33" s="115"/>
      <c r="P33" s="115"/>
      <c r="Q33" s="115"/>
      <c r="R33" s="115"/>
      <c r="S33" s="115"/>
      <c r="T33" s="115"/>
      <c r="U33" s="1220" t="s">
        <v>2762</v>
      </c>
      <c r="V33" s="1220"/>
      <c r="W33" s="1221" t="s">
        <v>2077</v>
      </c>
      <c r="X33" s="1220" t="s">
        <v>2763</v>
      </c>
      <c r="Y33" s="1220"/>
      <c r="Z33" s="1220"/>
      <c r="AA33" s="1220"/>
      <c r="AB33" s="1220"/>
      <c r="AC33" s="1220"/>
      <c r="AD33" s="1219" t="s">
        <v>2764</v>
      </c>
      <c r="AE33" s="1219" t="s">
        <v>2765</v>
      </c>
      <c r="AF33" s="1219" t="s">
        <v>2766</v>
      </c>
      <c r="AG33" s="1219" t="s">
        <v>2767</v>
      </c>
      <c r="AH33" s="116"/>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7"/>
      <c r="DD33" s="117"/>
      <c r="DE33" s="117"/>
      <c r="DF33" s="117"/>
      <c r="DG33" s="117"/>
      <c r="DH33" s="117"/>
      <c r="DI33" s="117"/>
      <c r="DJ33" s="117"/>
      <c r="DK33" s="117"/>
      <c r="DL33" s="117"/>
      <c r="DM33" s="117"/>
      <c r="DN33" s="117"/>
      <c r="DO33" s="117"/>
      <c r="DP33" s="117"/>
      <c r="DQ33" s="117"/>
      <c r="DR33" s="117"/>
      <c r="DS33" s="117"/>
      <c r="DT33" s="117"/>
      <c r="DU33" s="117"/>
      <c r="DV33" s="117"/>
      <c r="DW33" s="117"/>
      <c r="DX33" s="117"/>
      <c r="DY33" s="117"/>
      <c r="DZ33" s="117"/>
      <c r="EA33" s="117"/>
      <c r="EB33" s="117"/>
      <c r="EC33" s="117"/>
      <c r="ED33" s="117"/>
      <c r="EE33" s="117"/>
      <c r="EF33" s="117"/>
      <c r="EG33" s="117"/>
      <c r="EH33" s="117"/>
      <c r="EI33" s="117"/>
      <c r="EJ33" s="117"/>
      <c r="EK33" s="117"/>
      <c r="EL33" s="117"/>
      <c r="EM33" s="117"/>
      <c r="EN33" s="117"/>
      <c r="EO33" s="117"/>
      <c r="EP33" s="117"/>
      <c r="EQ33" s="117"/>
      <c r="ER33" s="117"/>
      <c r="ES33" s="117"/>
      <c r="ET33" s="117"/>
      <c r="EU33" s="117"/>
      <c r="EV33" s="117"/>
      <c r="EW33" s="117"/>
      <c r="EX33" s="117"/>
      <c r="EY33" s="117"/>
      <c r="EZ33" s="117"/>
      <c r="FA33" s="117"/>
      <c r="FB33" s="117"/>
      <c r="FC33" s="117"/>
      <c r="FD33" s="117"/>
      <c r="FE33" s="117"/>
      <c r="FF33" s="117"/>
      <c r="FG33" s="117"/>
      <c r="FH33" s="117"/>
      <c r="FI33" s="117"/>
      <c r="FJ33" s="117"/>
      <c r="FK33" s="117"/>
      <c r="FL33" s="117"/>
      <c r="FM33" s="117"/>
      <c r="FN33" s="117"/>
      <c r="FO33" s="117"/>
      <c r="FP33" s="117"/>
      <c r="FQ33" s="117"/>
      <c r="FR33" s="117"/>
      <c r="FS33" s="117"/>
      <c r="FT33" s="117"/>
      <c r="FU33" s="117"/>
      <c r="FV33" s="117"/>
      <c r="FW33" s="117"/>
      <c r="FX33" s="117"/>
      <c r="FY33" s="117"/>
      <c r="FZ33" s="117"/>
      <c r="GA33" s="117"/>
      <c r="GB33" s="117"/>
      <c r="GC33" s="117"/>
      <c r="GD33" s="117"/>
      <c r="GE33" s="117"/>
      <c r="GF33" s="117"/>
      <c r="GG33" s="117"/>
      <c r="GH33" s="117"/>
      <c r="GI33" s="117"/>
      <c r="GJ33" s="117"/>
      <c r="GK33" s="117"/>
      <c r="GL33" s="117"/>
      <c r="GM33" s="117"/>
      <c r="GN33" s="117"/>
      <c r="GO33" s="117"/>
      <c r="GP33" s="117"/>
      <c r="GQ33" s="117"/>
      <c r="GR33" s="117"/>
      <c r="GS33" s="117"/>
      <c r="GT33" s="117"/>
      <c r="GU33" s="117"/>
      <c r="GV33" s="117"/>
      <c r="GW33" s="117"/>
      <c r="GX33" s="117"/>
      <c r="GY33" s="117"/>
      <c r="GZ33" s="117"/>
      <c r="HA33" s="117"/>
      <c r="HB33" s="117"/>
      <c r="HC33" s="117"/>
      <c r="HD33" s="117"/>
      <c r="HE33" s="117"/>
      <c r="HF33" s="117"/>
      <c r="HG33" s="117"/>
      <c r="HH33" s="117"/>
      <c r="HI33" s="117"/>
      <c r="HJ33" s="117"/>
      <c r="HK33" s="117"/>
      <c r="HL33" s="117"/>
      <c r="HM33" s="117"/>
      <c r="HN33" s="117"/>
      <c r="HO33" s="117"/>
      <c r="HP33" s="117"/>
      <c r="HQ33" s="117"/>
      <c r="HR33" s="117"/>
      <c r="HS33" s="117"/>
      <c r="HT33" s="117"/>
      <c r="HU33" s="117"/>
      <c r="HV33" s="117"/>
      <c r="HW33" s="117"/>
      <c r="HX33" s="117"/>
      <c r="HY33" s="117"/>
      <c r="HZ33" s="117"/>
      <c r="IA33" s="117"/>
      <c r="IB33" s="117"/>
      <c r="IC33" s="117"/>
      <c r="ID33" s="117"/>
      <c r="IE33" s="117"/>
      <c r="IF33" s="117"/>
      <c r="IG33" s="117"/>
      <c r="IH33" s="117"/>
      <c r="II33" s="117"/>
      <c r="IJ33" s="117"/>
      <c r="IK33" s="117"/>
      <c r="IL33" s="117"/>
      <c r="IM33" s="117"/>
      <c r="IN33" s="117"/>
      <c r="IO33" s="117"/>
      <c r="IP33" s="117"/>
      <c r="IQ33" s="117"/>
      <c r="IR33" s="117"/>
      <c r="IS33" s="117"/>
      <c r="IT33" s="117"/>
      <c r="IU33" s="117"/>
      <c r="IV33" s="117"/>
      <c r="IW33" s="117"/>
      <c r="IX33" s="117"/>
      <c r="IY33" s="117"/>
      <c r="IZ33" s="117"/>
      <c r="JA33" s="117"/>
      <c r="JB33" s="117"/>
      <c r="JC33" s="117"/>
      <c r="JD33" s="117"/>
      <c r="JE33" s="117"/>
      <c r="JF33" s="117"/>
      <c r="JG33" s="117"/>
      <c r="JH33" s="117"/>
      <c r="JI33" s="117"/>
      <c r="JJ33" s="117"/>
      <c r="JK33" s="117"/>
      <c r="JL33" s="117"/>
      <c r="JM33" s="117"/>
      <c r="JN33" s="117"/>
      <c r="JO33" s="117"/>
      <c r="JP33" s="117"/>
      <c r="JQ33" s="117"/>
      <c r="JR33" s="117"/>
      <c r="JS33" s="117"/>
      <c r="JT33" s="117"/>
      <c r="JU33" s="117"/>
      <c r="JV33" s="117"/>
      <c r="JW33" s="117"/>
      <c r="JX33" s="117"/>
      <c r="JY33" s="117"/>
      <c r="JZ33" s="117"/>
      <c r="KA33" s="117"/>
      <c r="KB33" s="117"/>
      <c r="KC33" s="117"/>
      <c r="KD33" s="117"/>
      <c r="KE33" s="117"/>
      <c r="KF33" s="117"/>
      <c r="KG33" s="117"/>
      <c r="KH33" s="117"/>
      <c r="KI33" s="117"/>
      <c r="KJ33" s="117"/>
      <c r="KK33" s="117"/>
      <c r="KL33" s="117"/>
      <c r="KM33" s="117"/>
      <c r="KN33" s="117"/>
      <c r="KO33" s="117"/>
      <c r="KP33" s="117"/>
      <c r="KQ33" s="117"/>
      <c r="KR33" s="117"/>
      <c r="KS33" s="117"/>
      <c r="KT33" s="117"/>
      <c r="KU33" s="117"/>
      <c r="KV33" s="117"/>
      <c r="KW33" s="117"/>
      <c r="KX33" s="117"/>
      <c r="KY33" s="117"/>
      <c r="KZ33" s="117"/>
      <c r="LA33" s="117"/>
      <c r="LB33" s="117"/>
      <c r="LC33" s="117"/>
      <c r="LD33" s="117"/>
      <c r="LE33" s="117"/>
      <c r="LF33" s="117"/>
      <c r="LG33" s="117"/>
      <c r="LH33" s="117"/>
      <c r="LI33" s="117"/>
      <c r="LJ33" s="117"/>
      <c r="LK33" s="117"/>
      <c r="LL33" s="117"/>
      <c r="LM33" s="117"/>
      <c r="LN33" s="117"/>
      <c r="LO33" s="117"/>
      <c r="LP33" s="117"/>
      <c r="LQ33" s="117"/>
      <c r="LR33" s="117"/>
      <c r="LS33" s="117"/>
      <c r="LT33" s="117"/>
      <c r="LU33" s="117"/>
      <c r="LV33" s="117"/>
      <c r="LW33" s="117"/>
      <c r="LX33" s="117"/>
      <c r="LY33" s="117"/>
      <c r="LZ33" s="117"/>
      <c r="MA33" s="117"/>
      <c r="MB33" s="117"/>
      <c r="MC33" s="117"/>
      <c r="MD33" s="117"/>
      <c r="ME33" s="117"/>
      <c r="MF33" s="117"/>
      <c r="MG33" s="117"/>
      <c r="MH33" s="117"/>
      <c r="MI33" s="117"/>
      <c r="MJ33" s="117"/>
      <c r="MK33" s="117"/>
      <c r="ML33" s="117"/>
      <c r="MM33" s="117"/>
      <c r="MN33" s="117"/>
      <c r="MO33" s="117"/>
      <c r="MP33" s="117"/>
      <c r="MQ33" s="117"/>
      <c r="MR33" s="117"/>
      <c r="MS33" s="117"/>
      <c r="MT33" s="117"/>
      <c r="MU33" s="117"/>
      <c r="MV33" s="117"/>
      <c r="MW33" s="117"/>
      <c r="MX33" s="117"/>
      <c r="MY33" s="117"/>
      <c r="MZ33" s="117"/>
      <c r="NA33" s="117"/>
      <c r="NB33" s="117"/>
      <c r="NC33" s="117"/>
      <c r="ND33" s="117"/>
      <c r="NE33" s="117"/>
      <c r="NF33" s="117"/>
      <c r="NG33" s="117"/>
      <c r="NH33" s="117"/>
      <c r="NI33" s="117"/>
      <c r="NJ33" s="117"/>
      <c r="NK33" s="117"/>
      <c r="NL33" s="117"/>
      <c r="NM33" s="117"/>
      <c r="NN33" s="117"/>
      <c r="NO33" s="117"/>
      <c r="NP33" s="117"/>
      <c r="NQ33" s="117"/>
      <c r="NR33" s="117"/>
      <c r="NS33" s="117"/>
      <c r="NT33" s="117"/>
      <c r="NU33" s="117"/>
      <c r="NV33" s="117"/>
      <c r="NW33" s="117"/>
      <c r="NX33" s="117"/>
      <c r="NY33" s="117"/>
      <c r="NZ33" s="117"/>
      <c r="OA33" s="117"/>
      <c r="OB33" s="117"/>
      <c r="OC33" s="117"/>
      <c r="OD33" s="117"/>
      <c r="OE33" s="117"/>
      <c r="OF33" s="117"/>
      <c r="OG33" s="117"/>
      <c r="OH33" s="117"/>
      <c r="OI33" s="117"/>
      <c r="OJ33" s="117"/>
      <c r="OK33" s="117"/>
      <c r="OL33" s="117"/>
      <c r="OM33" s="117"/>
      <c r="ON33" s="117"/>
      <c r="OO33" s="117"/>
      <c r="OP33" s="117"/>
      <c r="OQ33" s="117"/>
      <c r="OR33" s="117"/>
      <c r="OS33" s="117"/>
      <c r="OT33" s="117"/>
      <c r="OU33" s="117"/>
      <c r="OV33" s="117"/>
      <c r="OW33" s="117"/>
      <c r="OX33" s="117"/>
      <c r="OY33" s="117"/>
      <c r="OZ33" s="117"/>
      <c r="PA33" s="117"/>
      <c r="PB33" s="117"/>
      <c r="PC33" s="117"/>
      <c r="PD33" s="117"/>
      <c r="PE33" s="117"/>
      <c r="PF33" s="117"/>
      <c r="PG33" s="117"/>
      <c r="PH33" s="117"/>
      <c r="PI33" s="117"/>
      <c r="PJ33" s="117"/>
      <c r="PK33" s="117"/>
      <c r="PL33" s="117"/>
      <c r="PM33" s="117"/>
      <c r="PN33" s="117"/>
      <c r="PO33" s="117"/>
      <c r="PP33" s="117"/>
      <c r="PQ33" s="117"/>
      <c r="PR33" s="117"/>
      <c r="PS33" s="117"/>
      <c r="PT33" s="117"/>
      <c r="PU33" s="117"/>
      <c r="PV33" s="117"/>
      <c r="PW33" s="117"/>
      <c r="PX33" s="117"/>
      <c r="PY33" s="117"/>
      <c r="PZ33" s="117"/>
      <c r="QA33" s="117"/>
      <c r="QB33" s="117"/>
      <c r="QC33" s="117"/>
      <c r="QD33" s="117"/>
      <c r="QE33" s="117"/>
      <c r="QF33" s="117"/>
      <c r="QG33" s="117"/>
      <c r="QH33" s="117"/>
      <c r="QI33" s="117"/>
      <c r="QJ33" s="117"/>
      <c r="QK33" s="117"/>
      <c r="QL33" s="117"/>
      <c r="QM33" s="117"/>
      <c r="QN33" s="117"/>
      <c r="QO33" s="117"/>
      <c r="QP33" s="117"/>
      <c r="QQ33" s="117"/>
      <c r="QR33" s="117"/>
      <c r="QS33" s="117"/>
      <c r="QT33" s="117"/>
      <c r="QU33" s="117"/>
      <c r="QV33" s="117"/>
      <c r="QW33" s="117"/>
      <c r="QX33" s="117"/>
      <c r="QY33" s="117"/>
      <c r="QZ33" s="117"/>
      <c r="RA33" s="117"/>
      <c r="RB33" s="117"/>
      <c r="RC33" s="117"/>
      <c r="RD33" s="117"/>
      <c r="RE33" s="117"/>
      <c r="RF33" s="117"/>
      <c r="RG33" s="117"/>
      <c r="RH33" s="117"/>
      <c r="RI33" s="117"/>
      <c r="RJ33" s="117"/>
      <c r="RK33" s="117"/>
      <c r="RL33" s="117"/>
      <c r="RM33" s="117"/>
      <c r="RN33" s="117"/>
      <c r="RO33" s="117"/>
      <c r="RP33" s="117"/>
      <c r="RQ33" s="117"/>
      <c r="RR33" s="117"/>
      <c r="RS33" s="117"/>
      <c r="RT33" s="117"/>
      <c r="RU33" s="117"/>
      <c r="RV33" s="117"/>
      <c r="RW33" s="117"/>
      <c r="RX33" s="117"/>
      <c r="RY33" s="117"/>
      <c r="RZ33" s="117"/>
      <c r="SA33" s="117"/>
      <c r="SB33" s="117"/>
      <c r="SC33" s="117"/>
      <c r="SD33" s="117"/>
      <c r="SE33" s="117"/>
      <c r="SF33" s="117"/>
      <c r="SG33" s="117"/>
      <c r="SH33" s="117"/>
      <c r="SI33" s="117"/>
      <c r="SJ33" s="117"/>
      <c r="SK33" s="117"/>
      <c r="SL33" s="117"/>
      <c r="SM33" s="117"/>
      <c r="SN33" s="117"/>
      <c r="SO33" s="117"/>
      <c r="SP33" s="117"/>
      <c r="SQ33" s="117"/>
      <c r="SR33" s="117"/>
      <c r="SS33" s="117"/>
      <c r="ST33" s="117"/>
      <c r="SU33" s="117"/>
      <c r="SV33" s="117"/>
      <c r="SW33" s="117"/>
      <c r="SX33" s="117"/>
      <c r="SY33" s="117"/>
      <c r="SZ33" s="117"/>
      <c r="TA33" s="117"/>
      <c r="TB33" s="117"/>
      <c r="TC33" s="117"/>
      <c r="TD33" s="117"/>
      <c r="TE33" s="117"/>
      <c r="TF33" s="117"/>
      <c r="TG33" s="117"/>
      <c r="TH33" s="117"/>
      <c r="TI33" s="117"/>
      <c r="TJ33" s="117"/>
      <c r="TK33" s="117"/>
      <c r="TL33" s="117"/>
      <c r="TM33" s="117"/>
      <c r="TN33" s="117"/>
      <c r="TO33" s="117"/>
      <c r="TP33" s="117"/>
      <c r="TQ33" s="117"/>
      <c r="TR33" s="117"/>
      <c r="TS33" s="117"/>
      <c r="TT33" s="117"/>
      <c r="TU33" s="117"/>
      <c r="TV33" s="117"/>
      <c r="TW33" s="117"/>
      <c r="TX33" s="117"/>
      <c r="TY33" s="117"/>
      <c r="TZ33" s="117"/>
      <c r="UA33" s="117"/>
      <c r="UB33" s="117"/>
      <c r="UC33" s="117"/>
      <c r="UD33" s="117"/>
      <c r="UE33" s="117"/>
      <c r="UF33" s="117"/>
      <c r="UG33" s="117"/>
      <c r="UH33" s="117"/>
      <c r="UI33" s="117"/>
      <c r="UJ33" s="117"/>
      <c r="UK33" s="117"/>
      <c r="UL33" s="117"/>
      <c r="UM33" s="117"/>
      <c r="UN33" s="117"/>
      <c r="UO33" s="117"/>
      <c r="UP33" s="117"/>
      <c r="UQ33" s="117"/>
      <c r="UR33" s="117"/>
      <c r="US33" s="117"/>
      <c r="UT33" s="117"/>
      <c r="UU33" s="117"/>
      <c r="UV33" s="117"/>
      <c r="UW33" s="117"/>
      <c r="UX33" s="117"/>
      <c r="UY33" s="117"/>
      <c r="UZ33" s="117"/>
      <c r="VA33" s="117"/>
      <c r="VB33" s="117"/>
      <c r="VC33" s="117"/>
      <c r="VD33" s="117"/>
      <c r="VE33" s="117"/>
      <c r="VF33" s="117"/>
      <c r="VG33" s="117"/>
      <c r="VH33" s="117"/>
      <c r="VI33" s="117"/>
      <c r="VJ33" s="117"/>
      <c r="VK33" s="117"/>
      <c r="VL33" s="117"/>
      <c r="VM33" s="117"/>
      <c r="VN33" s="117"/>
      <c r="VO33" s="117"/>
      <c r="VP33" s="117"/>
      <c r="VQ33" s="117"/>
      <c r="VR33" s="117"/>
      <c r="VS33" s="117"/>
      <c r="VT33" s="117"/>
      <c r="VU33" s="117"/>
      <c r="VV33" s="117"/>
      <c r="VW33" s="117"/>
      <c r="VX33" s="117"/>
      <c r="VY33" s="117"/>
      <c r="VZ33" s="117"/>
      <c r="WA33" s="117"/>
      <c r="WB33" s="117"/>
      <c r="WC33" s="117"/>
      <c r="WD33" s="117"/>
      <c r="WE33" s="117"/>
      <c r="WF33" s="117"/>
      <c r="WG33" s="117"/>
      <c r="WH33" s="117"/>
      <c r="WI33" s="117"/>
      <c r="WJ33" s="117"/>
      <c r="WK33" s="117"/>
      <c r="WL33" s="117"/>
      <c r="WM33" s="117"/>
      <c r="WN33" s="117"/>
      <c r="WO33" s="117"/>
      <c r="WP33" s="117"/>
      <c r="WQ33" s="117"/>
      <c r="WR33" s="117"/>
      <c r="WS33" s="117"/>
      <c r="WT33" s="117"/>
      <c r="WU33" s="117"/>
      <c r="WV33" s="117"/>
      <c r="WW33" s="117"/>
      <c r="WX33" s="117"/>
      <c r="WY33" s="117"/>
      <c r="WZ33" s="117"/>
      <c r="XA33" s="117"/>
      <c r="XB33" s="117"/>
      <c r="XC33" s="117"/>
      <c r="XD33" s="117"/>
      <c r="XE33" s="117"/>
      <c r="XF33" s="117"/>
      <c r="XG33" s="117"/>
      <c r="XH33" s="117"/>
      <c r="XI33" s="117"/>
      <c r="XJ33" s="117"/>
      <c r="XK33" s="117"/>
      <c r="XL33" s="117"/>
      <c r="XM33" s="117"/>
      <c r="XN33" s="117"/>
      <c r="XO33" s="117"/>
      <c r="XP33" s="117"/>
      <c r="XQ33" s="117"/>
      <c r="XR33" s="117"/>
      <c r="XS33" s="117"/>
      <c r="XT33" s="117"/>
      <c r="XU33" s="117"/>
      <c r="XV33" s="117"/>
      <c r="XW33" s="117"/>
      <c r="XX33" s="117"/>
      <c r="XY33" s="117"/>
      <c r="XZ33" s="117"/>
      <c r="YA33" s="117"/>
      <c r="YB33" s="117"/>
      <c r="YC33" s="117"/>
      <c r="YD33" s="117"/>
      <c r="YE33" s="117"/>
      <c r="YF33" s="117"/>
      <c r="YG33" s="117"/>
      <c r="YH33" s="117"/>
      <c r="YI33" s="117"/>
      <c r="YJ33" s="117"/>
      <c r="YK33" s="117"/>
      <c r="YL33" s="117"/>
      <c r="YM33" s="117"/>
      <c r="YN33" s="117"/>
      <c r="YO33" s="117"/>
      <c r="YP33" s="117"/>
      <c r="YQ33" s="117"/>
      <c r="YR33" s="117"/>
      <c r="YS33" s="117"/>
      <c r="YT33" s="117"/>
      <c r="YU33" s="117"/>
      <c r="YV33" s="117"/>
      <c r="YW33" s="117"/>
      <c r="YX33" s="117"/>
      <c r="YY33" s="117"/>
      <c r="YZ33" s="117"/>
      <c r="ZA33" s="117"/>
      <c r="ZB33" s="117"/>
      <c r="ZC33" s="117"/>
      <c r="ZD33" s="117"/>
      <c r="ZE33" s="117"/>
      <c r="ZF33" s="117"/>
      <c r="ZG33" s="117"/>
      <c r="ZH33" s="117"/>
      <c r="ZI33" s="117"/>
      <c r="ZJ33" s="117"/>
      <c r="ZK33" s="117"/>
      <c r="ZL33" s="117"/>
      <c r="ZM33" s="117"/>
      <c r="ZN33" s="117"/>
      <c r="ZO33" s="117"/>
      <c r="ZP33" s="117"/>
      <c r="ZQ33" s="117"/>
      <c r="ZR33" s="117"/>
      <c r="ZS33" s="117"/>
      <c r="ZT33" s="117"/>
      <c r="ZU33" s="117"/>
      <c r="ZV33" s="117"/>
      <c r="ZW33" s="117"/>
      <c r="ZX33" s="117"/>
      <c r="ZY33" s="117"/>
      <c r="ZZ33" s="117"/>
      <c r="AAA33" s="117"/>
      <c r="AAB33" s="117"/>
      <c r="AAC33" s="117"/>
      <c r="AAD33" s="117"/>
      <c r="AAE33" s="117"/>
      <c r="AAF33" s="117"/>
      <c r="AAG33" s="117"/>
      <c r="AAH33" s="117"/>
      <c r="AAI33" s="117"/>
      <c r="AAJ33" s="117"/>
      <c r="AAK33" s="117"/>
      <c r="AAL33" s="117"/>
      <c r="AAM33" s="117"/>
      <c r="AAN33" s="117"/>
      <c r="AAO33" s="117"/>
      <c r="AAP33" s="117"/>
      <c r="AAQ33" s="117"/>
      <c r="AAR33" s="117"/>
      <c r="AAS33" s="117"/>
      <c r="AAT33" s="117"/>
      <c r="AAU33" s="117"/>
      <c r="AAV33" s="117"/>
      <c r="AAW33" s="117"/>
      <c r="AAX33" s="117"/>
      <c r="AAY33" s="117"/>
      <c r="AAZ33" s="117"/>
      <c r="ABA33" s="117"/>
      <c r="ABB33" s="117"/>
      <c r="ABC33" s="117"/>
      <c r="ABD33" s="117"/>
      <c r="ABE33" s="117"/>
      <c r="ABF33" s="117"/>
      <c r="ABG33" s="117"/>
      <c r="ABH33" s="117"/>
      <c r="ABI33" s="117"/>
      <c r="ABJ33" s="117"/>
      <c r="ABK33" s="117"/>
      <c r="ABL33" s="117"/>
      <c r="ABM33" s="117"/>
      <c r="ABN33" s="117"/>
      <c r="ABO33" s="117"/>
      <c r="ABP33" s="117"/>
      <c r="ABQ33" s="117"/>
      <c r="ABR33" s="117"/>
      <c r="ABS33" s="117"/>
      <c r="ABT33" s="117"/>
      <c r="ABU33" s="117"/>
      <c r="ABV33" s="117"/>
      <c r="ABW33" s="117"/>
      <c r="ABX33" s="117"/>
      <c r="ABY33" s="117"/>
      <c r="ABZ33" s="117"/>
      <c r="ACA33" s="117"/>
      <c r="ACB33" s="117"/>
      <c r="ACC33" s="117"/>
      <c r="ACD33" s="117"/>
      <c r="ACE33" s="117"/>
      <c r="ACF33" s="117"/>
      <c r="ACG33" s="117"/>
      <c r="ACH33" s="117"/>
      <c r="ACI33" s="117"/>
      <c r="ACJ33" s="117"/>
      <c r="ACK33" s="117"/>
      <c r="ACL33" s="117"/>
      <c r="ACM33" s="117"/>
      <c r="ACN33" s="117"/>
      <c r="ACO33" s="117"/>
      <c r="ACP33" s="117"/>
      <c r="ACQ33" s="117"/>
      <c r="ACR33" s="117"/>
      <c r="ACS33" s="117"/>
      <c r="ACT33" s="117"/>
      <c r="ACU33" s="117"/>
      <c r="ACV33" s="117"/>
      <c r="ACW33" s="117"/>
      <c r="ACX33" s="117"/>
      <c r="ACY33" s="117"/>
      <c r="ACZ33" s="117"/>
      <c r="ADA33" s="117"/>
      <c r="ADB33" s="117"/>
      <c r="ADC33" s="117"/>
      <c r="ADD33" s="117"/>
      <c r="ADE33" s="117"/>
      <c r="ADF33" s="117"/>
      <c r="ADG33" s="117"/>
      <c r="ADH33" s="117"/>
      <c r="ADI33" s="117"/>
      <c r="ADJ33" s="117"/>
      <c r="ADK33" s="117"/>
      <c r="ADL33" s="117"/>
      <c r="ADM33" s="117"/>
      <c r="ADN33" s="117"/>
      <c r="ADO33" s="117"/>
      <c r="ADP33" s="117"/>
      <c r="ADQ33" s="117"/>
      <c r="ADR33" s="117"/>
      <c r="ADS33" s="117"/>
      <c r="ADT33" s="117"/>
      <c r="ADU33" s="117"/>
      <c r="ADV33" s="117"/>
      <c r="ADW33" s="117"/>
      <c r="ADX33" s="117"/>
      <c r="ADY33" s="117"/>
      <c r="ADZ33" s="117"/>
      <c r="AEA33" s="117"/>
      <c r="AEB33" s="117"/>
      <c r="AEC33" s="117"/>
      <c r="AED33" s="117"/>
      <c r="AEE33" s="117"/>
      <c r="AEF33" s="117"/>
      <c r="AEG33" s="117"/>
      <c r="AEH33" s="117"/>
      <c r="AEI33" s="117"/>
      <c r="AEJ33" s="117"/>
      <c r="AEK33" s="117"/>
      <c r="AEL33" s="117"/>
      <c r="AEM33" s="117"/>
      <c r="AEN33" s="117"/>
      <c r="AEO33" s="117"/>
      <c r="AEP33" s="117"/>
      <c r="AEQ33" s="117"/>
      <c r="AER33" s="117"/>
      <c r="AES33" s="117"/>
      <c r="AET33" s="117"/>
      <c r="AEU33" s="117"/>
      <c r="AEV33" s="117"/>
      <c r="AEW33" s="117"/>
      <c r="AEX33" s="117"/>
      <c r="AEY33" s="117"/>
      <c r="AEZ33" s="117"/>
      <c r="AFA33" s="117"/>
      <c r="AFB33" s="117"/>
      <c r="AFC33" s="117"/>
      <c r="AFD33" s="117"/>
      <c r="AFE33" s="117"/>
      <c r="AFF33" s="117"/>
      <c r="AFG33" s="117"/>
      <c r="AFH33" s="117"/>
      <c r="AFI33" s="117"/>
      <c r="AFJ33" s="117"/>
      <c r="AFK33" s="117"/>
      <c r="AFL33" s="117"/>
      <c r="AFM33" s="117"/>
      <c r="AFN33" s="117"/>
      <c r="AFO33" s="117"/>
      <c r="AFP33" s="117"/>
      <c r="AFQ33" s="117"/>
      <c r="AFR33" s="117"/>
      <c r="AFS33" s="117"/>
      <c r="AFT33" s="117"/>
      <c r="AFU33" s="117"/>
      <c r="AFV33" s="117"/>
      <c r="AFW33" s="117"/>
      <c r="AFX33" s="117"/>
      <c r="AFY33" s="117"/>
      <c r="AFZ33" s="117"/>
      <c r="AGA33" s="117"/>
      <c r="AGB33" s="117"/>
      <c r="AGC33" s="117"/>
      <c r="AGD33" s="117"/>
      <c r="AGE33" s="117"/>
      <c r="AGF33" s="117"/>
      <c r="AGG33" s="117"/>
      <c r="AGH33" s="117"/>
      <c r="AGI33" s="117"/>
      <c r="AGJ33" s="117"/>
      <c r="AGK33" s="117"/>
      <c r="AGL33" s="117"/>
      <c r="AGM33" s="117"/>
      <c r="AGN33" s="117"/>
      <c r="AGO33" s="117"/>
      <c r="AGP33" s="117"/>
      <c r="AGQ33" s="117"/>
      <c r="AGR33" s="117"/>
      <c r="AGS33" s="117"/>
      <c r="AGT33" s="117"/>
      <c r="AGU33" s="117"/>
      <c r="AGV33" s="117"/>
      <c r="AGW33" s="117"/>
      <c r="AGX33" s="117"/>
      <c r="AGY33" s="117"/>
      <c r="AGZ33" s="117"/>
      <c r="AHA33" s="117"/>
      <c r="AHB33" s="117"/>
      <c r="AHC33" s="117"/>
      <c r="AHD33" s="117"/>
      <c r="AHE33" s="117"/>
      <c r="AHF33" s="117"/>
      <c r="AHG33" s="117"/>
      <c r="AHH33" s="117"/>
      <c r="AHI33" s="117"/>
      <c r="AHJ33" s="117"/>
      <c r="AHK33" s="117"/>
      <c r="AHL33" s="117"/>
      <c r="AHM33" s="117"/>
      <c r="AHN33" s="117"/>
      <c r="AHO33" s="117"/>
      <c r="AHP33" s="117"/>
      <c r="AHQ33" s="117"/>
      <c r="AHR33" s="117"/>
      <c r="AHS33" s="117"/>
      <c r="AHT33" s="117"/>
      <c r="AHU33" s="117"/>
      <c r="AHV33" s="117"/>
      <c r="AHW33" s="117"/>
      <c r="AHX33" s="117"/>
      <c r="AHY33" s="117"/>
      <c r="AHZ33" s="117"/>
      <c r="AIA33" s="117"/>
      <c r="AIB33" s="117"/>
      <c r="AIC33" s="117"/>
      <c r="AID33" s="117"/>
      <c r="AIE33" s="117"/>
      <c r="AIF33" s="117"/>
      <c r="AIG33" s="117"/>
      <c r="AIH33" s="117"/>
      <c r="AII33" s="117"/>
      <c r="AIJ33" s="117"/>
      <c r="AIK33" s="117"/>
      <c r="AIL33" s="117"/>
      <c r="AIM33" s="117"/>
      <c r="AIN33" s="117"/>
      <c r="AIO33" s="117"/>
      <c r="AIP33" s="117"/>
      <c r="AIQ33" s="117"/>
      <c r="AIR33" s="117"/>
      <c r="AIS33" s="117"/>
      <c r="AIT33" s="117"/>
      <c r="AIU33" s="117"/>
      <c r="AIV33" s="117"/>
      <c r="AIW33" s="117"/>
      <c r="AIX33" s="117"/>
      <c r="AIY33" s="117"/>
      <c r="AIZ33" s="117"/>
      <c r="AJA33" s="117"/>
      <c r="AJB33" s="117"/>
      <c r="AJC33" s="117"/>
      <c r="AJD33" s="117"/>
      <c r="AJE33" s="117"/>
      <c r="AJF33" s="117"/>
      <c r="AJG33" s="117"/>
      <c r="AJH33" s="117"/>
      <c r="AJI33" s="117"/>
      <c r="AJJ33" s="117"/>
      <c r="AJK33" s="117"/>
      <c r="AJL33" s="117"/>
      <c r="AJM33" s="117"/>
      <c r="AJN33" s="117"/>
      <c r="AJO33" s="117"/>
      <c r="AJP33" s="117"/>
      <c r="AJQ33" s="117"/>
      <c r="AJR33" s="117"/>
      <c r="AJS33" s="117"/>
      <c r="AJT33" s="117"/>
      <c r="AJU33" s="117"/>
      <c r="AJV33" s="117"/>
      <c r="AJW33" s="117"/>
      <c r="AJX33" s="117"/>
      <c r="AJY33" s="117"/>
      <c r="AJZ33" s="117"/>
      <c r="AKA33" s="117"/>
      <c r="AKB33" s="117"/>
      <c r="AKC33" s="117"/>
      <c r="AKD33" s="117"/>
      <c r="AKE33" s="117"/>
      <c r="AKF33" s="117"/>
      <c r="AKG33" s="117"/>
      <c r="AKH33" s="117"/>
      <c r="AKI33" s="117"/>
      <c r="AKJ33" s="117"/>
      <c r="AKK33" s="117"/>
      <c r="AKL33" s="117"/>
      <c r="AKM33" s="117"/>
      <c r="AKN33" s="117"/>
      <c r="AKO33" s="117"/>
    </row>
    <row r="34" spans="1:977" s="116" customFormat="1" ht="89.25" customHeight="1" x14ac:dyDescent="0.35">
      <c r="A34" s="115"/>
      <c r="B34" s="115"/>
      <c r="C34" s="115"/>
      <c r="D34" s="115"/>
      <c r="E34" s="115"/>
      <c r="F34" s="115"/>
      <c r="G34" s="115"/>
      <c r="H34" s="115"/>
      <c r="I34" s="115"/>
      <c r="J34" s="115"/>
      <c r="K34" s="115"/>
      <c r="L34" s="115"/>
      <c r="M34" s="115"/>
      <c r="N34" s="115"/>
      <c r="O34" s="115"/>
      <c r="P34" s="115"/>
      <c r="Q34" s="115"/>
      <c r="R34" s="115"/>
      <c r="S34" s="115"/>
      <c r="T34" s="115"/>
      <c r="U34" s="1220"/>
      <c r="V34" s="1220"/>
      <c r="W34" s="1221"/>
      <c r="X34" s="391" t="s">
        <v>2201</v>
      </c>
      <c r="Y34" s="1219" t="s">
        <v>2206</v>
      </c>
      <c r="Z34" s="1220" t="s">
        <v>2768</v>
      </c>
      <c r="AA34" s="1219" t="s">
        <v>2769</v>
      </c>
      <c r="AB34" s="1219" t="s">
        <v>2770</v>
      </c>
      <c r="AC34" s="1219" t="s">
        <v>2771</v>
      </c>
      <c r="AD34" s="1219"/>
      <c r="AE34" s="1219"/>
      <c r="AF34" s="1219"/>
      <c r="AG34" s="1219"/>
    </row>
    <row r="35" spans="1:977" s="116" customFormat="1" ht="12.75" customHeight="1" x14ac:dyDescent="0.35">
      <c r="A35" s="115"/>
      <c r="B35" s="115"/>
      <c r="C35" s="115"/>
      <c r="D35" s="115"/>
      <c r="E35" s="115"/>
      <c r="F35" s="115"/>
      <c r="G35" s="115"/>
      <c r="H35" s="115"/>
      <c r="I35" s="115"/>
      <c r="J35" s="115"/>
      <c r="K35" s="115"/>
      <c r="L35" s="115"/>
      <c r="M35" s="115"/>
      <c r="N35" s="115"/>
      <c r="O35" s="115"/>
      <c r="P35" s="115"/>
      <c r="Q35" s="115"/>
      <c r="R35" s="115"/>
      <c r="S35" s="115"/>
      <c r="T35" s="115"/>
      <c r="U35" s="1220"/>
      <c r="V35" s="1220"/>
      <c r="W35" s="1221"/>
      <c r="X35" s="392" t="s">
        <v>138</v>
      </c>
      <c r="Y35" s="1219"/>
      <c r="Z35" s="1220"/>
      <c r="AA35" s="1219"/>
      <c r="AB35" s="1219"/>
      <c r="AC35" s="1219"/>
      <c r="AD35" s="1219"/>
      <c r="AE35" s="1219"/>
      <c r="AF35" s="1219"/>
      <c r="AG35" s="1219"/>
    </row>
    <row r="36" spans="1:977" s="118" customFormat="1" ht="89.25" customHeight="1" x14ac:dyDescent="0.35">
      <c r="A36" s="115"/>
      <c r="B36" s="115"/>
      <c r="C36" s="115"/>
      <c r="D36" s="115"/>
      <c r="E36" s="115"/>
      <c r="F36" s="115"/>
      <c r="G36" s="115"/>
      <c r="H36" s="115"/>
      <c r="I36" s="115"/>
      <c r="J36" s="115"/>
      <c r="K36" s="115"/>
      <c r="L36" s="115"/>
      <c r="M36" s="115"/>
      <c r="N36" s="115"/>
      <c r="O36" s="115"/>
      <c r="P36" s="115"/>
      <c r="Q36" s="115"/>
      <c r="R36" s="115"/>
      <c r="S36" s="115"/>
      <c r="T36" s="115"/>
      <c r="U36" s="1220"/>
      <c r="V36" s="1220"/>
      <c r="W36" s="1221"/>
      <c r="X36" s="393" t="s">
        <v>2772</v>
      </c>
      <c r="Y36" s="1219"/>
      <c r="Z36" s="1220"/>
      <c r="AA36" s="1219"/>
      <c r="AB36" s="1219"/>
      <c r="AC36" s="1219"/>
      <c r="AD36" s="1219"/>
      <c r="AE36" s="1219"/>
      <c r="AF36" s="1219"/>
      <c r="AG36" s="1219"/>
      <c r="AH36" s="116"/>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7"/>
      <c r="CE36" s="117"/>
      <c r="CF36" s="117"/>
      <c r="CG36" s="117"/>
      <c r="CH36" s="117"/>
      <c r="CI36" s="117"/>
      <c r="CJ36" s="117"/>
      <c r="CK36" s="117"/>
      <c r="CL36" s="117"/>
      <c r="CM36" s="117"/>
      <c r="CN36" s="117"/>
      <c r="CO36" s="117"/>
      <c r="CP36" s="117"/>
      <c r="CQ36" s="117"/>
      <c r="CR36" s="117"/>
      <c r="CS36" s="117"/>
      <c r="CT36" s="117"/>
      <c r="CU36" s="117"/>
      <c r="CV36" s="117"/>
      <c r="CW36" s="117"/>
      <c r="CX36" s="117"/>
      <c r="CY36" s="117"/>
      <c r="CZ36" s="117"/>
      <c r="DA36" s="117"/>
      <c r="DB36" s="117"/>
      <c r="DC36" s="117"/>
      <c r="DD36" s="117"/>
      <c r="DE36" s="117"/>
      <c r="DF36" s="117"/>
      <c r="DG36" s="117"/>
      <c r="DH36" s="117"/>
      <c r="DI36" s="117"/>
      <c r="DJ36" s="117"/>
      <c r="DK36" s="117"/>
      <c r="DL36" s="117"/>
      <c r="DM36" s="117"/>
      <c r="DN36" s="117"/>
      <c r="DO36" s="117"/>
      <c r="DP36" s="117"/>
      <c r="DQ36" s="117"/>
      <c r="DR36" s="117"/>
      <c r="DS36" s="117"/>
      <c r="DT36" s="117"/>
      <c r="DU36" s="117"/>
      <c r="DV36" s="117"/>
      <c r="DW36" s="117"/>
      <c r="DX36" s="117"/>
      <c r="DY36" s="117"/>
      <c r="DZ36" s="117"/>
      <c r="EA36" s="117"/>
      <c r="EB36" s="117"/>
      <c r="EC36" s="117"/>
      <c r="ED36" s="117"/>
      <c r="EE36" s="117"/>
      <c r="EF36" s="117"/>
      <c r="EG36" s="117"/>
      <c r="EH36" s="117"/>
      <c r="EI36" s="117"/>
      <c r="EJ36" s="117"/>
      <c r="EK36" s="117"/>
      <c r="EL36" s="117"/>
      <c r="EM36" s="117"/>
      <c r="EN36" s="117"/>
      <c r="EO36" s="117"/>
      <c r="EP36" s="117"/>
      <c r="EQ36" s="117"/>
      <c r="ER36" s="117"/>
      <c r="ES36" s="117"/>
      <c r="ET36" s="117"/>
      <c r="EU36" s="117"/>
      <c r="EV36" s="117"/>
      <c r="EW36" s="117"/>
      <c r="EX36" s="117"/>
      <c r="EY36" s="117"/>
      <c r="EZ36" s="117"/>
      <c r="FA36" s="117"/>
      <c r="FB36" s="117"/>
      <c r="FC36" s="117"/>
      <c r="FD36" s="117"/>
      <c r="FE36" s="117"/>
      <c r="FF36" s="117"/>
      <c r="FG36" s="117"/>
      <c r="FH36" s="117"/>
      <c r="FI36" s="117"/>
      <c r="FJ36" s="117"/>
      <c r="FK36" s="117"/>
      <c r="FL36" s="117"/>
      <c r="FM36" s="117"/>
      <c r="FN36" s="117"/>
      <c r="FO36" s="117"/>
      <c r="FP36" s="117"/>
      <c r="FQ36" s="117"/>
      <c r="FR36" s="117"/>
      <c r="FS36" s="117"/>
      <c r="FT36" s="117"/>
      <c r="FU36" s="117"/>
      <c r="FV36" s="117"/>
      <c r="FW36" s="117"/>
      <c r="FX36" s="117"/>
      <c r="FY36" s="117"/>
      <c r="FZ36" s="117"/>
      <c r="GA36" s="117"/>
      <c r="GB36" s="117"/>
      <c r="GC36" s="117"/>
      <c r="GD36" s="117"/>
      <c r="GE36" s="117"/>
      <c r="GF36" s="117"/>
      <c r="GG36" s="117"/>
      <c r="GH36" s="117"/>
      <c r="GI36" s="117"/>
      <c r="GJ36" s="117"/>
      <c r="GK36" s="117"/>
      <c r="GL36" s="117"/>
      <c r="GM36" s="117"/>
      <c r="GN36" s="117"/>
      <c r="GO36" s="117"/>
      <c r="GP36" s="117"/>
      <c r="GQ36" s="117"/>
      <c r="GR36" s="117"/>
      <c r="GS36" s="117"/>
      <c r="GT36" s="117"/>
      <c r="GU36" s="117"/>
      <c r="GV36" s="117"/>
      <c r="GW36" s="117"/>
      <c r="GX36" s="117"/>
      <c r="GY36" s="117"/>
      <c r="GZ36" s="117"/>
      <c r="HA36" s="117"/>
      <c r="HB36" s="117"/>
      <c r="HC36" s="117"/>
      <c r="HD36" s="117"/>
      <c r="HE36" s="117"/>
      <c r="HF36" s="117"/>
      <c r="HG36" s="117"/>
      <c r="HH36" s="117"/>
      <c r="HI36" s="117"/>
      <c r="HJ36" s="117"/>
      <c r="HK36" s="117"/>
      <c r="HL36" s="117"/>
      <c r="HM36" s="117"/>
      <c r="HN36" s="117"/>
      <c r="HO36" s="117"/>
      <c r="HP36" s="117"/>
      <c r="HQ36" s="117"/>
      <c r="HR36" s="117"/>
      <c r="HS36" s="117"/>
      <c r="HT36" s="117"/>
      <c r="HU36" s="117"/>
      <c r="HV36" s="117"/>
      <c r="HW36" s="117"/>
      <c r="HX36" s="117"/>
      <c r="HY36" s="117"/>
      <c r="HZ36" s="117"/>
      <c r="IA36" s="117"/>
      <c r="IB36" s="117"/>
      <c r="IC36" s="117"/>
      <c r="ID36" s="117"/>
      <c r="IE36" s="117"/>
      <c r="IF36" s="117"/>
      <c r="IG36" s="117"/>
      <c r="IH36" s="117"/>
      <c r="II36" s="117"/>
      <c r="IJ36" s="117"/>
      <c r="IK36" s="117"/>
      <c r="IL36" s="117"/>
      <c r="IM36" s="117"/>
      <c r="IN36" s="117"/>
      <c r="IO36" s="117"/>
      <c r="IP36" s="117"/>
      <c r="IQ36" s="117"/>
      <c r="IR36" s="117"/>
      <c r="IS36" s="117"/>
      <c r="IT36" s="117"/>
      <c r="IU36" s="117"/>
      <c r="IV36" s="117"/>
      <c r="IW36" s="117"/>
      <c r="IX36" s="117"/>
      <c r="IY36" s="117"/>
      <c r="IZ36" s="117"/>
      <c r="JA36" s="117"/>
      <c r="JB36" s="117"/>
      <c r="JC36" s="117"/>
      <c r="JD36" s="117"/>
      <c r="JE36" s="117"/>
      <c r="JF36" s="117"/>
      <c r="JG36" s="117"/>
      <c r="JH36" s="117"/>
      <c r="JI36" s="117"/>
      <c r="JJ36" s="117"/>
      <c r="JK36" s="117"/>
      <c r="JL36" s="117"/>
      <c r="JM36" s="117"/>
      <c r="JN36" s="117"/>
      <c r="JO36" s="117"/>
      <c r="JP36" s="117"/>
      <c r="JQ36" s="117"/>
      <c r="JR36" s="117"/>
      <c r="JS36" s="117"/>
      <c r="JT36" s="117"/>
      <c r="JU36" s="117"/>
      <c r="JV36" s="117"/>
      <c r="JW36" s="117"/>
      <c r="JX36" s="117"/>
      <c r="JY36" s="117"/>
      <c r="JZ36" s="117"/>
      <c r="KA36" s="117"/>
      <c r="KB36" s="117"/>
      <c r="KC36" s="117"/>
      <c r="KD36" s="117"/>
      <c r="KE36" s="117"/>
      <c r="KF36" s="117"/>
      <c r="KG36" s="117"/>
      <c r="KH36" s="117"/>
      <c r="KI36" s="117"/>
      <c r="KJ36" s="117"/>
      <c r="KK36" s="117"/>
      <c r="KL36" s="117"/>
      <c r="KM36" s="117"/>
      <c r="KN36" s="117"/>
      <c r="KO36" s="117"/>
      <c r="KP36" s="117"/>
      <c r="KQ36" s="117"/>
      <c r="KR36" s="117"/>
      <c r="KS36" s="117"/>
      <c r="KT36" s="117"/>
      <c r="KU36" s="117"/>
      <c r="KV36" s="117"/>
      <c r="KW36" s="117"/>
      <c r="KX36" s="117"/>
      <c r="KY36" s="117"/>
      <c r="KZ36" s="117"/>
      <c r="LA36" s="117"/>
      <c r="LB36" s="117"/>
      <c r="LC36" s="117"/>
      <c r="LD36" s="117"/>
      <c r="LE36" s="117"/>
      <c r="LF36" s="117"/>
      <c r="LG36" s="117"/>
      <c r="LH36" s="117"/>
      <c r="LI36" s="117"/>
      <c r="LJ36" s="117"/>
      <c r="LK36" s="117"/>
      <c r="LL36" s="117"/>
      <c r="LM36" s="117"/>
      <c r="LN36" s="117"/>
      <c r="LO36" s="117"/>
      <c r="LP36" s="117"/>
      <c r="LQ36" s="117"/>
      <c r="LR36" s="117"/>
      <c r="LS36" s="117"/>
      <c r="LT36" s="117"/>
      <c r="LU36" s="117"/>
      <c r="LV36" s="117"/>
      <c r="LW36" s="117"/>
      <c r="LX36" s="117"/>
      <c r="LY36" s="117"/>
      <c r="LZ36" s="117"/>
      <c r="MA36" s="117"/>
      <c r="MB36" s="117"/>
      <c r="MC36" s="117"/>
      <c r="MD36" s="117"/>
      <c r="ME36" s="117"/>
      <c r="MF36" s="117"/>
      <c r="MG36" s="117"/>
      <c r="MH36" s="117"/>
      <c r="MI36" s="117"/>
      <c r="MJ36" s="117"/>
      <c r="MK36" s="117"/>
      <c r="ML36" s="117"/>
      <c r="MM36" s="117"/>
      <c r="MN36" s="117"/>
      <c r="MO36" s="117"/>
      <c r="MP36" s="117"/>
      <c r="MQ36" s="117"/>
      <c r="MR36" s="117"/>
      <c r="MS36" s="117"/>
      <c r="MT36" s="117"/>
      <c r="MU36" s="117"/>
      <c r="MV36" s="117"/>
      <c r="MW36" s="117"/>
      <c r="MX36" s="117"/>
      <c r="MY36" s="117"/>
      <c r="MZ36" s="117"/>
      <c r="NA36" s="117"/>
      <c r="NB36" s="117"/>
      <c r="NC36" s="117"/>
      <c r="ND36" s="117"/>
      <c r="NE36" s="117"/>
      <c r="NF36" s="117"/>
      <c r="NG36" s="117"/>
      <c r="NH36" s="117"/>
      <c r="NI36" s="117"/>
      <c r="NJ36" s="117"/>
      <c r="NK36" s="117"/>
      <c r="NL36" s="117"/>
      <c r="NM36" s="117"/>
      <c r="NN36" s="117"/>
      <c r="NO36" s="117"/>
      <c r="NP36" s="117"/>
      <c r="NQ36" s="117"/>
      <c r="NR36" s="117"/>
      <c r="NS36" s="117"/>
      <c r="NT36" s="117"/>
      <c r="NU36" s="117"/>
      <c r="NV36" s="117"/>
      <c r="NW36" s="117"/>
      <c r="NX36" s="117"/>
      <c r="NY36" s="117"/>
      <c r="NZ36" s="117"/>
      <c r="OA36" s="117"/>
      <c r="OB36" s="117"/>
      <c r="OC36" s="117"/>
      <c r="OD36" s="117"/>
      <c r="OE36" s="117"/>
      <c r="OF36" s="117"/>
      <c r="OG36" s="117"/>
      <c r="OH36" s="117"/>
      <c r="OI36" s="117"/>
      <c r="OJ36" s="117"/>
      <c r="OK36" s="117"/>
      <c r="OL36" s="117"/>
      <c r="OM36" s="117"/>
      <c r="ON36" s="117"/>
      <c r="OO36" s="117"/>
      <c r="OP36" s="117"/>
      <c r="OQ36" s="117"/>
      <c r="OR36" s="117"/>
      <c r="OS36" s="117"/>
      <c r="OT36" s="117"/>
      <c r="OU36" s="117"/>
      <c r="OV36" s="117"/>
      <c r="OW36" s="117"/>
      <c r="OX36" s="117"/>
      <c r="OY36" s="117"/>
      <c r="OZ36" s="117"/>
      <c r="PA36" s="117"/>
      <c r="PB36" s="117"/>
      <c r="PC36" s="117"/>
      <c r="PD36" s="117"/>
      <c r="PE36" s="117"/>
      <c r="PF36" s="117"/>
      <c r="PG36" s="117"/>
      <c r="PH36" s="117"/>
      <c r="PI36" s="117"/>
      <c r="PJ36" s="117"/>
      <c r="PK36" s="117"/>
      <c r="PL36" s="117"/>
      <c r="PM36" s="117"/>
      <c r="PN36" s="117"/>
      <c r="PO36" s="117"/>
      <c r="PP36" s="117"/>
      <c r="PQ36" s="117"/>
      <c r="PR36" s="117"/>
      <c r="PS36" s="117"/>
      <c r="PT36" s="117"/>
      <c r="PU36" s="117"/>
      <c r="PV36" s="117"/>
      <c r="PW36" s="117"/>
      <c r="PX36" s="117"/>
      <c r="PY36" s="117"/>
      <c r="PZ36" s="117"/>
      <c r="QA36" s="117"/>
      <c r="QB36" s="117"/>
      <c r="QC36" s="117"/>
      <c r="QD36" s="117"/>
      <c r="QE36" s="117"/>
      <c r="QF36" s="117"/>
      <c r="QG36" s="117"/>
      <c r="QH36" s="117"/>
      <c r="QI36" s="117"/>
      <c r="QJ36" s="117"/>
      <c r="QK36" s="117"/>
      <c r="QL36" s="117"/>
      <c r="QM36" s="117"/>
      <c r="QN36" s="117"/>
      <c r="QO36" s="117"/>
      <c r="QP36" s="117"/>
      <c r="QQ36" s="117"/>
      <c r="QR36" s="117"/>
      <c r="QS36" s="117"/>
      <c r="QT36" s="117"/>
      <c r="QU36" s="117"/>
      <c r="QV36" s="117"/>
      <c r="QW36" s="117"/>
      <c r="QX36" s="117"/>
      <c r="QY36" s="117"/>
      <c r="QZ36" s="117"/>
      <c r="RA36" s="117"/>
      <c r="RB36" s="117"/>
      <c r="RC36" s="117"/>
      <c r="RD36" s="117"/>
      <c r="RE36" s="117"/>
      <c r="RF36" s="117"/>
      <c r="RG36" s="117"/>
      <c r="RH36" s="117"/>
      <c r="RI36" s="117"/>
      <c r="RJ36" s="117"/>
      <c r="RK36" s="117"/>
      <c r="RL36" s="117"/>
      <c r="RM36" s="117"/>
      <c r="RN36" s="117"/>
      <c r="RO36" s="117"/>
      <c r="RP36" s="117"/>
      <c r="RQ36" s="117"/>
      <c r="RR36" s="117"/>
      <c r="RS36" s="117"/>
      <c r="RT36" s="117"/>
      <c r="RU36" s="117"/>
      <c r="RV36" s="117"/>
      <c r="RW36" s="117"/>
      <c r="RX36" s="117"/>
      <c r="RY36" s="117"/>
      <c r="RZ36" s="117"/>
      <c r="SA36" s="117"/>
      <c r="SB36" s="117"/>
      <c r="SC36" s="117"/>
      <c r="SD36" s="117"/>
      <c r="SE36" s="117"/>
      <c r="SF36" s="117"/>
      <c r="SG36" s="117"/>
      <c r="SH36" s="117"/>
      <c r="SI36" s="117"/>
      <c r="SJ36" s="117"/>
      <c r="SK36" s="117"/>
      <c r="SL36" s="117"/>
      <c r="SM36" s="117"/>
      <c r="SN36" s="117"/>
      <c r="SO36" s="117"/>
      <c r="SP36" s="117"/>
      <c r="SQ36" s="117"/>
      <c r="SR36" s="117"/>
      <c r="SS36" s="117"/>
      <c r="ST36" s="117"/>
      <c r="SU36" s="117"/>
      <c r="SV36" s="117"/>
      <c r="SW36" s="117"/>
      <c r="SX36" s="117"/>
      <c r="SY36" s="117"/>
      <c r="SZ36" s="117"/>
      <c r="TA36" s="117"/>
      <c r="TB36" s="117"/>
      <c r="TC36" s="117"/>
      <c r="TD36" s="117"/>
      <c r="TE36" s="117"/>
      <c r="TF36" s="117"/>
      <c r="TG36" s="117"/>
      <c r="TH36" s="117"/>
      <c r="TI36" s="117"/>
      <c r="TJ36" s="117"/>
      <c r="TK36" s="117"/>
      <c r="TL36" s="117"/>
      <c r="TM36" s="117"/>
      <c r="TN36" s="117"/>
      <c r="TO36" s="117"/>
      <c r="TP36" s="117"/>
      <c r="TQ36" s="117"/>
      <c r="TR36" s="117"/>
      <c r="TS36" s="117"/>
      <c r="TT36" s="117"/>
      <c r="TU36" s="117"/>
      <c r="TV36" s="117"/>
      <c r="TW36" s="117"/>
      <c r="TX36" s="117"/>
      <c r="TY36" s="117"/>
      <c r="TZ36" s="117"/>
      <c r="UA36" s="117"/>
      <c r="UB36" s="117"/>
      <c r="UC36" s="117"/>
      <c r="UD36" s="117"/>
      <c r="UE36" s="117"/>
      <c r="UF36" s="117"/>
      <c r="UG36" s="117"/>
      <c r="UH36" s="117"/>
      <c r="UI36" s="117"/>
      <c r="UJ36" s="117"/>
      <c r="UK36" s="117"/>
      <c r="UL36" s="117"/>
      <c r="UM36" s="117"/>
      <c r="UN36" s="117"/>
      <c r="UO36" s="117"/>
      <c r="UP36" s="117"/>
      <c r="UQ36" s="117"/>
      <c r="UR36" s="117"/>
      <c r="US36" s="117"/>
      <c r="UT36" s="117"/>
      <c r="UU36" s="117"/>
      <c r="UV36" s="117"/>
      <c r="UW36" s="117"/>
      <c r="UX36" s="117"/>
      <c r="UY36" s="117"/>
      <c r="UZ36" s="117"/>
      <c r="VA36" s="117"/>
      <c r="VB36" s="117"/>
      <c r="VC36" s="117"/>
      <c r="VD36" s="117"/>
      <c r="VE36" s="117"/>
      <c r="VF36" s="117"/>
      <c r="VG36" s="117"/>
      <c r="VH36" s="117"/>
      <c r="VI36" s="117"/>
      <c r="VJ36" s="117"/>
      <c r="VK36" s="117"/>
      <c r="VL36" s="117"/>
      <c r="VM36" s="117"/>
      <c r="VN36" s="117"/>
      <c r="VO36" s="117"/>
      <c r="VP36" s="117"/>
      <c r="VQ36" s="117"/>
      <c r="VR36" s="117"/>
      <c r="VS36" s="117"/>
      <c r="VT36" s="117"/>
      <c r="VU36" s="117"/>
      <c r="VV36" s="117"/>
      <c r="VW36" s="117"/>
      <c r="VX36" s="117"/>
      <c r="VY36" s="117"/>
      <c r="VZ36" s="117"/>
      <c r="WA36" s="117"/>
      <c r="WB36" s="117"/>
      <c r="WC36" s="117"/>
      <c r="WD36" s="117"/>
      <c r="WE36" s="117"/>
      <c r="WF36" s="117"/>
      <c r="WG36" s="117"/>
      <c r="WH36" s="117"/>
      <c r="WI36" s="117"/>
      <c r="WJ36" s="117"/>
      <c r="WK36" s="117"/>
      <c r="WL36" s="117"/>
      <c r="WM36" s="117"/>
      <c r="WN36" s="117"/>
      <c r="WO36" s="117"/>
      <c r="WP36" s="117"/>
      <c r="WQ36" s="117"/>
      <c r="WR36" s="117"/>
      <c r="WS36" s="117"/>
      <c r="WT36" s="117"/>
      <c r="WU36" s="117"/>
      <c r="WV36" s="117"/>
      <c r="WW36" s="117"/>
      <c r="WX36" s="117"/>
      <c r="WY36" s="117"/>
      <c r="WZ36" s="117"/>
      <c r="XA36" s="117"/>
      <c r="XB36" s="117"/>
      <c r="XC36" s="117"/>
      <c r="XD36" s="117"/>
      <c r="XE36" s="117"/>
      <c r="XF36" s="117"/>
      <c r="XG36" s="117"/>
      <c r="XH36" s="117"/>
      <c r="XI36" s="117"/>
      <c r="XJ36" s="117"/>
      <c r="XK36" s="117"/>
      <c r="XL36" s="117"/>
      <c r="XM36" s="117"/>
      <c r="XN36" s="117"/>
      <c r="XO36" s="117"/>
      <c r="XP36" s="117"/>
      <c r="XQ36" s="117"/>
      <c r="XR36" s="117"/>
      <c r="XS36" s="117"/>
      <c r="XT36" s="117"/>
      <c r="XU36" s="117"/>
      <c r="XV36" s="117"/>
      <c r="XW36" s="117"/>
      <c r="XX36" s="117"/>
      <c r="XY36" s="117"/>
      <c r="XZ36" s="117"/>
      <c r="YA36" s="117"/>
      <c r="YB36" s="117"/>
      <c r="YC36" s="117"/>
      <c r="YD36" s="117"/>
      <c r="YE36" s="117"/>
      <c r="YF36" s="117"/>
      <c r="YG36" s="117"/>
      <c r="YH36" s="117"/>
      <c r="YI36" s="117"/>
      <c r="YJ36" s="117"/>
      <c r="YK36" s="117"/>
      <c r="YL36" s="117"/>
      <c r="YM36" s="117"/>
      <c r="YN36" s="117"/>
      <c r="YO36" s="117"/>
      <c r="YP36" s="117"/>
      <c r="YQ36" s="117"/>
      <c r="YR36" s="117"/>
      <c r="YS36" s="117"/>
      <c r="YT36" s="117"/>
      <c r="YU36" s="117"/>
      <c r="YV36" s="117"/>
      <c r="YW36" s="117"/>
      <c r="YX36" s="117"/>
      <c r="YY36" s="117"/>
      <c r="YZ36" s="117"/>
      <c r="ZA36" s="117"/>
      <c r="ZB36" s="117"/>
      <c r="ZC36" s="117"/>
      <c r="ZD36" s="117"/>
      <c r="ZE36" s="117"/>
      <c r="ZF36" s="117"/>
      <c r="ZG36" s="117"/>
      <c r="ZH36" s="117"/>
      <c r="ZI36" s="117"/>
      <c r="ZJ36" s="117"/>
      <c r="ZK36" s="117"/>
      <c r="ZL36" s="117"/>
      <c r="ZM36" s="117"/>
      <c r="ZN36" s="117"/>
      <c r="ZO36" s="117"/>
      <c r="ZP36" s="117"/>
      <c r="ZQ36" s="117"/>
      <c r="ZR36" s="117"/>
      <c r="ZS36" s="117"/>
      <c r="ZT36" s="117"/>
      <c r="ZU36" s="117"/>
      <c r="ZV36" s="117"/>
      <c r="ZW36" s="117"/>
      <c r="ZX36" s="117"/>
      <c r="ZY36" s="117"/>
      <c r="ZZ36" s="117"/>
      <c r="AAA36" s="117"/>
      <c r="AAB36" s="117"/>
      <c r="AAC36" s="117"/>
      <c r="AAD36" s="117"/>
      <c r="AAE36" s="117"/>
      <c r="AAF36" s="117"/>
      <c r="AAG36" s="117"/>
      <c r="AAH36" s="117"/>
      <c r="AAI36" s="117"/>
      <c r="AAJ36" s="117"/>
      <c r="AAK36" s="117"/>
      <c r="AAL36" s="117"/>
      <c r="AAM36" s="117"/>
      <c r="AAN36" s="117"/>
      <c r="AAO36" s="117"/>
      <c r="AAP36" s="117"/>
      <c r="AAQ36" s="117"/>
      <c r="AAR36" s="117"/>
      <c r="AAS36" s="117"/>
      <c r="AAT36" s="117"/>
      <c r="AAU36" s="117"/>
      <c r="AAV36" s="117"/>
      <c r="AAW36" s="117"/>
      <c r="AAX36" s="117"/>
      <c r="AAY36" s="117"/>
      <c r="AAZ36" s="117"/>
      <c r="ABA36" s="117"/>
      <c r="ABB36" s="117"/>
      <c r="ABC36" s="117"/>
      <c r="ABD36" s="117"/>
      <c r="ABE36" s="117"/>
      <c r="ABF36" s="117"/>
      <c r="ABG36" s="117"/>
      <c r="ABH36" s="117"/>
      <c r="ABI36" s="117"/>
      <c r="ABJ36" s="117"/>
      <c r="ABK36" s="117"/>
      <c r="ABL36" s="117"/>
      <c r="ABM36" s="117"/>
      <c r="ABN36" s="117"/>
      <c r="ABO36" s="117"/>
      <c r="ABP36" s="117"/>
      <c r="ABQ36" s="117"/>
      <c r="ABR36" s="117"/>
      <c r="ABS36" s="117"/>
      <c r="ABT36" s="117"/>
      <c r="ABU36" s="117"/>
      <c r="ABV36" s="117"/>
      <c r="ABW36" s="117"/>
      <c r="ABX36" s="117"/>
      <c r="ABY36" s="117"/>
      <c r="ABZ36" s="117"/>
      <c r="ACA36" s="117"/>
      <c r="ACB36" s="117"/>
      <c r="ACC36" s="117"/>
      <c r="ACD36" s="117"/>
      <c r="ACE36" s="117"/>
      <c r="ACF36" s="117"/>
      <c r="ACG36" s="117"/>
      <c r="ACH36" s="117"/>
      <c r="ACI36" s="117"/>
      <c r="ACJ36" s="117"/>
      <c r="ACK36" s="117"/>
      <c r="ACL36" s="117"/>
      <c r="ACM36" s="117"/>
      <c r="ACN36" s="117"/>
      <c r="ACO36" s="117"/>
      <c r="ACP36" s="117"/>
      <c r="ACQ36" s="117"/>
      <c r="ACR36" s="117"/>
      <c r="ACS36" s="117"/>
      <c r="ACT36" s="117"/>
      <c r="ACU36" s="117"/>
      <c r="ACV36" s="117"/>
      <c r="ACW36" s="117"/>
      <c r="ACX36" s="117"/>
      <c r="ACY36" s="117"/>
      <c r="ACZ36" s="117"/>
      <c r="ADA36" s="117"/>
      <c r="ADB36" s="117"/>
      <c r="ADC36" s="117"/>
      <c r="ADD36" s="117"/>
      <c r="ADE36" s="117"/>
      <c r="ADF36" s="117"/>
      <c r="ADG36" s="117"/>
      <c r="ADH36" s="117"/>
      <c r="ADI36" s="117"/>
      <c r="ADJ36" s="117"/>
      <c r="ADK36" s="117"/>
      <c r="ADL36" s="117"/>
      <c r="ADM36" s="117"/>
      <c r="ADN36" s="117"/>
      <c r="ADO36" s="117"/>
      <c r="ADP36" s="117"/>
      <c r="ADQ36" s="117"/>
      <c r="ADR36" s="117"/>
      <c r="ADS36" s="117"/>
      <c r="ADT36" s="117"/>
      <c r="ADU36" s="117"/>
      <c r="ADV36" s="117"/>
      <c r="ADW36" s="117"/>
      <c r="ADX36" s="117"/>
      <c r="ADY36" s="117"/>
      <c r="ADZ36" s="117"/>
      <c r="AEA36" s="117"/>
      <c r="AEB36" s="117"/>
      <c r="AEC36" s="117"/>
      <c r="AED36" s="117"/>
      <c r="AEE36" s="117"/>
      <c r="AEF36" s="117"/>
      <c r="AEG36" s="117"/>
      <c r="AEH36" s="117"/>
      <c r="AEI36" s="117"/>
      <c r="AEJ36" s="117"/>
      <c r="AEK36" s="117"/>
      <c r="AEL36" s="117"/>
      <c r="AEM36" s="117"/>
      <c r="AEN36" s="117"/>
      <c r="AEO36" s="117"/>
      <c r="AEP36" s="117"/>
      <c r="AEQ36" s="117"/>
      <c r="AER36" s="117"/>
      <c r="AES36" s="117"/>
      <c r="AET36" s="117"/>
      <c r="AEU36" s="117"/>
      <c r="AEV36" s="117"/>
      <c r="AEW36" s="117"/>
      <c r="AEX36" s="117"/>
      <c r="AEY36" s="117"/>
      <c r="AEZ36" s="117"/>
      <c r="AFA36" s="117"/>
      <c r="AFB36" s="117"/>
      <c r="AFC36" s="117"/>
      <c r="AFD36" s="117"/>
      <c r="AFE36" s="117"/>
      <c r="AFF36" s="117"/>
      <c r="AFG36" s="117"/>
      <c r="AFH36" s="117"/>
      <c r="AFI36" s="117"/>
      <c r="AFJ36" s="117"/>
      <c r="AFK36" s="117"/>
      <c r="AFL36" s="117"/>
      <c r="AFM36" s="117"/>
      <c r="AFN36" s="117"/>
      <c r="AFO36" s="117"/>
      <c r="AFP36" s="117"/>
      <c r="AFQ36" s="117"/>
      <c r="AFR36" s="117"/>
      <c r="AFS36" s="117"/>
      <c r="AFT36" s="117"/>
      <c r="AFU36" s="117"/>
      <c r="AFV36" s="117"/>
      <c r="AFW36" s="117"/>
      <c r="AFX36" s="117"/>
      <c r="AFY36" s="117"/>
      <c r="AFZ36" s="117"/>
      <c r="AGA36" s="117"/>
      <c r="AGB36" s="117"/>
      <c r="AGC36" s="117"/>
      <c r="AGD36" s="117"/>
      <c r="AGE36" s="117"/>
      <c r="AGF36" s="117"/>
      <c r="AGG36" s="117"/>
      <c r="AGH36" s="117"/>
      <c r="AGI36" s="117"/>
      <c r="AGJ36" s="117"/>
      <c r="AGK36" s="117"/>
      <c r="AGL36" s="117"/>
      <c r="AGM36" s="117"/>
      <c r="AGN36" s="117"/>
      <c r="AGO36" s="117"/>
      <c r="AGP36" s="117"/>
      <c r="AGQ36" s="117"/>
      <c r="AGR36" s="117"/>
      <c r="AGS36" s="117"/>
      <c r="AGT36" s="117"/>
      <c r="AGU36" s="117"/>
      <c r="AGV36" s="117"/>
      <c r="AGW36" s="117"/>
      <c r="AGX36" s="117"/>
      <c r="AGY36" s="117"/>
      <c r="AGZ36" s="117"/>
      <c r="AHA36" s="117"/>
      <c r="AHB36" s="117"/>
      <c r="AHC36" s="117"/>
      <c r="AHD36" s="117"/>
      <c r="AHE36" s="117"/>
      <c r="AHF36" s="117"/>
      <c r="AHG36" s="117"/>
      <c r="AHH36" s="117"/>
      <c r="AHI36" s="117"/>
      <c r="AHJ36" s="117"/>
      <c r="AHK36" s="117"/>
      <c r="AHL36" s="117"/>
      <c r="AHM36" s="117"/>
      <c r="AHN36" s="117"/>
      <c r="AHO36" s="117"/>
      <c r="AHP36" s="117"/>
      <c r="AHQ36" s="117"/>
      <c r="AHR36" s="117"/>
      <c r="AHS36" s="117"/>
      <c r="AHT36" s="117"/>
      <c r="AHU36" s="117"/>
      <c r="AHV36" s="117"/>
      <c r="AHW36" s="117"/>
      <c r="AHX36" s="117"/>
      <c r="AHY36" s="117"/>
      <c r="AHZ36" s="117"/>
      <c r="AIA36" s="117"/>
      <c r="AIB36" s="117"/>
      <c r="AIC36" s="117"/>
      <c r="AID36" s="117"/>
      <c r="AIE36" s="117"/>
      <c r="AIF36" s="117"/>
      <c r="AIG36" s="117"/>
      <c r="AIH36" s="117"/>
      <c r="AII36" s="117"/>
      <c r="AIJ36" s="117"/>
      <c r="AIK36" s="117"/>
      <c r="AIL36" s="117"/>
      <c r="AIM36" s="117"/>
      <c r="AIN36" s="117"/>
      <c r="AIO36" s="117"/>
      <c r="AIP36" s="117"/>
      <c r="AIQ36" s="117"/>
      <c r="AIR36" s="117"/>
      <c r="AIS36" s="117"/>
      <c r="AIT36" s="117"/>
      <c r="AIU36" s="117"/>
      <c r="AIV36" s="117"/>
      <c r="AIW36" s="117"/>
      <c r="AIX36" s="117"/>
      <c r="AIY36" s="117"/>
      <c r="AIZ36" s="117"/>
      <c r="AJA36" s="117"/>
      <c r="AJB36" s="117"/>
      <c r="AJC36" s="117"/>
      <c r="AJD36" s="117"/>
      <c r="AJE36" s="117"/>
      <c r="AJF36" s="117"/>
      <c r="AJG36" s="117"/>
      <c r="AJH36" s="117"/>
      <c r="AJI36" s="117"/>
      <c r="AJJ36" s="117"/>
      <c r="AJK36" s="117"/>
      <c r="AJL36" s="117"/>
      <c r="AJM36" s="117"/>
      <c r="AJN36" s="117"/>
      <c r="AJO36" s="117"/>
      <c r="AJP36" s="117"/>
      <c r="AJQ36" s="117"/>
      <c r="AJR36" s="117"/>
      <c r="AJS36" s="117"/>
      <c r="AJT36" s="117"/>
      <c r="AJU36" s="117"/>
      <c r="AJV36" s="117"/>
      <c r="AJW36" s="117"/>
      <c r="AJX36" s="117"/>
      <c r="AJY36" s="117"/>
      <c r="AJZ36" s="117"/>
      <c r="AKA36" s="117"/>
      <c r="AKB36" s="117"/>
      <c r="AKC36" s="117"/>
      <c r="AKD36" s="117"/>
      <c r="AKE36" s="117"/>
      <c r="AKF36" s="117"/>
      <c r="AKG36" s="117"/>
      <c r="AKH36" s="117"/>
      <c r="AKI36" s="117"/>
      <c r="AKJ36" s="117"/>
      <c r="AKK36" s="117"/>
      <c r="AKL36" s="117"/>
      <c r="AKM36" s="117"/>
      <c r="AKN36" s="117"/>
      <c r="AKO36" s="117"/>
    </row>
    <row r="37" spans="1:977" s="118" customFormat="1" ht="12.75" customHeight="1" x14ac:dyDescent="0.35">
      <c r="A37" s="115"/>
      <c r="B37" s="115"/>
      <c r="C37" s="115"/>
      <c r="D37" s="115"/>
      <c r="E37" s="115"/>
      <c r="F37" s="115"/>
      <c r="G37" s="115"/>
      <c r="H37" s="115"/>
      <c r="I37" s="115"/>
      <c r="J37" s="115"/>
      <c r="K37" s="115"/>
      <c r="L37" s="115"/>
      <c r="M37" s="115"/>
      <c r="N37" s="115"/>
      <c r="O37" s="115"/>
      <c r="P37" s="115"/>
      <c r="Q37" s="115"/>
      <c r="R37" s="115"/>
      <c r="S37" s="115"/>
      <c r="T37" s="115"/>
      <c r="U37" s="1220"/>
      <c r="V37" s="1220"/>
      <c r="W37" s="1221"/>
      <c r="X37" s="392" t="s">
        <v>138</v>
      </c>
      <c r="Y37" s="1219"/>
      <c r="Z37" s="1220"/>
      <c r="AA37" s="1219"/>
      <c r="AB37" s="1219"/>
      <c r="AC37" s="1219"/>
      <c r="AD37" s="1219"/>
      <c r="AE37" s="1219"/>
      <c r="AF37" s="1219"/>
      <c r="AG37" s="1219"/>
      <c r="AH37" s="116"/>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c r="BW37" s="117"/>
      <c r="BX37" s="117"/>
      <c r="BY37" s="117"/>
      <c r="BZ37" s="117"/>
      <c r="CA37" s="117"/>
      <c r="CB37" s="117"/>
      <c r="CC37" s="117"/>
      <c r="CD37" s="117"/>
      <c r="CE37" s="117"/>
      <c r="CF37" s="117"/>
      <c r="CG37" s="117"/>
      <c r="CH37" s="117"/>
      <c r="CI37" s="117"/>
      <c r="CJ37" s="117"/>
      <c r="CK37" s="117"/>
      <c r="CL37" s="117"/>
      <c r="CM37" s="117"/>
      <c r="CN37" s="117"/>
      <c r="CO37" s="117"/>
      <c r="CP37" s="117"/>
      <c r="CQ37" s="117"/>
      <c r="CR37" s="117"/>
      <c r="CS37" s="117"/>
      <c r="CT37" s="117"/>
      <c r="CU37" s="117"/>
      <c r="CV37" s="117"/>
      <c r="CW37" s="117"/>
      <c r="CX37" s="117"/>
      <c r="CY37" s="117"/>
      <c r="CZ37" s="117"/>
      <c r="DA37" s="117"/>
      <c r="DB37" s="117"/>
      <c r="DC37" s="117"/>
      <c r="DD37" s="117"/>
      <c r="DE37" s="117"/>
      <c r="DF37" s="117"/>
      <c r="DG37" s="117"/>
      <c r="DH37" s="117"/>
      <c r="DI37" s="117"/>
      <c r="DJ37" s="117"/>
      <c r="DK37" s="117"/>
      <c r="DL37" s="117"/>
      <c r="DM37" s="117"/>
      <c r="DN37" s="117"/>
      <c r="DO37" s="117"/>
      <c r="DP37" s="117"/>
      <c r="DQ37" s="117"/>
      <c r="DR37" s="117"/>
      <c r="DS37" s="117"/>
      <c r="DT37" s="117"/>
      <c r="DU37" s="117"/>
      <c r="DV37" s="117"/>
      <c r="DW37" s="117"/>
      <c r="DX37" s="117"/>
      <c r="DY37" s="117"/>
      <c r="DZ37" s="117"/>
      <c r="EA37" s="117"/>
      <c r="EB37" s="117"/>
      <c r="EC37" s="117"/>
      <c r="ED37" s="117"/>
      <c r="EE37" s="117"/>
      <c r="EF37" s="117"/>
      <c r="EG37" s="117"/>
      <c r="EH37" s="117"/>
      <c r="EI37" s="117"/>
      <c r="EJ37" s="117"/>
      <c r="EK37" s="117"/>
      <c r="EL37" s="117"/>
      <c r="EM37" s="117"/>
      <c r="EN37" s="117"/>
      <c r="EO37" s="117"/>
      <c r="EP37" s="117"/>
      <c r="EQ37" s="117"/>
      <c r="ER37" s="117"/>
      <c r="ES37" s="117"/>
      <c r="ET37" s="117"/>
      <c r="EU37" s="117"/>
      <c r="EV37" s="117"/>
      <c r="EW37" s="117"/>
      <c r="EX37" s="117"/>
      <c r="EY37" s="117"/>
      <c r="EZ37" s="117"/>
      <c r="FA37" s="117"/>
      <c r="FB37" s="117"/>
      <c r="FC37" s="117"/>
      <c r="FD37" s="117"/>
      <c r="FE37" s="117"/>
      <c r="FF37" s="117"/>
      <c r="FG37" s="117"/>
      <c r="FH37" s="117"/>
      <c r="FI37" s="117"/>
      <c r="FJ37" s="117"/>
      <c r="FK37" s="117"/>
      <c r="FL37" s="117"/>
      <c r="FM37" s="117"/>
      <c r="FN37" s="117"/>
      <c r="FO37" s="117"/>
      <c r="FP37" s="117"/>
      <c r="FQ37" s="117"/>
      <c r="FR37" s="117"/>
      <c r="FS37" s="117"/>
      <c r="FT37" s="117"/>
      <c r="FU37" s="117"/>
      <c r="FV37" s="117"/>
      <c r="FW37" s="117"/>
      <c r="FX37" s="117"/>
      <c r="FY37" s="117"/>
      <c r="FZ37" s="117"/>
      <c r="GA37" s="117"/>
      <c r="GB37" s="117"/>
      <c r="GC37" s="117"/>
      <c r="GD37" s="117"/>
      <c r="GE37" s="117"/>
      <c r="GF37" s="117"/>
      <c r="GG37" s="117"/>
      <c r="GH37" s="117"/>
      <c r="GI37" s="117"/>
      <c r="GJ37" s="117"/>
      <c r="GK37" s="117"/>
      <c r="GL37" s="117"/>
      <c r="GM37" s="117"/>
      <c r="GN37" s="117"/>
      <c r="GO37" s="117"/>
      <c r="GP37" s="117"/>
      <c r="GQ37" s="117"/>
      <c r="GR37" s="117"/>
      <c r="GS37" s="117"/>
      <c r="GT37" s="117"/>
      <c r="GU37" s="117"/>
      <c r="GV37" s="117"/>
      <c r="GW37" s="117"/>
      <c r="GX37" s="117"/>
      <c r="GY37" s="117"/>
      <c r="GZ37" s="117"/>
      <c r="HA37" s="117"/>
      <c r="HB37" s="117"/>
      <c r="HC37" s="117"/>
      <c r="HD37" s="117"/>
      <c r="HE37" s="117"/>
      <c r="HF37" s="117"/>
      <c r="HG37" s="117"/>
      <c r="HH37" s="117"/>
      <c r="HI37" s="117"/>
      <c r="HJ37" s="117"/>
      <c r="HK37" s="117"/>
      <c r="HL37" s="117"/>
      <c r="HM37" s="117"/>
      <c r="HN37" s="117"/>
      <c r="HO37" s="117"/>
      <c r="HP37" s="117"/>
      <c r="HQ37" s="117"/>
      <c r="HR37" s="117"/>
      <c r="HS37" s="117"/>
      <c r="HT37" s="117"/>
      <c r="HU37" s="117"/>
      <c r="HV37" s="117"/>
      <c r="HW37" s="117"/>
      <c r="HX37" s="117"/>
      <c r="HY37" s="117"/>
      <c r="HZ37" s="117"/>
      <c r="IA37" s="117"/>
      <c r="IB37" s="117"/>
      <c r="IC37" s="117"/>
      <c r="ID37" s="117"/>
      <c r="IE37" s="117"/>
      <c r="IF37" s="117"/>
      <c r="IG37" s="117"/>
      <c r="IH37" s="117"/>
      <c r="II37" s="117"/>
      <c r="IJ37" s="117"/>
      <c r="IK37" s="117"/>
      <c r="IL37" s="117"/>
      <c r="IM37" s="117"/>
      <c r="IN37" s="117"/>
      <c r="IO37" s="117"/>
      <c r="IP37" s="117"/>
      <c r="IQ37" s="117"/>
      <c r="IR37" s="117"/>
      <c r="IS37" s="117"/>
      <c r="IT37" s="117"/>
      <c r="IU37" s="117"/>
      <c r="IV37" s="117"/>
      <c r="IW37" s="117"/>
      <c r="IX37" s="117"/>
      <c r="IY37" s="117"/>
      <c r="IZ37" s="117"/>
      <c r="JA37" s="117"/>
      <c r="JB37" s="117"/>
      <c r="JC37" s="117"/>
      <c r="JD37" s="117"/>
      <c r="JE37" s="117"/>
      <c r="JF37" s="117"/>
      <c r="JG37" s="117"/>
      <c r="JH37" s="117"/>
      <c r="JI37" s="117"/>
      <c r="JJ37" s="117"/>
      <c r="JK37" s="117"/>
      <c r="JL37" s="117"/>
      <c r="JM37" s="117"/>
      <c r="JN37" s="117"/>
      <c r="JO37" s="117"/>
      <c r="JP37" s="117"/>
      <c r="JQ37" s="117"/>
      <c r="JR37" s="117"/>
      <c r="JS37" s="117"/>
      <c r="JT37" s="117"/>
      <c r="JU37" s="117"/>
      <c r="JV37" s="117"/>
      <c r="JW37" s="117"/>
      <c r="JX37" s="117"/>
      <c r="JY37" s="117"/>
      <c r="JZ37" s="117"/>
      <c r="KA37" s="117"/>
      <c r="KB37" s="117"/>
      <c r="KC37" s="117"/>
      <c r="KD37" s="117"/>
      <c r="KE37" s="117"/>
      <c r="KF37" s="117"/>
      <c r="KG37" s="117"/>
      <c r="KH37" s="117"/>
      <c r="KI37" s="117"/>
      <c r="KJ37" s="117"/>
      <c r="KK37" s="117"/>
      <c r="KL37" s="117"/>
      <c r="KM37" s="117"/>
      <c r="KN37" s="117"/>
      <c r="KO37" s="117"/>
      <c r="KP37" s="117"/>
      <c r="KQ37" s="117"/>
      <c r="KR37" s="117"/>
      <c r="KS37" s="117"/>
      <c r="KT37" s="117"/>
      <c r="KU37" s="117"/>
      <c r="KV37" s="117"/>
      <c r="KW37" s="117"/>
      <c r="KX37" s="117"/>
      <c r="KY37" s="117"/>
      <c r="KZ37" s="117"/>
      <c r="LA37" s="117"/>
      <c r="LB37" s="117"/>
      <c r="LC37" s="117"/>
      <c r="LD37" s="117"/>
      <c r="LE37" s="117"/>
      <c r="LF37" s="117"/>
      <c r="LG37" s="117"/>
      <c r="LH37" s="117"/>
      <c r="LI37" s="117"/>
      <c r="LJ37" s="117"/>
      <c r="LK37" s="117"/>
      <c r="LL37" s="117"/>
      <c r="LM37" s="117"/>
      <c r="LN37" s="117"/>
      <c r="LO37" s="117"/>
      <c r="LP37" s="117"/>
      <c r="LQ37" s="117"/>
      <c r="LR37" s="117"/>
      <c r="LS37" s="117"/>
      <c r="LT37" s="117"/>
      <c r="LU37" s="117"/>
      <c r="LV37" s="117"/>
      <c r="LW37" s="117"/>
      <c r="LX37" s="117"/>
      <c r="LY37" s="117"/>
      <c r="LZ37" s="117"/>
      <c r="MA37" s="117"/>
      <c r="MB37" s="117"/>
      <c r="MC37" s="117"/>
      <c r="MD37" s="117"/>
      <c r="ME37" s="117"/>
      <c r="MF37" s="117"/>
      <c r="MG37" s="117"/>
      <c r="MH37" s="117"/>
      <c r="MI37" s="117"/>
      <c r="MJ37" s="117"/>
      <c r="MK37" s="117"/>
      <c r="ML37" s="117"/>
      <c r="MM37" s="117"/>
      <c r="MN37" s="117"/>
      <c r="MO37" s="117"/>
      <c r="MP37" s="117"/>
      <c r="MQ37" s="117"/>
      <c r="MR37" s="117"/>
      <c r="MS37" s="117"/>
      <c r="MT37" s="117"/>
      <c r="MU37" s="117"/>
      <c r="MV37" s="117"/>
      <c r="MW37" s="117"/>
      <c r="MX37" s="117"/>
      <c r="MY37" s="117"/>
      <c r="MZ37" s="117"/>
      <c r="NA37" s="117"/>
      <c r="NB37" s="117"/>
      <c r="NC37" s="117"/>
      <c r="ND37" s="117"/>
      <c r="NE37" s="117"/>
      <c r="NF37" s="117"/>
      <c r="NG37" s="117"/>
      <c r="NH37" s="117"/>
      <c r="NI37" s="117"/>
      <c r="NJ37" s="117"/>
      <c r="NK37" s="117"/>
      <c r="NL37" s="117"/>
      <c r="NM37" s="117"/>
      <c r="NN37" s="117"/>
      <c r="NO37" s="117"/>
      <c r="NP37" s="117"/>
      <c r="NQ37" s="117"/>
      <c r="NR37" s="117"/>
      <c r="NS37" s="117"/>
      <c r="NT37" s="117"/>
      <c r="NU37" s="117"/>
      <c r="NV37" s="117"/>
      <c r="NW37" s="117"/>
      <c r="NX37" s="117"/>
      <c r="NY37" s="117"/>
      <c r="NZ37" s="117"/>
      <c r="OA37" s="117"/>
      <c r="OB37" s="117"/>
      <c r="OC37" s="117"/>
      <c r="OD37" s="117"/>
      <c r="OE37" s="117"/>
      <c r="OF37" s="117"/>
      <c r="OG37" s="117"/>
      <c r="OH37" s="117"/>
      <c r="OI37" s="117"/>
      <c r="OJ37" s="117"/>
      <c r="OK37" s="117"/>
      <c r="OL37" s="117"/>
      <c r="OM37" s="117"/>
      <c r="ON37" s="117"/>
      <c r="OO37" s="117"/>
      <c r="OP37" s="117"/>
      <c r="OQ37" s="117"/>
      <c r="OR37" s="117"/>
      <c r="OS37" s="117"/>
      <c r="OT37" s="117"/>
      <c r="OU37" s="117"/>
      <c r="OV37" s="117"/>
      <c r="OW37" s="117"/>
      <c r="OX37" s="117"/>
      <c r="OY37" s="117"/>
      <c r="OZ37" s="117"/>
      <c r="PA37" s="117"/>
      <c r="PB37" s="117"/>
      <c r="PC37" s="117"/>
      <c r="PD37" s="117"/>
      <c r="PE37" s="117"/>
      <c r="PF37" s="117"/>
      <c r="PG37" s="117"/>
      <c r="PH37" s="117"/>
      <c r="PI37" s="117"/>
      <c r="PJ37" s="117"/>
      <c r="PK37" s="117"/>
      <c r="PL37" s="117"/>
      <c r="PM37" s="117"/>
      <c r="PN37" s="117"/>
      <c r="PO37" s="117"/>
      <c r="PP37" s="117"/>
      <c r="PQ37" s="117"/>
      <c r="PR37" s="117"/>
      <c r="PS37" s="117"/>
      <c r="PT37" s="117"/>
      <c r="PU37" s="117"/>
      <c r="PV37" s="117"/>
      <c r="PW37" s="117"/>
      <c r="PX37" s="117"/>
      <c r="PY37" s="117"/>
      <c r="PZ37" s="117"/>
      <c r="QA37" s="117"/>
      <c r="QB37" s="117"/>
      <c r="QC37" s="117"/>
      <c r="QD37" s="117"/>
      <c r="QE37" s="117"/>
      <c r="QF37" s="117"/>
      <c r="QG37" s="117"/>
      <c r="QH37" s="117"/>
      <c r="QI37" s="117"/>
      <c r="QJ37" s="117"/>
      <c r="QK37" s="117"/>
      <c r="QL37" s="117"/>
      <c r="QM37" s="117"/>
      <c r="QN37" s="117"/>
      <c r="QO37" s="117"/>
      <c r="QP37" s="117"/>
      <c r="QQ37" s="117"/>
      <c r="QR37" s="117"/>
      <c r="QS37" s="117"/>
      <c r="QT37" s="117"/>
      <c r="QU37" s="117"/>
      <c r="QV37" s="117"/>
      <c r="QW37" s="117"/>
      <c r="QX37" s="117"/>
      <c r="QY37" s="117"/>
      <c r="QZ37" s="117"/>
      <c r="RA37" s="117"/>
      <c r="RB37" s="117"/>
      <c r="RC37" s="117"/>
      <c r="RD37" s="117"/>
      <c r="RE37" s="117"/>
      <c r="RF37" s="117"/>
      <c r="RG37" s="117"/>
      <c r="RH37" s="117"/>
      <c r="RI37" s="117"/>
      <c r="RJ37" s="117"/>
      <c r="RK37" s="117"/>
      <c r="RL37" s="117"/>
      <c r="RM37" s="117"/>
      <c r="RN37" s="117"/>
      <c r="RO37" s="117"/>
      <c r="RP37" s="117"/>
      <c r="RQ37" s="117"/>
      <c r="RR37" s="117"/>
      <c r="RS37" s="117"/>
      <c r="RT37" s="117"/>
      <c r="RU37" s="117"/>
      <c r="RV37" s="117"/>
      <c r="RW37" s="117"/>
      <c r="RX37" s="117"/>
      <c r="RY37" s="117"/>
      <c r="RZ37" s="117"/>
      <c r="SA37" s="117"/>
      <c r="SB37" s="117"/>
      <c r="SC37" s="117"/>
      <c r="SD37" s="117"/>
      <c r="SE37" s="117"/>
      <c r="SF37" s="117"/>
      <c r="SG37" s="117"/>
      <c r="SH37" s="117"/>
      <c r="SI37" s="117"/>
      <c r="SJ37" s="117"/>
      <c r="SK37" s="117"/>
      <c r="SL37" s="117"/>
      <c r="SM37" s="117"/>
      <c r="SN37" s="117"/>
      <c r="SO37" s="117"/>
      <c r="SP37" s="117"/>
      <c r="SQ37" s="117"/>
      <c r="SR37" s="117"/>
      <c r="SS37" s="117"/>
      <c r="ST37" s="117"/>
      <c r="SU37" s="117"/>
      <c r="SV37" s="117"/>
      <c r="SW37" s="117"/>
      <c r="SX37" s="117"/>
      <c r="SY37" s="117"/>
      <c r="SZ37" s="117"/>
      <c r="TA37" s="117"/>
      <c r="TB37" s="117"/>
      <c r="TC37" s="117"/>
      <c r="TD37" s="117"/>
      <c r="TE37" s="117"/>
      <c r="TF37" s="117"/>
      <c r="TG37" s="117"/>
      <c r="TH37" s="117"/>
      <c r="TI37" s="117"/>
      <c r="TJ37" s="117"/>
      <c r="TK37" s="117"/>
      <c r="TL37" s="117"/>
      <c r="TM37" s="117"/>
      <c r="TN37" s="117"/>
      <c r="TO37" s="117"/>
      <c r="TP37" s="117"/>
      <c r="TQ37" s="117"/>
      <c r="TR37" s="117"/>
      <c r="TS37" s="117"/>
      <c r="TT37" s="117"/>
      <c r="TU37" s="117"/>
      <c r="TV37" s="117"/>
      <c r="TW37" s="117"/>
      <c r="TX37" s="117"/>
      <c r="TY37" s="117"/>
      <c r="TZ37" s="117"/>
      <c r="UA37" s="117"/>
      <c r="UB37" s="117"/>
      <c r="UC37" s="117"/>
      <c r="UD37" s="117"/>
      <c r="UE37" s="117"/>
      <c r="UF37" s="117"/>
      <c r="UG37" s="117"/>
      <c r="UH37" s="117"/>
      <c r="UI37" s="117"/>
      <c r="UJ37" s="117"/>
      <c r="UK37" s="117"/>
      <c r="UL37" s="117"/>
      <c r="UM37" s="117"/>
      <c r="UN37" s="117"/>
      <c r="UO37" s="117"/>
      <c r="UP37" s="117"/>
      <c r="UQ37" s="117"/>
      <c r="UR37" s="117"/>
      <c r="US37" s="117"/>
      <c r="UT37" s="117"/>
      <c r="UU37" s="117"/>
      <c r="UV37" s="117"/>
      <c r="UW37" s="117"/>
      <c r="UX37" s="117"/>
      <c r="UY37" s="117"/>
      <c r="UZ37" s="117"/>
      <c r="VA37" s="117"/>
      <c r="VB37" s="117"/>
      <c r="VC37" s="117"/>
      <c r="VD37" s="117"/>
      <c r="VE37" s="117"/>
      <c r="VF37" s="117"/>
      <c r="VG37" s="117"/>
      <c r="VH37" s="117"/>
      <c r="VI37" s="117"/>
      <c r="VJ37" s="117"/>
      <c r="VK37" s="117"/>
      <c r="VL37" s="117"/>
      <c r="VM37" s="117"/>
      <c r="VN37" s="117"/>
      <c r="VO37" s="117"/>
      <c r="VP37" s="117"/>
      <c r="VQ37" s="117"/>
      <c r="VR37" s="117"/>
      <c r="VS37" s="117"/>
      <c r="VT37" s="117"/>
      <c r="VU37" s="117"/>
      <c r="VV37" s="117"/>
      <c r="VW37" s="117"/>
      <c r="VX37" s="117"/>
      <c r="VY37" s="117"/>
      <c r="VZ37" s="117"/>
      <c r="WA37" s="117"/>
      <c r="WB37" s="117"/>
      <c r="WC37" s="117"/>
      <c r="WD37" s="117"/>
      <c r="WE37" s="117"/>
      <c r="WF37" s="117"/>
      <c r="WG37" s="117"/>
      <c r="WH37" s="117"/>
      <c r="WI37" s="117"/>
      <c r="WJ37" s="117"/>
      <c r="WK37" s="117"/>
      <c r="WL37" s="117"/>
      <c r="WM37" s="117"/>
      <c r="WN37" s="117"/>
      <c r="WO37" s="117"/>
      <c r="WP37" s="117"/>
      <c r="WQ37" s="117"/>
      <c r="WR37" s="117"/>
      <c r="WS37" s="117"/>
      <c r="WT37" s="117"/>
      <c r="WU37" s="117"/>
      <c r="WV37" s="117"/>
      <c r="WW37" s="117"/>
      <c r="WX37" s="117"/>
      <c r="WY37" s="117"/>
      <c r="WZ37" s="117"/>
      <c r="XA37" s="117"/>
      <c r="XB37" s="117"/>
      <c r="XC37" s="117"/>
      <c r="XD37" s="117"/>
      <c r="XE37" s="117"/>
      <c r="XF37" s="117"/>
      <c r="XG37" s="117"/>
      <c r="XH37" s="117"/>
      <c r="XI37" s="117"/>
      <c r="XJ37" s="117"/>
      <c r="XK37" s="117"/>
      <c r="XL37" s="117"/>
      <c r="XM37" s="117"/>
      <c r="XN37" s="117"/>
      <c r="XO37" s="117"/>
      <c r="XP37" s="117"/>
      <c r="XQ37" s="117"/>
      <c r="XR37" s="117"/>
      <c r="XS37" s="117"/>
      <c r="XT37" s="117"/>
      <c r="XU37" s="117"/>
      <c r="XV37" s="117"/>
      <c r="XW37" s="117"/>
      <c r="XX37" s="117"/>
      <c r="XY37" s="117"/>
      <c r="XZ37" s="117"/>
      <c r="YA37" s="117"/>
      <c r="YB37" s="117"/>
      <c r="YC37" s="117"/>
      <c r="YD37" s="117"/>
      <c r="YE37" s="117"/>
      <c r="YF37" s="117"/>
      <c r="YG37" s="117"/>
      <c r="YH37" s="117"/>
      <c r="YI37" s="117"/>
      <c r="YJ37" s="117"/>
      <c r="YK37" s="117"/>
      <c r="YL37" s="117"/>
      <c r="YM37" s="117"/>
      <c r="YN37" s="117"/>
      <c r="YO37" s="117"/>
      <c r="YP37" s="117"/>
      <c r="YQ37" s="117"/>
      <c r="YR37" s="117"/>
      <c r="YS37" s="117"/>
      <c r="YT37" s="117"/>
      <c r="YU37" s="117"/>
      <c r="YV37" s="117"/>
      <c r="YW37" s="117"/>
      <c r="YX37" s="117"/>
      <c r="YY37" s="117"/>
      <c r="YZ37" s="117"/>
      <c r="ZA37" s="117"/>
      <c r="ZB37" s="117"/>
      <c r="ZC37" s="117"/>
      <c r="ZD37" s="117"/>
      <c r="ZE37" s="117"/>
      <c r="ZF37" s="117"/>
      <c r="ZG37" s="117"/>
      <c r="ZH37" s="117"/>
      <c r="ZI37" s="117"/>
      <c r="ZJ37" s="117"/>
      <c r="ZK37" s="117"/>
      <c r="ZL37" s="117"/>
      <c r="ZM37" s="117"/>
      <c r="ZN37" s="117"/>
      <c r="ZO37" s="117"/>
      <c r="ZP37" s="117"/>
      <c r="ZQ37" s="117"/>
      <c r="ZR37" s="117"/>
      <c r="ZS37" s="117"/>
      <c r="ZT37" s="117"/>
      <c r="ZU37" s="117"/>
      <c r="ZV37" s="117"/>
      <c r="ZW37" s="117"/>
      <c r="ZX37" s="117"/>
      <c r="ZY37" s="117"/>
      <c r="ZZ37" s="117"/>
      <c r="AAA37" s="117"/>
      <c r="AAB37" s="117"/>
      <c r="AAC37" s="117"/>
      <c r="AAD37" s="117"/>
      <c r="AAE37" s="117"/>
      <c r="AAF37" s="117"/>
      <c r="AAG37" s="117"/>
      <c r="AAH37" s="117"/>
      <c r="AAI37" s="117"/>
      <c r="AAJ37" s="117"/>
      <c r="AAK37" s="117"/>
      <c r="AAL37" s="117"/>
      <c r="AAM37" s="117"/>
      <c r="AAN37" s="117"/>
      <c r="AAO37" s="117"/>
      <c r="AAP37" s="117"/>
      <c r="AAQ37" s="117"/>
      <c r="AAR37" s="117"/>
      <c r="AAS37" s="117"/>
      <c r="AAT37" s="117"/>
      <c r="AAU37" s="117"/>
      <c r="AAV37" s="117"/>
      <c r="AAW37" s="117"/>
      <c r="AAX37" s="117"/>
      <c r="AAY37" s="117"/>
      <c r="AAZ37" s="117"/>
      <c r="ABA37" s="117"/>
      <c r="ABB37" s="117"/>
      <c r="ABC37" s="117"/>
      <c r="ABD37" s="117"/>
      <c r="ABE37" s="117"/>
      <c r="ABF37" s="117"/>
      <c r="ABG37" s="117"/>
      <c r="ABH37" s="117"/>
      <c r="ABI37" s="117"/>
      <c r="ABJ37" s="117"/>
      <c r="ABK37" s="117"/>
      <c r="ABL37" s="117"/>
      <c r="ABM37" s="117"/>
      <c r="ABN37" s="117"/>
      <c r="ABO37" s="117"/>
      <c r="ABP37" s="117"/>
      <c r="ABQ37" s="117"/>
      <c r="ABR37" s="117"/>
      <c r="ABS37" s="117"/>
      <c r="ABT37" s="117"/>
      <c r="ABU37" s="117"/>
      <c r="ABV37" s="117"/>
      <c r="ABW37" s="117"/>
      <c r="ABX37" s="117"/>
      <c r="ABY37" s="117"/>
      <c r="ABZ37" s="117"/>
      <c r="ACA37" s="117"/>
      <c r="ACB37" s="117"/>
      <c r="ACC37" s="117"/>
      <c r="ACD37" s="117"/>
      <c r="ACE37" s="117"/>
      <c r="ACF37" s="117"/>
      <c r="ACG37" s="117"/>
      <c r="ACH37" s="117"/>
      <c r="ACI37" s="117"/>
      <c r="ACJ37" s="117"/>
      <c r="ACK37" s="117"/>
      <c r="ACL37" s="117"/>
      <c r="ACM37" s="117"/>
      <c r="ACN37" s="117"/>
      <c r="ACO37" s="117"/>
      <c r="ACP37" s="117"/>
      <c r="ACQ37" s="117"/>
      <c r="ACR37" s="117"/>
      <c r="ACS37" s="117"/>
      <c r="ACT37" s="117"/>
      <c r="ACU37" s="117"/>
      <c r="ACV37" s="117"/>
      <c r="ACW37" s="117"/>
      <c r="ACX37" s="117"/>
      <c r="ACY37" s="117"/>
      <c r="ACZ37" s="117"/>
      <c r="ADA37" s="117"/>
      <c r="ADB37" s="117"/>
      <c r="ADC37" s="117"/>
      <c r="ADD37" s="117"/>
      <c r="ADE37" s="117"/>
      <c r="ADF37" s="117"/>
      <c r="ADG37" s="117"/>
      <c r="ADH37" s="117"/>
      <c r="ADI37" s="117"/>
      <c r="ADJ37" s="117"/>
      <c r="ADK37" s="117"/>
      <c r="ADL37" s="117"/>
      <c r="ADM37" s="117"/>
      <c r="ADN37" s="117"/>
      <c r="ADO37" s="117"/>
      <c r="ADP37" s="117"/>
      <c r="ADQ37" s="117"/>
      <c r="ADR37" s="117"/>
      <c r="ADS37" s="117"/>
      <c r="ADT37" s="117"/>
      <c r="ADU37" s="117"/>
      <c r="ADV37" s="117"/>
      <c r="ADW37" s="117"/>
      <c r="ADX37" s="117"/>
      <c r="ADY37" s="117"/>
      <c r="ADZ37" s="117"/>
      <c r="AEA37" s="117"/>
      <c r="AEB37" s="117"/>
      <c r="AEC37" s="117"/>
      <c r="AED37" s="117"/>
      <c r="AEE37" s="117"/>
      <c r="AEF37" s="117"/>
      <c r="AEG37" s="117"/>
      <c r="AEH37" s="117"/>
      <c r="AEI37" s="117"/>
      <c r="AEJ37" s="117"/>
      <c r="AEK37" s="117"/>
      <c r="AEL37" s="117"/>
      <c r="AEM37" s="117"/>
      <c r="AEN37" s="117"/>
      <c r="AEO37" s="117"/>
      <c r="AEP37" s="117"/>
      <c r="AEQ37" s="117"/>
      <c r="AER37" s="117"/>
      <c r="AES37" s="117"/>
      <c r="AET37" s="117"/>
      <c r="AEU37" s="117"/>
      <c r="AEV37" s="117"/>
      <c r="AEW37" s="117"/>
      <c r="AEX37" s="117"/>
      <c r="AEY37" s="117"/>
      <c r="AEZ37" s="117"/>
      <c r="AFA37" s="117"/>
      <c r="AFB37" s="117"/>
      <c r="AFC37" s="117"/>
      <c r="AFD37" s="117"/>
      <c r="AFE37" s="117"/>
      <c r="AFF37" s="117"/>
      <c r="AFG37" s="117"/>
      <c r="AFH37" s="117"/>
      <c r="AFI37" s="117"/>
      <c r="AFJ37" s="117"/>
      <c r="AFK37" s="117"/>
      <c r="AFL37" s="117"/>
      <c r="AFM37" s="117"/>
      <c r="AFN37" s="117"/>
      <c r="AFO37" s="117"/>
      <c r="AFP37" s="117"/>
      <c r="AFQ37" s="117"/>
      <c r="AFR37" s="117"/>
      <c r="AFS37" s="117"/>
      <c r="AFT37" s="117"/>
      <c r="AFU37" s="117"/>
      <c r="AFV37" s="117"/>
      <c r="AFW37" s="117"/>
      <c r="AFX37" s="117"/>
      <c r="AFY37" s="117"/>
      <c r="AFZ37" s="117"/>
      <c r="AGA37" s="117"/>
      <c r="AGB37" s="117"/>
      <c r="AGC37" s="117"/>
      <c r="AGD37" s="117"/>
      <c r="AGE37" s="117"/>
      <c r="AGF37" s="117"/>
      <c r="AGG37" s="117"/>
      <c r="AGH37" s="117"/>
      <c r="AGI37" s="117"/>
      <c r="AGJ37" s="117"/>
      <c r="AGK37" s="117"/>
      <c r="AGL37" s="117"/>
      <c r="AGM37" s="117"/>
      <c r="AGN37" s="117"/>
      <c r="AGO37" s="117"/>
      <c r="AGP37" s="117"/>
      <c r="AGQ37" s="117"/>
      <c r="AGR37" s="117"/>
      <c r="AGS37" s="117"/>
      <c r="AGT37" s="117"/>
      <c r="AGU37" s="117"/>
      <c r="AGV37" s="117"/>
      <c r="AGW37" s="117"/>
      <c r="AGX37" s="117"/>
      <c r="AGY37" s="117"/>
      <c r="AGZ37" s="117"/>
      <c r="AHA37" s="117"/>
      <c r="AHB37" s="117"/>
      <c r="AHC37" s="117"/>
      <c r="AHD37" s="117"/>
      <c r="AHE37" s="117"/>
      <c r="AHF37" s="117"/>
      <c r="AHG37" s="117"/>
      <c r="AHH37" s="117"/>
      <c r="AHI37" s="117"/>
      <c r="AHJ37" s="117"/>
      <c r="AHK37" s="117"/>
      <c r="AHL37" s="117"/>
      <c r="AHM37" s="117"/>
      <c r="AHN37" s="117"/>
      <c r="AHO37" s="117"/>
      <c r="AHP37" s="117"/>
      <c r="AHQ37" s="117"/>
      <c r="AHR37" s="117"/>
      <c r="AHS37" s="117"/>
      <c r="AHT37" s="117"/>
      <c r="AHU37" s="117"/>
      <c r="AHV37" s="117"/>
      <c r="AHW37" s="117"/>
      <c r="AHX37" s="117"/>
      <c r="AHY37" s="117"/>
      <c r="AHZ37" s="117"/>
      <c r="AIA37" s="117"/>
      <c r="AIB37" s="117"/>
      <c r="AIC37" s="117"/>
      <c r="AID37" s="117"/>
      <c r="AIE37" s="117"/>
      <c r="AIF37" s="117"/>
      <c r="AIG37" s="117"/>
      <c r="AIH37" s="117"/>
      <c r="AII37" s="117"/>
      <c r="AIJ37" s="117"/>
      <c r="AIK37" s="117"/>
      <c r="AIL37" s="117"/>
      <c r="AIM37" s="117"/>
      <c r="AIN37" s="117"/>
      <c r="AIO37" s="117"/>
      <c r="AIP37" s="117"/>
      <c r="AIQ37" s="117"/>
      <c r="AIR37" s="117"/>
      <c r="AIS37" s="117"/>
      <c r="AIT37" s="117"/>
      <c r="AIU37" s="117"/>
      <c r="AIV37" s="117"/>
      <c r="AIW37" s="117"/>
      <c r="AIX37" s="117"/>
      <c r="AIY37" s="117"/>
      <c r="AIZ37" s="117"/>
      <c r="AJA37" s="117"/>
      <c r="AJB37" s="117"/>
      <c r="AJC37" s="117"/>
      <c r="AJD37" s="117"/>
      <c r="AJE37" s="117"/>
      <c r="AJF37" s="117"/>
      <c r="AJG37" s="117"/>
      <c r="AJH37" s="117"/>
      <c r="AJI37" s="117"/>
      <c r="AJJ37" s="117"/>
      <c r="AJK37" s="117"/>
      <c r="AJL37" s="117"/>
      <c r="AJM37" s="117"/>
      <c r="AJN37" s="117"/>
      <c r="AJO37" s="117"/>
      <c r="AJP37" s="117"/>
      <c r="AJQ37" s="117"/>
      <c r="AJR37" s="117"/>
      <c r="AJS37" s="117"/>
      <c r="AJT37" s="117"/>
      <c r="AJU37" s="117"/>
      <c r="AJV37" s="117"/>
      <c r="AJW37" s="117"/>
      <c r="AJX37" s="117"/>
      <c r="AJY37" s="117"/>
      <c r="AJZ37" s="117"/>
      <c r="AKA37" s="117"/>
      <c r="AKB37" s="117"/>
      <c r="AKC37" s="117"/>
      <c r="AKD37" s="117"/>
      <c r="AKE37" s="117"/>
      <c r="AKF37" s="117"/>
      <c r="AKG37" s="117"/>
      <c r="AKH37" s="117"/>
      <c r="AKI37" s="117"/>
      <c r="AKJ37" s="117"/>
      <c r="AKK37" s="117"/>
      <c r="AKL37" s="117"/>
      <c r="AKM37" s="117"/>
      <c r="AKN37" s="117"/>
      <c r="AKO37" s="117"/>
    </row>
    <row r="38" spans="1:977" s="118" customFormat="1" ht="89.25" customHeight="1" x14ac:dyDescent="0.35">
      <c r="A38" s="115"/>
      <c r="B38" s="115"/>
      <c r="C38" s="115"/>
      <c r="D38" s="115"/>
      <c r="E38" s="115"/>
      <c r="F38" s="115"/>
      <c r="G38" s="115"/>
      <c r="H38" s="115"/>
      <c r="I38" s="115"/>
      <c r="J38" s="115"/>
      <c r="K38" s="115"/>
      <c r="L38" s="115"/>
      <c r="M38" s="115"/>
      <c r="N38" s="115"/>
      <c r="O38" s="115"/>
      <c r="P38" s="115"/>
      <c r="Q38" s="115"/>
      <c r="R38" s="115"/>
      <c r="S38" s="115"/>
      <c r="T38" s="115"/>
      <c r="U38" s="1220"/>
      <c r="V38" s="1220"/>
      <c r="W38" s="1221"/>
      <c r="X38" s="394" t="s">
        <v>2773</v>
      </c>
      <c r="Y38" s="1219"/>
      <c r="Z38" s="1220"/>
      <c r="AA38" s="1219"/>
      <c r="AB38" s="1219"/>
      <c r="AC38" s="1219"/>
      <c r="AD38" s="1219"/>
      <c r="AE38" s="1219"/>
      <c r="AF38" s="1219"/>
      <c r="AG38" s="1219"/>
      <c r="AH38" s="116"/>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7"/>
      <c r="BP38" s="117"/>
      <c r="BQ38" s="117"/>
      <c r="BR38" s="117"/>
      <c r="BS38" s="117"/>
      <c r="BT38" s="117"/>
      <c r="BU38" s="117"/>
      <c r="BV38" s="117"/>
      <c r="BW38" s="117"/>
      <c r="BX38" s="117"/>
      <c r="BY38" s="117"/>
      <c r="BZ38" s="117"/>
      <c r="CA38" s="117"/>
      <c r="CB38" s="117"/>
      <c r="CC38" s="117"/>
      <c r="CD38" s="117"/>
      <c r="CE38" s="117"/>
      <c r="CF38" s="117"/>
      <c r="CG38" s="117"/>
      <c r="CH38" s="117"/>
      <c r="CI38" s="117"/>
      <c r="CJ38" s="117"/>
      <c r="CK38" s="117"/>
      <c r="CL38" s="117"/>
      <c r="CM38" s="117"/>
      <c r="CN38" s="117"/>
      <c r="CO38" s="117"/>
      <c r="CP38" s="117"/>
      <c r="CQ38" s="117"/>
      <c r="CR38" s="117"/>
      <c r="CS38" s="117"/>
      <c r="CT38" s="117"/>
      <c r="CU38" s="117"/>
      <c r="CV38" s="117"/>
      <c r="CW38" s="117"/>
      <c r="CX38" s="117"/>
      <c r="CY38" s="117"/>
      <c r="CZ38" s="117"/>
      <c r="DA38" s="117"/>
      <c r="DB38" s="117"/>
      <c r="DC38" s="117"/>
      <c r="DD38" s="117"/>
      <c r="DE38" s="117"/>
      <c r="DF38" s="117"/>
      <c r="DG38" s="117"/>
      <c r="DH38" s="117"/>
      <c r="DI38" s="117"/>
      <c r="DJ38" s="117"/>
      <c r="DK38" s="117"/>
      <c r="DL38" s="117"/>
      <c r="DM38" s="117"/>
      <c r="DN38" s="117"/>
      <c r="DO38" s="117"/>
      <c r="DP38" s="117"/>
      <c r="DQ38" s="117"/>
      <c r="DR38" s="117"/>
      <c r="DS38" s="117"/>
      <c r="DT38" s="117"/>
      <c r="DU38" s="117"/>
      <c r="DV38" s="117"/>
      <c r="DW38" s="117"/>
      <c r="DX38" s="117"/>
      <c r="DY38" s="117"/>
      <c r="DZ38" s="117"/>
      <c r="EA38" s="117"/>
      <c r="EB38" s="117"/>
      <c r="EC38" s="117"/>
      <c r="ED38" s="117"/>
      <c r="EE38" s="117"/>
      <c r="EF38" s="117"/>
      <c r="EG38" s="117"/>
      <c r="EH38" s="117"/>
      <c r="EI38" s="117"/>
      <c r="EJ38" s="117"/>
      <c r="EK38" s="117"/>
      <c r="EL38" s="117"/>
      <c r="EM38" s="117"/>
      <c r="EN38" s="117"/>
      <c r="EO38" s="117"/>
      <c r="EP38" s="117"/>
      <c r="EQ38" s="117"/>
      <c r="ER38" s="117"/>
      <c r="ES38" s="117"/>
      <c r="ET38" s="117"/>
      <c r="EU38" s="117"/>
      <c r="EV38" s="117"/>
      <c r="EW38" s="117"/>
      <c r="EX38" s="117"/>
      <c r="EY38" s="117"/>
      <c r="EZ38" s="117"/>
      <c r="FA38" s="117"/>
      <c r="FB38" s="117"/>
      <c r="FC38" s="117"/>
      <c r="FD38" s="117"/>
      <c r="FE38" s="117"/>
      <c r="FF38" s="117"/>
      <c r="FG38" s="117"/>
      <c r="FH38" s="117"/>
      <c r="FI38" s="117"/>
      <c r="FJ38" s="117"/>
      <c r="FK38" s="117"/>
      <c r="FL38" s="117"/>
      <c r="FM38" s="117"/>
      <c r="FN38" s="117"/>
      <c r="FO38" s="117"/>
      <c r="FP38" s="117"/>
      <c r="FQ38" s="117"/>
      <c r="FR38" s="117"/>
      <c r="FS38" s="117"/>
      <c r="FT38" s="117"/>
      <c r="FU38" s="117"/>
      <c r="FV38" s="117"/>
      <c r="FW38" s="117"/>
      <c r="FX38" s="117"/>
      <c r="FY38" s="117"/>
      <c r="FZ38" s="117"/>
      <c r="GA38" s="117"/>
      <c r="GB38" s="117"/>
      <c r="GC38" s="117"/>
      <c r="GD38" s="117"/>
      <c r="GE38" s="117"/>
      <c r="GF38" s="117"/>
      <c r="GG38" s="117"/>
      <c r="GH38" s="117"/>
      <c r="GI38" s="117"/>
      <c r="GJ38" s="117"/>
      <c r="GK38" s="117"/>
      <c r="GL38" s="117"/>
      <c r="GM38" s="117"/>
      <c r="GN38" s="117"/>
      <c r="GO38" s="117"/>
      <c r="GP38" s="117"/>
      <c r="GQ38" s="117"/>
      <c r="GR38" s="117"/>
      <c r="GS38" s="117"/>
      <c r="GT38" s="117"/>
      <c r="GU38" s="117"/>
      <c r="GV38" s="117"/>
      <c r="GW38" s="117"/>
      <c r="GX38" s="117"/>
      <c r="GY38" s="117"/>
      <c r="GZ38" s="117"/>
      <c r="HA38" s="117"/>
      <c r="HB38" s="117"/>
      <c r="HC38" s="117"/>
      <c r="HD38" s="117"/>
      <c r="HE38" s="117"/>
      <c r="HF38" s="117"/>
      <c r="HG38" s="117"/>
      <c r="HH38" s="117"/>
      <c r="HI38" s="117"/>
      <c r="HJ38" s="117"/>
      <c r="HK38" s="117"/>
      <c r="HL38" s="117"/>
      <c r="HM38" s="117"/>
      <c r="HN38" s="117"/>
      <c r="HO38" s="117"/>
      <c r="HP38" s="117"/>
      <c r="HQ38" s="117"/>
      <c r="HR38" s="117"/>
      <c r="HS38" s="117"/>
      <c r="HT38" s="117"/>
      <c r="HU38" s="117"/>
      <c r="HV38" s="117"/>
      <c r="HW38" s="117"/>
      <c r="HX38" s="117"/>
      <c r="HY38" s="117"/>
      <c r="HZ38" s="117"/>
      <c r="IA38" s="117"/>
      <c r="IB38" s="117"/>
      <c r="IC38" s="117"/>
      <c r="ID38" s="117"/>
      <c r="IE38" s="117"/>
      <c r="IF38" s="117"/>
      <c r="IG38" s="117"/>
      <c r="IH38" s="117"/>
      <c r="II38" s="117"/>
      <c r="IJ38" s="117"/>
      <c r="IK38" s="117"/>
      <c r="IL38" s="117"/>
      <c r="IM38" s="117"/>
      <c r="IN38" s="117"/>
      <c r="IO38" s="117"/>
      <c r="IP38" s="117"/>
      <c r="IQ38" s="117"/>
      <c r="IR38" s="117"/>
      <c r="IS38" s="117"/>
      <c r="IT38" s="117"/>
      <c r="IU38" s="117"/>
      <c r="IV38" s="117"/>
      <c r="IW38" s="117"/>
      <c r="IX38" s="117"/>
      <c r="IY38" s="117"/>
      <c r="IZ38" s="117"/>
      <c r="JA38" s="117"/>
      <c r="JB38" s="117"/>
      <c r="JC38" s="117"/>
      <c r="JD38" s="117"/>
      <c r="JE38" s="117"/>
      <c r="JF38" s="117"/>
      <c r="JG38" s="117"/>
      <c r="JH38" s="117"/>
      <c r="JI38" s="117"/>
      <c r="JJ38" s="117"/>
      <c r="JK38" s="117"/>
      <c r="JL38" s="117"/>
      <c r="JM38" s="117"/>
      <c r="JN38" s="117"/>
      <c r="JO38" s="117"/>
      <c r="JP38" s="117"/>
      <c r="JQ38" s="117"/>
      <c r="JR38" s="117"/>
      <c r="JS38" s="117"/>
      <c r="JT38" s="117"/>
      <c r="JU38" s="117"/>
      <c r="JV38" s="117"/>
      <c r="JW38" s="117"/>
      <c r="JX38" s="117"/>
      <c r="JY38" s="117"/>
      <c r="JZ38" s="117"/>
      <c r="KA38" s="117"/>
      <c r="KB38" s="117"/>
      <c r="KC38" s="117"/>
      <c r="KD38" s="117"/>
      <c r="KE38" s="117"/>
      <c r="KF38" s="117"/>
      <c r="KG38" s="117"/>
      <c r="KH38" s="117"/>
      <c r="KI38" s="117"/>
      <c r="KJ38" s="117"/>
      <c r="KK38" s="117"/>
      <c r="KL38" s="117"/>
      <c r="KM38" s="117"/>
      <c r="KN38" s="117"/>
      <c r="KO38" s="117"/>
      <c r="KP38" s="117"/>
      <c r="KQ38" s="117"/>
      <c r="KR38" s="117"/>
      <c r="KS38" s="117"/>
      <c r="KT38" s="117"/>
      <c r="KU38" s="117"/>
      <c r="KV38" s="117"/>
      <c r="KW38" s="117"/>
      <c r="KX38" s="117"/>
      <c r="KY38" s="117"/>
      <c r="KZ38" s="117"/>
      <c r="LA38" s="117"/>
      <c r="LB38" s="117"/>
      <c r="LC38" s="117"/>
      <c r="LD38" s="117"/>
      <c r="LE38" s="117"/>
      <c r="LF38" s="117"/>
      <c r="LG38" s="117"/>
      <c r="LH38" s="117"/>
      <c r="LI38" s="117"/>
      <c r="LJ38" s="117"/>
      <c r="LK38" s="117"/>
      <c r="LL38" s="117"/>
      <c r="LM38" s="117"/>
      <c r="LN38" s="117"/>
      <c r="LO38" s="117"/>
      <c r="LP38" s="117"/>
      <c r="LQ38" s="117"/>
      <c r="LR38" s="117"/>
      <c r="LS38" s="117"/>
      <c r="LT38" s="117"/>
      <c r="LU38" s="117"/>
      <c r="LV38" s="117"/>
      <c r="LW38" s="117"/>
      <c r="LX38" s="117"/>
      <c r="LY38" s="117"/>
      <c r="LZ38" s="117"/>
      <c r="MA38" s="117"/>
      <c r="MB38" s="117"/>
      <c r="MC38" s="117"/>
      <c r="MD38" s="117"/>
      <c r="ME38" s="117"/>
      <c r="MF38" s="117"/>
      <c r="MG38" s="117"/>
      <c r="MH38" s="117"/>
      <c r="MI38" s="117"/>
      <c r="MJ38" s="117"/>
      <c r="MK38" s="117"/>
      <c r="ML38" s="117"/>
      <c r="MM38" s="117"/>
      <c r="MN38" s="117"/>
      <c r="MO38" s="117"/>
      <c r="MP38" s="117"/>
      <c r="MQ38" s="117"/>
      <c r="MR38" s="117"/>
      <c r="MS38" s="117"/>
      <c r="MT38" s="117"/>
      <c r="MU38" s="117"/>
      <c r="MV38" s="117"/>
      <c r="MW38" s="117"/>
      <c r="MX38" s="117"/>
      <c r="MY38" s="117"/>
      <c r="MZ38" s="117"/>
      <c r="NA38" s="117"/>
      <c r="NB38" s="117"/>
      <c r="NC38" s="117"/>
      <c r="ND38" s="117"/>
      <c r="NE38" s="117"/>
      <c r="NF38" s="117"/>
      <c r="NG38" s="117"/>
      <c r="NH38" s="117"/>
      <c r="NI38" s="117"/>
      <c r="NJ38" s="117"/>
      <c r="NK38" s="117"/>
      <c r="NL38" s="117"/>
      <c r="NM38" s="117"/>
      <c r="NN38" s="117"/>
      <c r="NO38" s="117"/>
      <c r="NP38" s="117"/>
      <c r="NQ38" s="117"/>
      <c r="NR38" s="117"/>
      <c r="NS38" s="117"/>
      <c r="NT38" s="117"/>
      <c r="NU38" s="117"/>
      <c r="NV38" s="117"/>
      <c r="NW38" s="117"/>
      <c r="NX38" s="117"/>
      <c r="NY38" s="117"/>
      <c r="NZ38" s="117"/>
      <c r="OA38" s="117"/>
      <c r="OB38" s="117"/>
      <c r="OC38" s="117"/>
      <c r="OD38" s="117"/>
      <c r="OE38" s="117"/>
      <c r="OF38" s="117"/>
      <c r="OG38" s="117"/>
      <c r="OH38" s="117"/>
      <c r="OI38" s="117"/>
      <c r="OJ38" s="117"/>
      <c r="OK38" s="117"/>
      <c r="OL38" s="117"/>
      <c r="OM38" s="117"/>
      <c r="ON38" s="117"/>
      <c r="OO38" s="117"/>
      <c r="OP38" s="117"/>
      <c r="OQ38" s="117"/>
      <c r="OR38" s="117"/>
      <c r="OS38" s="117"/>
      <c r="OT38" s="117"/>
      <c r="OU38" s="117"/>
      <c r="OV38" s="117"/>
      <c r="OW38" s="117"/>
      <c r="OX38" s="117"/>
      <c r="OY38" s="117"/>
      <c r="OZ38" s="117"/>
      <c r="PA38" s="117"/>
      <c r="PB38" s="117"/>
      <c r="PC38" s="117"/>
      <c r="PD38" s="117"/>
      <c r="PE38" s="117"/>
      <c r="PF38" s="117"/>
      <c r="PG38" s="117"/>
      <c r="PH38" s="117"/>
      <c r="PI38" s="117"/>
      <c r="PJ38" s="117"/>
      <c r="PK38" s="117"/>
      <c r="PL38" s="117"/>
      <c r="PM38" s="117"/>
      <c r="PN38" s="117"/>
      <c r="PO38" s="117"/>
      <c r="PP38" s="117"/>
      <c r="PQ38" s="117"/>
      <c r="PR38" s="117"/>
      <c r="PS38" s="117"/>
      <c r="PT38" s="117"/>
      <c r="PU38" s="117"/>
      <c r="PV38" s="117"/>
      <c r="PW38" s="117"/>
      <c r="PX38" s="117"/>
      <c r="PY38" s="117"/>
      <c r="PZ38" s="117"/>
      <c r="QA38" s="117"/>
      <c r="QB38" s="117"/>
      <c r="QC38" s="117"/>
      <c r="QD38" s="117"/>
      <c r="QE38" s="117"/>
      <c r="QF38" s="117"/>
      <c r="QG38" s="117"/>
      <c r="QH38" s="117"/>
      <c r="QI38" s="117"/>
      <c r="QJ38" s="117"/>
      <c r="QK38" s="117"/>
      <c r="QL38" s="117"/>
      <c r="QM38" s="117"/>
      <c r="QN38" s="117"/>
      <c r="QO38" s="117"/>
      <c r="QP38" s="117"/>
      <c r="QQ38" s="117"/>
      <c r="QR38" s="117"/>
      <c r="QS38" s="117"/>
      <c r="QT38" s="117"/>
      <c r="QU38" s="117"/>
      <c r="QV38" s="117"/>
      <c r="QW38" s="117"/>
      <c r="QX38" s="117"/>
      <c r="QY38" s="117"/>
      <c r="QZ38" s="117"/>
      <c r="RA38" s="117"/>
      <c r="RB38" s="117"/>
      <c r="RC38" s="117"/>
      <c r="RD38" s="117"/>
      <c r="RE38" s="117"/>
      <c r="RF38" s="117"/>
      <c r="RG38" s="117"/>
      <c r="RH38" s="117"/>
      <c r="RI38" s="117"/>
      <c r="RJ38" s="117"/>
      <c r="RK38" s="117"/>
      <c r="RL38" s="117"/>
      <c r="RM38" s="117"/>
      <c r="RN38" s="117"/>
      <c r="RO38" s="117"/>
      <c r="RP38" s="117"/>
      <c r="RQ38" s="117"/>
      <c r="RR38" s="117"/>
      <c r="RS38" s="117"/>
      <c r="RT38" s="117"/>
      <c r="RU38" s="117"/>
      <c r="RV38" s="117"/>
      <c r="RW38" s="117"/>
      <c r="RX38" s="117"/>
      <c r="RY38" s="117"/>
      <c r="RZ38" s="117"/>
      <c r="SA38" s="117"/>
      <c r="SB38" s="117"/>
      <c r="SC38" s="117"/>
      <c r="SD38" s="117"/>
      <c r="SE38" s="117"/>
      <c r="SF38" s="117"/>
      <c r="SG38" s="117"/>
      <c r="SH38" s="117"/>
      <c r="SI38" s="117"/>
      <c r="SJ38" s="117"/>
      <c r="SK38" s="117"/>
      <c r="SL38" s="117"/>
      <c r="SM38" s="117"/>
      <c r="SN38" s="117"/>
      <c r="SO38" s="117"/>
      <c r="SP38" s="117"/>
      <c r="SQ38" s="117"/>
      <c r="SR38" s="117"/>
      <c r="SS38" s="117"/>
      <c r="ST38" s="117"/>
      <c r="SU38" s="117"/>
      <c r="SV38" s="117"/>
      <c r="SW38" s="117"/>
      <c r="SX38" s="117"/>
      <c r="SY38" s="117"/>
      <c r="SZ38" s="117"/>
      <c r="TA38" s="117"/>
      <c r="TB38" s="117"/>
      <c r="TC38" s="117"/>
      <c r="TD38" s="117"/>
      <c r="TE38" s="117"/>
      <c r="TF38" s="117"/>
      <c r="TG38" s="117"/>
      <c r="TH38" s="117"/>
      <c r="TI38" s="117"/>
      <c r="TJ38" s="117"/>
      <c r="TK38" s="117"/>
      <c r="TL38" s="117"/>
      <c r="TM38" s="117"/>
      <c r="TN38" s="117"/>
      <c r="TO38" s="117"/>
      <c r="TP38" s="117"/>
      <c r="TQ38" s="117"/>
      <c r="TR38" s="117"/>
      <c r="TS38" s="117"/>
      <c r="TT38" s="117"/>
      <c r="TU38" s="117"/>
      <c r="TV38" s="117"/>
      <c r="TW38" s="117"/>
      <c r="TX38" s="117"/>
      <c r="TY38" s="117"/>
      <c r="TZ38" s="117"/>
      <c r="UA38" s="117"/>
      <c r="UB38" s="117"/>
      <c r="UC38" s="117"/>
      <c r="UD38" s="117"/>
      <c r="UE38" s="117"/>
      <c r="UF38" s="117"/>
      <c r="UG38" s="117"/>
      <c r="UH38" s="117"/>
      <c r="UI38" s="117"/>
      <c r="UJ38" s="117"/>
      <c r="UK38" s="117"/>
      <c r="UL38" s="117"/>
      <c r="UM38" s="117"/>
      <c r="UN38" s="117"/>
      <c r="UO38" s="117"/>
      <c r="UP38" s="117"/>
      <c r="UQ38" s="117"/>
      <c r="UR38" s="117"/>
      <c r="US38" s="117"/>
      <c r="UT38" s="117"/>
      <c r="UU38" s="117"/>
      <c r="UV38" s="117"/>
      <c r="UW38" s="117"/>
      <c r="UX38" s="117"/>
      <c r="UY38" s="117"/>
      <c r="UZ38" s="117"/>
      <c r="VA38" s="117"/>
      <c r="VB38" s="117"/>
      <c r="VC38" s="117"/>
      <c r="VD38" s="117"/>
      <c r="VE38" s="117"/>
      <c r="VF38" s="117"/>
      <c r="VG38" s="117"/>
      <c r="VH38" s="117"/>
      <c r="VI38" s="117"/>
      <c r="VJ38" s="117"/>
      <c r="VK38" s="117"/>
      <c r="VL38" s="117"/>
      <c r="VM38" s="117"/>
      <c r="VN38" s="117"/>
      <c r="VO38" s="117"/>
      <c r="VP38" s="117"/>
      <c r="VQ38" s="117"/>
      <c r="VR38" s="117"/>
      <c r="VS38" s="117"/>
      <c r="VT38" s="117"/>
      <c r="VU38" s="117"/>
      <c r="VV38" s="117"/>
      <c r="VW38" s="117"/>
      <c r="VX38" s="117"/>
      <c r="VY38" s="117"/>
      <c r="VZ38" s="117"/>
      <c r="WA38" s="117"/>
      <c r="WB38" s="117"/>
      <c r="WC38" s="117"/>
      <c r="WD38" s="117"/>
      <c r="WE38" s="117"/>
      <c r="WF38" s="117"/>
      <c r="WG38" s="117"/>
      <c r="WH38" s="117"/>
      <c r="WI38" s="117"/>
      <c r="WJ38" s="117"/>
      <c r="WK38" s="117"/>
      <c r="WL38" s="117"/>
      <c r="WM38" s="117"/>
      <c r="WN38" s="117"/>
      <c r="WO38" s="117"/>
      <c r="WP38" s="117"/>
      <c r="WQ38" s="117"/>
      <c r="WR38" s="117"/>
      <c r="WS38" s="117"/>
      <c r="WT38" s="117"/>
      <c r="WU38" s="117"/>
      <c r="WV38" s="117"/>
      <c r="WW38" s="117"/>
      <c r="WX38" s="117"/>
      <c r="WY38" s="117"/>
      <c r="WZ38" s="117"/>
      <c r="XA38" s="117"/>
      <c r="XB38" s="117"/>
      <c r="XC38" s="117"/>
      <c r="XD38" s="117"/>
      <c r="XE38" s="117"/>
      <c r="XF38" s="117"/>
      <c r="XG38" s="117"/>
      <c r="XH38" s="117"/>
      <c r="XI38" s="117"/>
      <c r="XJ38" s="117"/>
      <c r="XK38" s="117"/>
      <c r="XL38" s="117"/>
      <c r="XM38" s="117"/>
      <c r="XN38" s="117"/>
      <c r="XO38" s="117"/>
      <c r="XP38" s="117"/>
      <c r="XQ38" s="117"/>
      <c r="XR38" s="117"/>
      <c r="XS38" s="117"/>
      <c r="XT38" s="117"/>
      <c r="XU38" s="117"/>
      <c r="XV38" s="117"/>
      <c r="XW38" s="117"/>
      <c r="XX38" s="117"/>
      <c r="XY38" s="117"/>
      <c r="XZ38" s="117"/>
      <c r="YA38" s="117"/>
      <c r="YB38" s="117"/>
      <c r="YC38" s="117"/>
      <c r="YD38" s="117"/>
      <c r="YE38" s="117"/>
      <c r="YF38" s="117"/>
      <c r="YG38" s="117"/>
      <c r="YH38" s="117"/>
      <c r="YI38" s="117"/>
      <c r="YJ38" s="117"/>
      <c r="YK38" s="117"/>
      <c r="YL38" s="117"/>
      <c r="YM38" s="117"/>
      <c r="YN38" s="117"/>
      <c r="YO38" s="117"/>
      <c r="YP38" s="117"/>
      <c r="YQ38" s="117"/>
      <c r="YR38" s="117"/>
      <c r="YS38" s="117"/>
      <c r="YT38" s="117"/>
      <c r="YU38" s="117"/>
      <c r="YV38" s="117"/>
      <c r="YW38" s="117"/>
      <c r="YX38" s="117"/>
      <c r="YY38" s="117"/>
      <c r="YZ38" s="117"/>
      <c r="ZA38" s="117"/>
      <c r="ZB38" s="117"/>
      <c r="ZC38" s="117"/>
      <c r="ZD38" s="117"/>
      <c r="ZE38" s="117"/>
      <c r="ZF38" s="117"/>
      <c r="ZG38" s="117"/>
      <c r="ZH38" s="117"/>
      <c r="ZI38" s="117"/>
      <c r="ZJ38" s="117"/>
      <c r="ZK38" s="117"/>
      <c r="ZL38" s="117"/>
      <c r="ZM38" s="117"/>
      <c r="ZN38" s="117"/>
      <c r="ZO38" s="117"/>
      <c r="ZP38" s="117"/>
      <c r="ZQ38" s="117"/>
      <c r="ZR38" s="117"/>
      <c r="ZS38" s="117"/>
      <c r="ZT38" s="117"/>
      <c r="ZU38" s="117"/>
      <c r="ZV38" s="117"/>
      <c r="ZW38" s="117"/>
      <c r="ZX38" s="117"/>
      <c r="ZY38" s="117"/>
      <c r="ZZ38" s="117"/>
      <c r="AAA38" s="117"/>
      <c r="AAB38" s="117"/>
      <c r="AAC38" s="117"/>
      <c r="AAD38" s="117"/>
      <c r="AAE38" s="117"/>
      <c r="AAF38" s="117"/>
      <c r="AAG38" s="117"/>
      <c r="AAH38" s="117"/>
      <c r="AAI38" s="117"/>
      <c r="AAJ38" s="117"/>
      <c r="AAK38" s="117"/>
      <c r="AAL38" s="117"/>
      <c r="AAM38" s="117"/>
      <c r="AAN38" s="117"/>
      <c r="AAO38" s="117"/>
      <c r="AAP38" s="117"/>
      <c r="AAQ38" s="117"/>
      <c r="AAR38" s="117"/>
      <c r="AAS38" s="117"/>
      <c r="AAT38" s="117"/>
      <c r="AAU38" s="117"/>
      <c r="AAV38" s="117"/>
      <c r="AAW38" s="117"/>
      <c r="AAX38" s="117"/>
      <c r="AAY38" s="117"/>
      <c r="AAZ38" s="117"/>
      <c r="ABA38" s="117"/>
      <c r="ABB38" s="117"/>
      <c r="ABC38" s="117"/>
      <c r="ABD38" s="117"/>
      <c r="ABE38" s="117"/>
      <c r="ABF38" s="117"/>
      <c r="ABG38" s="117"/>
      <c r="ABH38" s="117"/>
      <c r="ABI38" s="117"/>
      <c r="ABJ38" s="117"/>
      <c r="ABK38" s="117"/>
      <c r="ABL38" s="117"/>
      <c r="ABM38" s="117"/>
      <c r="ABN38" s="117"/>
      <c r="ABO38" s="117"/>
      <c r="ABP38" s="117"/>
      <c r="ABQ38" s="117"/>
      <c r="ABR38" s="117"/>
      <c r="ABS38" s="117"/>
      <c r="ABT38" s="117"/>
      <c r="ABU38" s="117"/>
      <c r="ABV38" s="117"/>
      <c r="ABW38" s="117"/>
      <c r="ABX38" s="117"/>
      <c r="ABY38" s="117"/>
      <c r="ABZ38" s="117"/>
      <c r="ACA38" s="117"/>
      <c r="ACB38" s="117"/>
      <c r="ACC38" s="117"/>
      <c r="ACD38" s="117"/>
      <c r="ACE38" s="117"/>
      <c r="ACF38" s="117"/>
      <c r="ACG38" s="117"/>
      <c r="ACH38" s="117"/>
      <c r="ACI38" s="117"/>
      <c r="ACJ38" s="117"/>
      <c r="ACK38" s="117"/>
      <c r="ACL38" s="117"/>
      <c r="ACM38" s="117"/>
      <c r="ACN38" s="117"/>
      <c r="ACO38" s="117"/>
      <c r="ACP38" s="117"/>
      <c r="ACQ38" s="117"/>
      <c r="ACR38" s="117"/>
      <c r="ACS38" s="117"/>
      <c r="ACT38" s="117"/>
      <c r="ACU38" s="117"/>
      <c r="ACV38" s="117"/>
      <c r="ACW38" s="117"/>
      <c r="ACX38" s="117"/>
      <c r="ACY38" s="117"/>
      <c r="ACZ38" s="117"/>
      <c r="ADA38" s="117"/>
      <c r="ADB38" s="117"/>
      <c r="ADC38" s="117"/>
      <c r="ADD38" s="117"/>
      <c r="ADE38" s="117"/>
      <c r="ADF38" s="117"/>
      <c r="ADG38" s="117"/>
      <c r="ADH38" s="117"/>
      <c r="ADI38" s="117"/>
      <c r="ADJ38" s="117"/>
      <c r="ADK38" s="117"/>
      <c r="ADL38" s="117"/>
      <c r="ADM38" s="117"/>
      <c r="ADN38" s="117"/>
      <c r="ADO38" s="117"/>
      <c r="ADP38" s="117"/>
      <c r="ADQ38" s="117"/>
      <c r="ADR38" s="117"/>
      <c r="ADS38" s="117"/>
      <c r="ADT38" s="117"/>
      <c r="ADU38" s="117"/>
      <c r="ADV38" s="117"/>
      <c r="ADW38" s="117"/>
      <c r="ADX38" s="117"/>
      <c r="ADY38" s="117"/>
      <c r="ADZ38" s="117"/>
      <c r="AEA38" s="117"/>
      <c r="AEB38" s="117"/>
      <c r="AEC38" s="117"/>
      <c r="AED38" s="117"/>
      <c r="AEE38" s="117"/>
      <c r="AEF38" s="117"/>
      <c r="AEG38" s="117"/>
      <c r="AEH38" s="117"/>
      <c r="AEI38" s="117"/>
      <c r="AEJ38" s="117"/>
      <c r="AEK38" s="117"/>
      <c r="AEL38" s="117"/>
      <c r="AEM38" s="117"/>
      <c r="AEN38" s="117"/>
      <c r="AEO38" s="117"/>
      <c r="AEP38" s="117"/>
      <c r="AEQ38" s="117"/>
      <c r="AER38" s="117"/>
      <c r="AES38" s="117"/>
      <c r="AET38" s="117"/>
      <c r="AEU38" s="117"/>
      <c r="AEV38" s="117"/>
      <c r="AEW38" s="117"/>
      <c r="AEX38" s="117"/>
      <c r="AEY38" s="117"/>
      <c r="AEZ38" s="117"/>
      <c r="AFA38" s="117"/>
      <c r="AFB38" s="117"/>
      <c r="AFC38" s="117"/>
      <c r="AFD38" s="117"/>
      <c r="AFE38" s="117"/>
      <c r="AFF38" s="117"/>
      <c r="AFG38" s="117"/>
      <c r="AFH38" s="117"/>
      <c r="AFI38" s="117"/>
      <c r="AFJ38" s="117"/>
      <c r="AFK38" s="117"/>
      <c r="AFL38" s="117"/>
      <c r="AFM38" s="117"/>
      <c r="AFN38" s="117"/>
      <c r="AFO38" s="117"/>
      <c r="AFP38" s="117"/>
      <c r="AFQ38" s="117"/>
      <c r="AFR38" s="117"/>
      <c r="AFS38" s="117"/>
      <c r="AFT38" s="117"/>
      <c r="AFU38" s="117"/>
      <c r="AFV38" s="117"/>
      <c r="AFW38" s="117"/>
      <c r="AFX38" s="117"/>
      <c r="AFY38" s="117"/>
      <c r="AFZ38" s="117"/>
      <c r="AGA38" s="117"/>
      <c r="AGB38" s="117"/>
      <c r="AGC38" s="117"/>
      <c r="AGD38" s="117"/>
      <c r="AGE38" s="117"/>
      <c r="AGF38" s="117"/>
      <c r="AGG38" s="117"/>
      <c r="AGH38" s="117"/>
      <c r="AGI38" s="117"/>
      <c r="AGJ38" s="117"/>
      <c r="AGK38" s="117"/>
      <c r="AGL38" s="117"/>
      <c r="AGM38" s="117"/>
      <c r="AGN38" s="117"/>
      <c r="AGO38" s="117"/>
      <c r="AGP38" s="117"/>
      <c r="AGQ38" s="117"/>
      <c r="AGR38" s="117"/>
      <c r="AGS38" s="117"/>
      <c r="AGT38" s="117"/>
      <c r="AGU38" s="117"/>
      <c r="AGV38" s="117"/>
      <c r="AGW38" s="117"/>
      <c r="AGX38" s="117"/>
      <c r="AGY38" s="117"/>
      <c r="AGZ38" s="117"/>
      <c r="AHA38" s="117"/>
      <c r="AHB38" s="117"/>
      <c r="AHC38" s="117"/>
      <c r="AHD38" s="117"/>
      <c r="AHE38" s="117"/>
      <c r="AHF38" s="117"/>
      <c r="AHG38" s="117"/>
      <c r="AHH38" s="117"/>
      <c r="AHI38" s="117"/>
      <c r="AHJ38" s="117"/>
      <c r="AHK38" s="117"/>
      <c r="AHL38" s="117"/>
      <c r="AHM38" s="117"/>
      <c r="AHN38" s="117"/>
      <c r="AHO38" s="117"/>
      <c r="AHP38" s="117"/>
      <c r="AHQ38" s="117"/>
      <c r="AHR38" s="117"/>
      <c r="AHS38" s="117"/>
      <c r="AHT38" s="117"/>
      <c r="AHU38" s="117"/>
      <c r="AHV38" s="117"/>
      <c r="AHW38" s="117"/>
      <c r="AHX38" s="117"/>
      <c r="AHY38" s="117"/>
      <c r="AHZ38" s="117"/>
      <c r="AIA38" s="117"/>
      <c r="AIB38" s="117"/>
      <c r="AIC38" s="117"/>
      <c r="AID38" s="117"/>
      <c r="AIE38" s="117"/>
      <c r="AIF38" s="117"/>
      <c r="AIG38" s="117"/>
      <c r="AIH38" s="117"/>
      <c r="AII38" s="117"/>
      <c r="AIJ38" s="117"/>
      <c r="AIK38" s="117"/>
      <c r="AIL38" s="117"/>
      <c r="AIM38" s="117"/>
      <c r="AIN38" s="117"/>
      <c r="AIO38" s="117"/>
      <c r="AIP38" s="117"/>
      <c r="AIQ38" s="117"/>
      <c r="AIR38" s="117"/>
      <c r="AIS38" s="117"/>
      <c r="AIT38" s="117"/>
      <c r="AIU38" s="117"/>
      <c r="AIV38" s="117"/>
      <c r="AIW38" s="117"/>
      <c r="AIX38" s="117"/>
      <c r="AIY38" s="117"/>
      <c r="AIZ38" s="117"/>
      <c r="AJA38" s="117"/>
      <c r="AJB38" s="117"/>
      <c r="AJC38" s="117"/>
      <c r="AJD38" s="117"/>
      <c r="AJE38" s="117"/>
      <c r="AJF38" s="117"/>
      <c r="AJG38" s="117"/>
      <c r="AJH38" s="117"/>
      <c r="AJI38" s="117"/>
      <c r="AJJ38" s="117"/>
      <c r="AJK38" s="117"/>
      <c r="AJL38" s="117"/>
      <c r="AJM38" s="117"/>
      <c r="AJN38" s="117"/>
      <c r="AJO38" s="117"/>
      <c r="AJP38" s="117"/>
      <c r="AJQ38" s="117"/>
      <c r="AJR38" s="117"/>
      <c r="AJS38" s="117"/>
      <c r="AJT38" s="117"/>
      <c r="AJU38" s="117"/>
      <c r="AJV38" s="117"/>
      <c r="AJW38" s="117"/>
      <c r="AJX38" s="117"/>
      <c r="AJY38" s="117"/>
      <c r="AJZ38" s="117"/>
      <c r="AKA38" s="117"/>
      <c r="AKB38" s="117"/>
      <c r="AKC38" s="117"/>
      <c r="AKD38" s="117"/>
      <c r="AKE38" s="117"/>
      <c r="AKF38" s="117"/>
      <c r="AKG38" s="117"/>
      <c r="AKH38" s="117"/>
      <c r="AKI38" s="117"/>
      <c r="AKJ38" s="117"/>
      <c r="AKK38" s="117"/>
      <c r="AKL38" s="117"/>
      <c r="AKM38" s="117"/>
      <c r="AKN38" s="117"/>
      <c r="AKO38" s="117"/>
    </row>
    <row r="39" spans="1:977" s="120" customFormat="1" ht="27.75" customHeight="1" x14ac:dyDescent="0.25">
      <c r="A39" s="119"/>
      <c r="B39" s="119"/>
      <c r="C39" s="119"/>
      <c r="D39" s="119"/>
      <c r="E39" s="119"/>
      <c r="F39" s="119"/>
      <c r="G39" s="119"/>
      <c r="H39" s="119"/>
      <c r="I39" s="119"/>
      <c r="J39" s="119"/>
      <c r="K39" s="119"/>
      <c r="L39" s="119"/>
      <c r="M39" s="119"/>
      <c r="N39" s="119"/>
      <c r="O39" s="119"/>
      <c r="P39" s="119"/>
      <c r="Q39" s="119"/>
      <c r="R39" s="119"/>
      <c r="S39" s="119"/>
      <c r="T39" s="119"/>
      <c r="U39" s="1225">
        <v>1</v>
      </c>
      <c r="V39" s="1225"/>
      <c r="W39" s="395">
        <v>2</v>
      </c>
      <c r="X39" s="395">
        <v>3</v>
      </c>
      <c r="Y39" s="395">
        <v>4</v>
      </c>
      <c r="Z39" s="395">
        <v>5</v>
      </c>
      <c r="AA39" s="395">
        <v>6</v>
      </c>
      <c r="AB39" s="395">
        <v>7</v>
      </c>
      <c r="AC39" s="395">
        <v>8</v>
      </c>
      <c r="AD39" s="395">
        <v>9</v>
      </c>
      <c r="AE39" s="395">
        <v>10</v>
      </c>
      <c r="AF39" s="395">
        <v>11</v>
      </c>
      <c r="AG39" s="395">
        <v>12</v>
      </c>
    </row>
    <row r="40" spans="1:977" s="121" customFormat="1" ht="28.5" customHeight="1" x14ac:dyDescent="0.25">
      <c r="A40" s="119">
        <v>0.01</v>
      </c>
      <c r="B40" s="119">
        <v>0.26</v>
      </c>
      <c r="C40" s="119">
        <v>0.51</v>
      </c>
      <c r="D40" s="119">
        <v>0.76000000000000023</v>
      </c>
      <c r="E40" s="119">
        <v>1.02</v>
      </c>
      <c r="F40" s="119">
        <v>1.2700000000000002</v>
      </c>
      <c r="G40" s="119">
        <v>1.5200000000000005</v>
      </c>
      <c r="H40" s="119">
        <v>1.7700000000000007</v>
      </c>
      <c r="I40" s="119">
        <v>2.0200000000000005</v>
      </c>
      <c r="J40" s="119">
        <v>2.2699999999999951</v>
      </c>
      <c r="K40" s="71">
        <f t="shared" ref="K40:T55" si="0">IF(LEN(X40)=0,"",1+ABS((X40*A40)/LEN(X40))+A40)</f>
        <v>5549.3714285714286</v>
      </c>
      <c r="L40" s="71">
        <f t="shared" si="0"/>
        <v>1.26</v>
      </c>
      <c r="M40" s="71">
        <f t="shared" si="0"/>
        <v>78418.235714285707</v>
      </c>
      <c r="N40" s="71">
        <f t="shared" si="0"/>
        <v>1.7600000000000002</v>
      </c>
      <c r="O40" s="71">
        <f t="shared" si="0"/>
        <v>2.02</v>
      </c>
      <c r="P40" s="71">
        <f t="shared" si="0"/>
        <v>2.2700000000000005</v>
      </c>
      <c r="Q40" s="71">
        <f t="shared" si="0"/>
        <v>128321.93333333338</v>
      </c>
      <c r="R40" s="71">
        <f t="shared" si="0"/>
        <v>1382293.1200000003</v>
      </c>
      <c r="S40" s="71" t="str">
        <f t="shared" si="0"/>
        <v/>
      </c>
      <c r="T40" s="71" t="str">
        <f t="shared" si="0"/>
        <v/>
      </c>
      <c r="U40" s="1223" t="str">
        <f>CONCATENATE("1. Stanje na dan 31.12."&amp;TEXT(OsnPodaci!B58,"yyyy")-2&amp;". godine")</f>
        <v>1. Stanje na dan 31.12.2021. godine</v>
      </c>
      <c r="V40" s="1223"/>
      <c r="W40" s="390">
        <v>901</v>
      </c>
      <c r="X40" s="396">
        <v>3883853</v>
      </c>
      <c r="Y40" s="397">
        <v>0</v>
      </c>
      <c r="Z40" s="397">
        <v>1076308</v>
      </c>
      <c r="AA40" s="397">
        <v>0</v>
      </c>
      <c r="AB40" s="397">
        <v>0</v>
      </c>
      <c r="AC40" s="397">
        <v>0</v>
      </c>
      <c r="AD40" s="397">
        <v>506524</v>
      </c>
      <c r="AE40" s="508">
        <f>IFERROR(IF(AND(X40,Y40,Z40,AA40,AB40,AC40,AD40)="","",SUM(X40,Y40,Z40,AA40,AB40,AC40,AD40)),"")</f>
        <v>5466685</v>
      </c>
      <c r="AF40" s="397"/>
      <c r="AG40" s="508" t="str">
        <f>IFERROR(IF(AND(AE40,AF40)="","",IF(OsnPodaci!$A$55="Konsolidovani",SUM(AE40,AF40),"")),"")</f>
        <v/>
      </c>
    </row>
    <row r="41" spans="1:977" s="120" customFormat="1" ht="28.5" customHeight="1" x14ac:dyDescent="0.25">
      <c r="A41" s="119">
        <v>0.02</v>
      </c>
      <c r="B41" s="119">
        <v>0.27</v>
      </c>
      <c r="C41" s="119">
        <v>0.52</v>
      </c>
      <c r="D41" s="119">
        <v>0.77000000000000024</v>
      </c>
      <c r="E41" s="119">
        <v>1.03</v>
      </c>
      <c r="F41" s="119">
        <v>1.2800000000000002</v>
      </c>
      <c r="G41" s="119">
        <v>1.5300000000000005</v>
      </c>
      <c r="H41" s="119">
        <v>1.7800000000000007</v>
      </c>
      <c r="I41" s="119">
        <v>2.0300000000000002</v>
      </c>
      <c r="J41" s="119">
        <v>2.2799999999999949</v>
      </c>
      <c r="K41" s="71">
        <f t="shared" si="0"/>
        <v>1.02</v>
      </c>
      <c r="L41" s="71">
        <f t="shared" si="0"/>
        <v>1.27</v>
      </c>
      <c r="M41" s="71">
        <f t="shared" si="0"/>
        <v>1.52</v>
      </c>
      <c r="N41" s="71">
        <f t="shared" si="0"/>
        <v>1.7700000000000002</v>
      </c>
      <c r="O41" s="71">
        <f t="shared" si="0"/>
        <v>2.0300000000000002</v>
      </c>
      <c r="P41" s="71">
        <f t="shared" si="0"/>
        <v>2.2800000000000002</v>
      </c>
      <c r="Q41" s="71">
        <f t="shared" si="0"/>
        <v>2.5300000000000002</v>
      </c>
      <c r="R41" s="71">
        <f t="shared" si="0"/>
        <v>2.7800000000000007</v>
      </c>
      <c r="S41" s="71" t="str">
        <f t="shared" si="0"/>
        <v/>
      </c>
      <c r="T41" s="71" t="str">
        <f t="shared" si="0"/>
        <v/>
      </c>
      <c r="U41" s="1218" t="s">
        <v>2774</v>
      </c>
      <c r="V41" s="1218"/>
      <c r="W41" s="399">
        <v>902</v>
      </c>
      <c r="X41" s="400">
        <v>0</v>
      </c>
      <c r="Y41" s="400">
        <v>0</v>
      </c>
      <c r="Z41" s="400">
        <v>0</v>
      </c>
      <c r="AA41" s="400">
        <v>0</v>
      </c>
      <c r="AB41" s="400">
        <v>0</v>
      </c>
      <c r="AC41" s="400">
        <v>0</v>
      </c>
      <c r="AD41" s="400">
        <v>0</v>
      </c>
      <c r="AE41" s="509">
        <f>IFERROR(IF(AND(X41,Y41,Z41,AA41,AB41,AC41,AD41)="","",SUM(X41,Y41,Z41,AA41,AB41,AC41,AD41)),"")</f>
        <v>0</v>
      </c>
      <c r="AF41" s="400"/>
      <c r="AG41" s="508" t="str">
        <f>IFERROR(IF(AND(AE41,AF41)="","",IF(OsnPodaci!$A$55="Konsolidovani",SUM(AE41,AF41),"")),"")</f>
        <v/>
      </c>
    </row>
    <row r="42" spans="1:977" s="120" customFormat="1" ht="28.5" customHeight="1" x14ac:dyDescent="0.25">
      <c r="A42" s="119">
        <v>0.03</v>
      </c>
      <c r="B42" s="119">
        <v>0.28000000000000003</v>
      </c>
      <c r="C42" s="119">
        <v>0.53</v>
      </c>
      <c r="D42" s="119">
        <v>0.78000000000000025</v>
      </c>
      <c r="E42" s="119">
        <v>1.04</v>
      </c>
      <c r="F42" s="119">
        <v>1.2900000000000003</v>
      </c>
      <c r="G42" s="119">
        <v>1.5400000000000005</v>
      </c>
      <c r="H42" s="119">
        <v>1.7900000000000007</v>
      </c>
      <c r="I42" s="119">
        <v>2.04</v>
      </c>
      <c r="J42" s="119">
        <v>2.2899999999999947</v>
      </c>
      <c r="K42" s="71">
        <f t="shared" si="0"/>
        <v>1.03</v>
      </c>
      <c r="L42" s="71">
        <f t="shared" si="0"/>
        <v>1.28</v>
      </c>
      <c r="M42" s="71">
        <f t="shared" si="0"/>
        <v>1.53</v>
      </c>
      <c r="N42" s="71">
        <f t="shared" si="0"/>
        <v>1.7800000000000002</v>
      </c>
      <c r="O42" s="71">
        <f t="shared" si="0"/>
        <v>2.04</v>
      </c>
      <c r="P42" s="71">
        <f t="shared" si="0"/>
        <v>2.29</v>
      </c>
      <c r="Q42" s="71">
        <f t="shared" si="0"/>
        <v>2.5400000000000005</v>
      </c>
      <c r="R42" s="71">
        <f t="shared" si="0"/>
        <v>2.7900000000000009</v>
      </c>
      <c r="S42" s="71" t="str">
        <f t="shared" si="0"/>
        <v/>
      </c>
      <c r="T42" s="71" t="str">
        <f t="shared" si="0"/>
        <v/>
      </c>
      <c r="U42" s="1218" t="s">
        <v>2775</v>
      </c>
      <c r="V42" s="1218"/>
      <c r="W42" s="399">
        <v>903</v>
      </c>
      <c r="X42" s="400">
        <v>0</v>
      </c>
      <c r="Y42" s="400">
        <v>0</v>
      </c>
      <c r="Z42" s="400">
        <v>0</v>
      </c>
      <c r="AA42" s="400">
        <v>0</v>
      </c>
      <c r="AB42" s="400">
        <v>0</v>
      </c>
      <c r="AC42" s="400">
        <v>0</v>
      </c>
      <c r="AD42" s="400">
        <v>0</v>
      </c>
      <c r="AE42" s="509">
        <f>IFERROR(IF(AND(X42,Y42,Z42,AA42,AB42,AC42,AD42)="","",SUM(X42,Y42,Z42,AA42,AB42,AC42,AD42)),"")</f>
        <v>0</v>
      </c>
      <c r="AF42" s="400"/>
      <c r="AG42" s="508" t="str">
        <f>IFERROR(IF(AND(AE42,AF42)="","",IF(OsnPodaci!$A$55="Konsolidovani",SUM(AE42,AF42),"")),"")</f>
        <v/>
      </c>
    </row>
    <row r="43" spans="1:977" s="121" customFormat="1" ht="28.5" customHeight="1" x14ac:dyDescent="0.25">
      <c r="A43" s="119">
        <v>0.04</v>
      </c>
      <c r="B43" s="119">
        <v>0.28999999999999998</v>
      </c>
      <c r="C43" s="119">
        <v>0.54</v>
      </c>
      <c r="D43" s="119">
        <v>0.79000000000000026</v>
      </c>
      <c r="E43" s="119">
        <v>1.05</v>
      </c>
      <c r="F43" s="119">
        <v>1.3000000000000003</v>
      </c>
      <c r="G43" s="119">
        <v>1.5500000000000005</v>
      </c>
      <c r="H43" s="119">
        <v>1.8000000000000007</v>
      </c>
      <c r="I43" s="119">
        <v>2.0499999999999998</v>
      </c>
      <c r="J43" s="119">
        <v>2.2999999999999945</v>
      </c>
      <c r="K43" s="71">
        <f t="shared" si="0"/>
        <v>22194.485714285714</v>
      </c>
      <c r="L43" s="71">
        <f t="shared" si="0"/>
        <v>1.29</v>
      </c>
      <c r="M43" s="71">
        <f t="shared" si="0"/>
        <v>83031.014285714293</v>
      </c>
      <c r="N43" s="71">
        <f t="shared" si="0"/>
        <v>1.7900000000000003</v>
      </c>
      <c r="O43" s="71">
        <f t="shared" si="0"/>
        <v>2.0499999999999998</v>
      </c>
      <c r="P43" s="71">
        <f t="shared" si="0"/>
        <v>2.3000000000000003</v>
      </c>
      <c r="Q43" s="71">
        <f t="shared" si="0"/>
        <v>130854.58333333339</v>
      </c>
      <c r="R43" s="71">
        <f t="shared" si="0"/>
        <v>1405721.8000000005</v>
      </c>
      <c r="S43" s="71" t="str">
        <f t="shared" si="0"/>
        <v/>
      </c>
      <c r="T43" s="71" t="str">
        <f t="shared" si="0"/>
        <v/>
      </c>
      <c r="U43" s="1217" t="str">
        <f>CONCATENATE("4. Ponovno iskazano stanje na dan 31.12."&amp;TEXT(OsnPodaci!B58,"yyyy")-2,"., odnosno 01.01."&amp;TEXT(OsnPodaci!B58,"yyyy")-1,". (901+902+903)")</f>
        <v>4. Ponovno iskazano stanje na dan 31.12.2021., odnosno 01.01.2022. (901+902+903)</v>
      </c>
      <c r="V43" s="1217"/>
      <c r="W43" s="390">
        <v>904</v>
      </c>
      <c r="X43" s="508">
        <f>IFERROR(IF(AND(X40,X41,X42)="","",SUM(X40,X41,X42)),"")</f>
        <v>3883853</v>
      </c>
      <c r="Y43" s="508">
        <f t="shared" ref="Y43:AF43" si="1">IFERROR(IF(AND(Y40,Y41,Y42)="","",SUM(Y40,Y41,Y42)),"")</f>
        <v>0</v>
      </c>
      <c r="Z43" s="508">
        <f t="shared" si="1"/>
        <v>1076308</v>
      </c>
      <c r="AA43" s="508">
        <f t="shared" si="1"/>
        <v>0</v>
      </c>
      <c r="AB43" s="508">
        <f t="shared" si="1"/>
        <v>0</v>
      </c>
      <c r="AC43" s="508">
        <f t="shared" si="1"/>
        <v>0</v>
      </c>
      <c r="AD43" s="508">
        <f t="shared" si="1"/>
        <v>506524</v>
      </c>
      <c r="AE43" s="508">
        <f>IFERROR(IF(AND(X43,Y43,Z43,AA43,AB43,AC43,AD43)="","",SUM(X43,Y43,Z43,AA43,AB43,AC43,AD43)),"")</f>
        <v>5466685</v>
      </c>
      <c r="AF43" s="508" t="str">
        <f t="shared" si="1"/>
        <v/>
      </c>
      <c r="AG43" s="508" t="str">
        <f>IFERROR(IF(AND(AE43,AF43)="","",IF(OsnPodaci!$A$55="Konsolidovani",SUM(AE43,AF43),"")),"")</f>
        <v/>
      </c>
    </row>
    <row r="44" spans="1:977" s="121" customFormat="1" ht="28.5" customHeight="1" x14ac:dyDescent="0.25">
      <c r="A44" s="119"/>
      <c r="B44" s="119"/>
      <c r="C44" s="119"/>
      <c r="D44" s="119"/>
      <c r="E44" s="119"/>
      <c r="F44" s="119"/>
      <c r="G44" s="119"/>
      <c r="H44" s="119"/>
      <c r="I44" s="119"/>
      <c r="J44" s="119"/>
      <c r="K44" s="71"/>
      <c r="L44" s="71"/>
      <c r="M44" s="71"/>
      <c r="N44" s="71"/>
      <c r="O44" s="71"/>
      <c r="P44" s="71"/>
      <c r="Q44" s="71"/>
      <c r="R44" s="71"/>
      <c r="S44" s="71"/>
      <c r="T44" s="71"/>
      <c r="U44" s="401"/>
      <c r="V44" s="402"/>
      <c r="W44" s="403"/>
      <c r="X44" s="404"/>
      <c r="Y44" s="404"/>
      <c r="Z44" s="404"/>
      <c r="AA44" s="404"/>
      <c r="AB44" s="404"/>
      <c r="AC44" s="404"/>
      <c r="AD44" s="404"/>
      <c r="AE44" s="404"/>
      <c r="AF44" s="404"/>
      <c r="AG44" s="405"/>
    </row>
    <row r="45" spans="1:977" s="120" customFormat="1" ht="28.5" customHeight="1" x14ac:dyDescent="0.25">
      <c r="A45" s="119">
        <v>0.05</v>
      </c>
      <c r="B45" s="119">
        <v>0.3</v>
      </c>
      <c r="C45" s="119">
        <v>0.55000000000000004</v>
      </c>
      <c r="D45" s="119">
        <v>0.80000000000000027</v>
      </c>
      <c r="E45" s="119">
        <v>1.06</v>
      </c>
      <c r="F45" s="119">
        <v>1.3100000000000003</v>
      </c>
      <c r="G45" s="119">
        <v>1.5600000000000005</v>
      </c>
      <c r="H45" s="119">
        <v>1.8100000000000007</v>
      </c>
      <c r="I45" s="119">
        <v>2.0599999999999996</v>
      </c>
      <c r="J45" s="119">
        <v>2.3099999999999943</v>
      </c>
      <c r="K45" s="71">
        <f t="shared" si="0"/>
        <v>1.05</v>
      </c>
      <c r="L45" s="71">
        <f t="shared" si="0"/>
        <v>1.3</v>
      </c>
      <c r="M45" s="71">
        <f t="shared" si="0"/>
        <v>1.55</v>
      </c>
      <c r="N45" s="71">
        <f t="shared" si="0"/>
        <v>1.8000000000000003</v>
      </c>
      <c r="O45" s="71">
        <f t="shared" si="0"/>
        <v>2.06</v>
      </c>
      <c r="P45" s="71">
        <f t="shared" si="0"/>
        <v>2.3100000000000005</v>
      </c>
      <c r="Q45" s="71">
        <f t="shared" si="0"/>
        <v>164983.22000000006</v>
      </c>
      <c r="R45" s="71">
        <f t="shared" si="0"/>
        <v>191422.6783333334</v>
      </c>
      <c r="S45" s="71" t="str">
        <f t="shared" si="0"/>
        <v/>
      </c>
      <c r="T45" s="71" t="str">
        <f t="shared" si="0"/>
        <v/>
      </c>
      <c r="U45" s="1218" t="s">
        <v>2776</v>
      </c>
      <c r="V45" s="1218"/>
      <c r="W45" s="399">
        <v>905</v>
      </c>
      <c r="X45" s="400">
        <v>0</v>
      </c>
      <c r="Y45" s="400">
        <v>0</v>
      </c>
      <c r="Z45" s="400">
        <v>0</v>
      </c>
      <c r="AA45" s="400">
        <v>0</v>
      </c>
      <c r="AB45" s="400">
        <v>0</v>
      </c>
      <c r="AC45" s="400">
        <v>0</v>
      </c>
      <c r="AD45" s="400">
        <v>634541</v>
      </c>
      <c r="AE45" s="509">
        <f>IFERROR(IF(AND(X45,Y45,Z45,AA45,AB45,AC45,AD45)="","",SUM(X45,Y45,Z45,AA45,AB45,AC45,AD45)),"")</f>
        <v>634541</v>
      </c>
      <c r="AF45" s="400"/>
      <c r="AG45" s="509" t="str">
        <f>IFERROR(IF(AND(AE45,AF45)="","",IF(OsnPodaci!$A$55="Konsolidovani",SUM(AE45,AF45),"")),"")</f>
        <v/>
      </c>
    </row>
    <row r="46" spans="1:977" s="120" customFormat="1" ht="28.5" customHeight="1" x14ac:dyDescent="0.25">
      <c r="A46" s="119">
        <v>0.06</v>
      </c>
      <c r="B46" s="119">
        <v>0.31</v>
      </c>
      <c r="C46" s="119">
        <v>0.56000000000000005</v>
      </c>
      <c r="D46" s="119">
        <v>0.81000000000000028</v>
      </c>
      <c r="E46" s="119">
        <v>1.07</v>
      </c>
      <c r="F46" s="119">
        <v>1.3200000000000003</v>
      </c>
      <c r="G46" s="119">
        <v>1.5700000000000005</v>
      </c>
      <c r="H46" s="119">
        <v>1.8200000000000007</v>
      </c>
      <c r="I46" s="119">
        <v>2.0699999999999994</v>
      </c>
      <c r="J46" s="119">
        <v>2.3199999999999941</v>
      </c>
      <c r="K46" s="71">
        <f t="shared" si="0"/>
        <v>1.06</v>
      </c>
      <c r="L46" s="71">
        <f t="shared" si="0"/>
        <v>1.31</v>
      </c>
      <c r="M46" s="71">
        <f t="shared" si="0"/>
        <v>1.56</v>
      </c>
      <c r="N46" s="71">
        <f t="shared" si="0"/>
        <v>1.8100000000000003</v>
      </c>
      <c r="O46" s="71">
        <f t="shared" si="0"/>
        <v>2.0700000000000003</v>
      </c>
      <c r="P46" s="71">
        <f t="shared" si="0"/>
        <v>2.3200000000000003</v>
      </c>
      <c r="Q46" s="71">
        <f t="shared" si="0"/>
        <v>2.5700000000000003</v>
      </c>
      <c r="R46" s="71">
        <f t="shared" si="0"/>
        <v>2.8200000000000007</v>
      </c>
      <c r="S46" s="71" t="str">
        <f t="shared" si="0"/>
        <v/>
      </c>
      <c r="T46" s="71" t="str">
        <f t="shared" si="0"/>
        <v/>
      </c>
      <c r="U46" s="1218" t="s">
        <v>2777</v>
      </c>
      <c r="V46" s="1218"/>
      <c r="W46" s="399">
        <v>906</v>
      </c>
      <c r="X46" s="400">
        <v>0</v>
      </c>
      <c r="Y46" s="400">
        <v>0</v>
      </c>
      <c r="Z46" s="400">
        <v>0</v>
      </c>
      <c r="AA46" s="400">
        <v>0</v>
      </c>
      <c r="AB46" s="400">
        <v>0</v>
      </c>
      <c r="AC46" s="400">
        <v>0</v>
      </c>
      <c r="AD46" s="400">
        <v>0</v>
      </c>
      <c r="AE46" s="509">
        <f>IFERROR(IF(AND(X46,Y46,Z46,AA46,AB46,AC46,AD46)="","",SUM(X46,Y46,Z46,AA46,AB46,AC46,AD46)),"")</f>
        <v>0</v>
      </c>
      <c r="AF46" s="400"/>
      <c r="AG46" s="509" t="str">
        <f>IFERROR(IF(AND(AE46,AF46)="","",IF(OsnPodaci!$A$55="Konsolidovani",SUM(AE46,AF46),"")),"")</f>
        <v/>
      </c>
    </row>
    <row r="47" spans="1:977" s="121" customFormat="1" ht="28.5" customHeight="1" x14ac:dyDescent="0.25">
      <c r="A47" s="119">
        <v>7.0000000000000007E-2</v>
      </c>
      <c r="B47" s="119">
        <v>0.32</v>
      </c>
      <c r="C47" s="119">
        <v>0.57000000000000006</v>
      </c>
      <c r="D47" s="119">
        <v>0.82000000000000028</v>
      </c>
      <c r="E47" s="119">
        <v>1.08</v>
      </c>
      <c r="F47" s="119">
        <v>1.3300000000000003</v>
      </c>
      <c r="G47" s="119">
        <v>1.5800000000000005</v>
      </c>
      <c r="H47" s="119">
        <v>1.8300000000000007</v>
      </c>
      <c r="I47" s="119">
        <v>2.0799999999999992</v>
      </c>
      <c r="J47" s="119">
        <v>2.3299999999999939</v>
      </c>
      <c r="K47" s="71">
        <f t="shared" si="0"/>
        <v>1.07</v>
      </c>
      <c r="L47" s="71">
        <f t="shared" si="0"/>
        <v>1.32</v>
      </c>
      <c r="M47" s="71">
        <f t="shared" si="0"/>
        <v>1.57</v>
      </c>
      <c r="N47" s="71">
        <f t="shared" si="0"/>
        <v>1.8200000000000003</v>
      </c>
      <c r="O47" s="71">
        <f t="shared" si="0"/>
        <v>2.08</v>
      </c>
      <c r="P47" s="71">
        <f t="shared" si="0"/>
        <v>2.33</v>
      </c>
      <c r="Q47" s="71">
        <f t="shared" si="0"/>
        <v>167098.37666666671</v>
      </c>
      <c r="R47" s="71">
        <f t="shared" si="0"/>
        <v>193537.83500000008</v>
      </c>
      <c r="S47" s="71" t="str">
        <f t="shared" si="0"/>
        <v/>
      </c>
      <c r="T47" s="71" t="str">
        <f t="shared" si="0"/>
        <v/>
      </c>
      <c r="U47" s="1217" t="s">
        <v>2778</v>
      </c>
      <c r="V47" s="1218"/>
      <c r="W47" s="390">
        <v>907</v>
      </c>
      <c r="X47" s="508">
        <f>IFERROR(IF(AND(X45,X46)="","",SUM(X45,X46)),"")</f>
        <v>0</v>
      </c>
      <c r="Y47" s="508">
        <f t="shared" ref="Y47:AF47" si="2">IFERROR(IF(AND(Y45,Y46)="","",SUM(Y45,Y46)),"")</f>
        <v>0</v>
      </c>
      <c r="Z47" s="508">
        <f t="shared" si="2"/>
        <v>0</v>
      </c>
      <c r="AA47" s="508">
        <f t="shared" si="2"/>
        <v>0</v>
      </c>
      <c r="AB47" s="508">
        <f t="shared" si="2"/>
        <v>0</v>
      </c>
      <c r="AC47" s="508">
        <f t="shared" si="2"/>
        <v>0</v>
      </c>
      <c r="AD47" s="508">
        <f t="shared" si="2"/>
        <v>634541</v>
      </c>
      <c r="AE47" s="508">
        <f>IFERROR(IF(AND(X47,Y47,Z47,AA47,AB47,AC47,AD47)="","",SUM(X47,Y47,Z47,AA47,AB47,AC47,AD47)),"")</f>
        <v>634541</v>
      </c>
      <c r="AF47" s="508" t="str">
        <f t="shared" si="2"/>
        <v/>
      </c>
      <c r="AG47" s="509" t="str">
        <f>IFERROR(IF(AND(AE47,AF47)="","",IF(OsnPodaci!$A$55="Konsolidovani",SUM(AE47,AF47),"")),"")</f>
        <v/>
      </c>
      <c r="AH47" s="120"/>
    </row>
    <row r="48" spans="1:977" s="121" customFormat="1" ht="28.5" customHeight="1" x14ac:dyDescent="0.25">
      <c r="A48" s="119"/>
      <c r="B48" s="119"/>
      <c r="C48" s="119"/>
      <c r="D48" s="119"/>
      <c r="E48" s="119"/>
      <c r="F48" s="119"/>
      <c r="G48" s="119"/>
      <c r="H48" s="119"/>
      <c r="I48" s="119"/>
      <c r="J48" s="119"/>
      <c r="K48" s="71"/>
      <c r="L48" s="71"/>
      <c r="M48" s="71"/>
      <c r="N48" s="71"/>
      <c r="O48" s="71"/>
      <c r="P48" s="71"/>
      <c r="Q48" s="71"/>
      <c r="R48" s="71"/>
      <c r="S48" s="71"/>
      <c r="T48" s="71"/>
      <c r="U48" s="406"/>
      <c r="V48" s="407"/>
      <c r="W48" s="408"/>
      <c r="X48" s="409"/>
      <c r="Y48" s="409"/>
      <c r="Z48" s="409"/>
      <c r="AA48" s="409"/>
      <c r="AB48" s="409"/>
      <c r="AC48" s="409"/>
      <c r="AD48" s="409"/>
      <c r="AE48" s="409"/>
      <c r="AF48" s="409"/>
      <c r="AG48" s="410"/>
      <c r="AH48" s="120"/>
    </row>
    <row r="49" spans="1:33" s="120" customFormat="1" ht="28.5" customHeight="1" x14ac:dyDescent="0.25">
      <c r="A49" s="119">
        <v>0.08</v>
      </c>
      <c r="B49" s="119">
        <v>0.33</v>
      </c>
      <c r="C49" s="119">
        <v>0.58000000000000007</v>
      </c>
      <c r="D49" s="119">
        <v>0.83000000000000029</v>
      </c>
      <c r="E49" s="119">
        <v>1.0900000000000001</v>
      </c>
      <c r="F49" s="119">
        <v>1.3400000000000003</v>
      </c>
      <c r="G49" s="119">
        <v>1.5900000000000005</v>
      </c>
      <c r="H49" s="119">
        <v>1.8400000000000007</v>
      </c>
      <c r="I49" s="119">
        <v>2.089999999999999</v>
      </c>
      <c r="J49" s="119">
        <v>2.3399999999999936</v>
      </c>
      <c r="K49" s="71">
        <f t="shared" si="0"/>
        <v>1.08</v>
      </c>
      <c r="L49" s="71">
        <f t="shared" si="0"/>
        <v>1.33</v>
      </c>
      <c r="M49" s="71">
        <f t="shared" si="0"/>
        <v>1.58</v>
      </c>
      <c r="N49" s="71">
        <f t="shared" si="0"/>
        <v>1.8300000000000003</v>
      </c>
      <c r="O49" s="71">
        <f t="shared" si="0"/>
        <v>2.09</v>
      </c>
      <c r="P49" s="71">
        <f t="shared" si="0"/>
        <v>2.3400000000000003</v>
      </c>
      <c r="Q49" s="71">
        <f t="shared" si="0"/>
        <v>2.5900000000000007</v>
      </c>
      <c r="R49" s="71">
        <f t="shared" si="0"/>
        <v>2.8400000000000007</v>
      </c>
      <c r="S49" s="71" t="str">
        <f t="shared" si="0"/>
        <v/>
      </c>
      <c r="T49" s="71" t="str">
        <f t="shared" si="0"/>
        <v/>
      </c>
      <c r="U49" s="1218" t="s">
        <v>2779</v>
      </c>
      <c r="V49" s="1218"/>
      <c r="W49" s="399">
        <v>908</v>
      </c>
      <c r="X49" s="400">
        <v>0</v>
      </c>
      <c r="Y49" s="400">
        <v>0</v>
      </c>
      <c r="Z49" s="400">
        <v>0</v>
      </c>
      <c r="AA49" s="400">
        <v>0</v>
      </c>
      <c r="AB49" s="400">
        <v>0</v>
      </c>
      <c r="AC49" s="400">
        <v>0</v>
      </c>
      <c r="AD49" s="400">
        <v>0</v>
      </c>
      <c r="AE49" s="509">
        <f>IFERROR(IF(AND(X49,Y49,Z49,AA49,AB49,AC49,AD49)="","",SUM(X49,Y49,Z49,AA49,AB49,AC49,AD49)),"")</f>
        <v>0</v>
      </c>
      <c r="AF49" s="400"/>
      <c r="AG49" s="509" t="str">
        <f>IFERROR(IF(AND(AE49,AF49)="","",IF(OsnPodaci!$A$55="Konsolidovani",SUM(AE49,AF49),"")),"")</f>
        <v/>
      </c>
    </row>
    <row r="50" spans="1:33" s="120" customFormat="1" ht="28.5" customHeight="1" x14ac:dyDescent="0.25">
      <c r="A50" s="119">
        <v>0.09</v>
      </c>
      <c r="B50" s="119">
        <v>0.34</v>
      </c>
      <c r="C50" s="119">
        <v>0.59000000000000008</v>
      </c>
      <c r="D50" s="119">
        <v>0.8400000000000003</v>
      </c>
      <c r="E50" s="119">
        <v>1.1000000000000001</v>
      </c>
      <c r="F50" s="119">
        <v>1.3500000000000003</v>
      </c>
      <c r="G50" s="119">
        <v>1.6000000000000005</v>
      </c>
      <c r="H50" s="119">
        <v>1.8500000000000008</v>
      </c>
      <c r="I50" s="119">
        <v>2.0999999999999988</v>
      </c>
      <c r="J50" s="119">
        <v>2.3499999999999934</v>
      </c>
      <c r="K50" s="71">
        <f t="shared" si="0"/>
        <v>1.0900000000000001</v>
      </c>
      <c r="L50" s="71">
        <f t="shared" si="0"/>
        <v>1.34</v>
      </c>
      <c r="M50" s="71">
        <f t="shared" si="0"/>
        <v>1.59</v>
      </c>
      <c r="N50" s="71">
        <f t="shared" si="0"/>
        <v>1.8400000000000003</v>
      </c>
      <c r="O50" s="71">
        <f t="shared" si="0"/>
        <v>2.1</v>
      </c>
      <c r="P50" s="71">
        <f t="shared" si="0"/>
        <v>2.3500000000000005</v>
      </c>
      <c r="Q50" s="71">
        <f t="shared" si="0"/>
        <v>2.6000000000000005</v>
      </c>
      <c r="R50" s="71">
        <f t="shared" si="0"/>
        <v>2.8500000000000005</v>
      </c>
      <c r="S50" s="71" t="str">
        <f t="shared" si="0"/>
        <v/>
      </c>
      <c r="T50" s="71" t="str">
        <f t="shared" si="0"/>
        <v/>
      </c>
      <c r="U50" s="1218" t="s">
        <v>2780</v>
      </c>
      <c r="V50" s="1218"/>
      <c r="W50" s="399">
        <v>909</v>
      </c>
      <c r="X50" s="400">
        <v>0</v>
      </c>
      <c r="Y50" s="400">
        <v>0</v>
      </c>
      <c r="Z50" s="400">
        <v>0</v>
      </c>
      <c r="AA50" s="400">
        <v>0</v>
      </c>
      <c r="AB50" s="400">
        <v>0</v>
      </c>
      <c r="AC50" s="400">
        <v>0</v>
      </c>
      <c r="AD50" s="400">
        <v>0</v>
      </c>
      <c r="AE50" s="509">
        <f>IFERROR(IF(AND(X50,Y50,Z50,AA50,AB50,AC50,AD50)="","",SUM(X50,Y50,Z50,AA50,AB50,AC50,AD50)),"")</f>
        <v>0</v>
      </c>
      <c r="AF50" s="400"/>
      <c r="AG50" s="509" t="str">
        <f>IFERROR(IF(AND(AE50,AF50)="","",IF(OsnPodaci!$A$55="Konsolidovani",SUM(AE50,AF50),"")),"")</f>
        <v/>
      </c>
    </row>
    <row r="51" spans="1:33" s="120" customFormat="1" ht="28.5" customHeight="1" x14ac:dyDescent="0.25">
      <c r="A51" s="119">
        <v>0.1</v>
      </c>
      <c r="B51" s="119">
        <v>0.35</v>
      </c>
      <c r="C51" s="119">
        <v>0.60000000000000009</v>
      </c>
      <c r="D51" s="119">
        <v>0.85000000000000031</v>
      </c>
      <c r="E51" s="119">
        <v>1.1100000000000001</v>
      </c>
      <c r="F51" s="119">
        <v>1.3600000000000003</v>
      </c>
      <c r="G51" s="119">
        <v>1.6100000000000005</v>
      </c>
      <c r="H51" s="119">
        <v>1.8600000000000008</v>
      </c>
      <c r="I51" s="119">
        <v>2.1099999999999985</v>
      </c>
      <c r="J51" s="119">
        <v>2.3599999999999932</v>
      </c>
      <c r="K51" s="71">
        <f t="shared" si="0"/>
        <v>1.1000000000000001</v>
      </c>
      <c r="L51" s="71">
        <f t="shared" si="0"/>
        <v>1.35</v>
      </c>
      <c r="M51" s="71">
        <f t="shared" si="0"/>
        <v>1.6</v>
      </c>
      <c r="N51" s="71">
        <f t="shared" si="0"/>
        <v>1.8500000000000003</v>
      </c>
      <c r="O51" s="71">
        <f t="shared" si="0"/>
        <v>2.1100000000000003</v>
      </c>
      <c r="P51" s="71">
        <f t="shared" si="0"/>
        <v>2.3600000000000003</v>
      </c>
      <c r="Q51" s="71">
        <f t="shared" si="0"/>
        <v>2.6100000000000003</v>
      </c>
      <c r="R51" s="71">
        <f t="shared" si="0"/>
        <v>2.8600000000000008</v>
      </c>
      <c r="S51" s="71" t="str">
        <f t="shared" si="0"/>
        <v/>
      </c>
      <c r="T51" s="71" t="str">
        <f t="shared" si="0"/>
        <v/>
      </c>
      <c r="U51" s="1218" t="s">
        <v>2781</v>
      </c>
      <c r="V51" s="1218"/>
      <c r="W51" s="399">
        <v>910</v>
      </c>
      <c r="X51" s="400">
        <v>0</v>
      </c>
      <c r="Y51" s="400">
        <v>0</v>
      </c>
      <c r="Z51" s="400">
        <v>0</v>
      </c>
      <c r="AA51" s="400">
        <v>0</v>
      </c>
      <c r="AB51" s="400">
        <v>0</v>
      </c>
      <c r="AC51" s="400">
        <v>0</v>
      </c>
      <c r="AD51" s="400">
        <v>0</v>
      </c>
      <c r="AE51" s="509">
        <f>IFERROR(IF(AND(X51,Y51,Z51,AA51,AB51,AC51,AD51)="","",SUM(X51,Y51,Z51,AA51,AB51,AC51,AD51)),"")</f>
        <v>0</v>
      </c>
      <c r="AF51" s="400"/>
      <c r="AG51" s="509" t="str">
        <f>IFERROR(IF(AND(AE51,AF51)="","",IF(OsnPodaci!$A$55="Konsolidovani",SUM(AE51,AF51),"")),"")</f>
        <v/>
      </c>
    </row>
    <row r="52" spans="1:33" s="120" customFormat="1" ht="28.5" customHeight="1" x14ac:dyDescent="0.25">
      <c r="A52" s="119">
        <v>0.11</v>
      </c>
      <c r="B52" s="119">
        <v>0.36</v>
      </c>
      <c r="C52" s="119">
        <v>0.6100000000000001</v>
      </c>
      <c r="D52" s="119">
        <v>0.86000000000000032</v>
      </c>
      <c r="E52" s="119">
        <v>1.1200000000000001</v>
      </c>
      <c r="F52" s="119">
        <v>1.3700000000000003</v>
      </c>
      <c r="G52" s="119">
        <v>1.6200000000000006</v>
      </c>
      <c r="H52" s="119">
        <v>1.8700000000000008</v>
      </c>
      <c r="I52" s="119">
        <v>2.1199999999999983</v>
      </c>
      <c r="J52" s="119">
        <v>2.369999999999993</v>
      </c>
      <c r="K52" s="71">
        <f t="shared" si="0"/>
        <v>1.1100000000000001</v>
      </c>
      <c r="L52" s="71">
        <f t="shared" si="0"/>
        <v>1.3599999999999999</v>
      </c>
      <c r="M52" s="71">
        <f t="shared" si="0"/>
        <v>1.61</v>
      </c>
      <c r="N52" s="71">
        <f t="shared" si="0"/>
        <v>1.8600000000000003</v>
      </c>
      <c r="O52" s="71">
        <f t="shared" si="0"/>
        <v>2.12</v>
      </c>
      <c r="P52" s="71">
        <f t="shared" si="0"/>
        <v>2.37</v>
      </c>
      <c r="Q52" s="71">
        <f t="shared" si="0"/>
        <v>117226.74571428575</v>
      </c>
      <c r="R52" s="71">
        <f t="shared" si="0"/>
        <v>135317.13857142863</v>
      </c>
      <c r="S52" s="71" t="str">
        <f t="shared" si="0"/>
        <v/>
      </c>
      <c r="T52" s="71" t="str">
        <f t="shared" si="0"/>
        <v/>
      </c>
      <c r="U52" s="1218" t="s">
        <v>2782</v>
      </c>
      <c r="V52" s="1218"/>
      <c r="W52" s="399">
        <v>911</v>
      </c>
      <c r="X52" s="400">
        <v>0</v>
      </c>
      <c r="Y52" s="400">
        <v>0</v>
      </c>
      <c r="Z52" s="400">
        <v>0</v>
      </c>
      <c r="AA52" s="400">
        <v>0</v>
      </c>
      <c r="AB52" s="400">
        <v>0</v>
      </c>
      <c r="AC52" s="400">
        <v>0</v>
      </c>
      <c r="AD52" s="400">
        <v>-506524</v>
      </c>
      <c r="AE52" s="509">
        <f>IFERROR(IF(AND(X52,Y52,Z52,AA52,AB52,AC52,AD52)="","",SUM(X52,Y52,Z52,AA52,AB52,AC52,AD52)),"")</f>
        <v>-506524</v>
      </c>
      <c r="AF52" s="400"/>
      <c r="AG52" s="509" t="str">
        <f>IFERROR(IF(AND(AE52,AF52)="","",IF(OsnPodaci!$A$55="Konsolidovani",SUM(AE52,AF52),"")),"")</f>
        <v/>
      </c>
    </row>
    <row r="53" spans="1:33" s="121" customFormat="1" ht="28.5" customHeight="1" x14ac:dyDescent="0.25">
      <c r="A53" s="119">
        <v>0.12</v>
      </c>
      <c r="B53" s="119">
        <v>0.37</v>
      </c>
      <c r="C53" s="119">
        <v>0.62000000000000011</v>
      </c>
      <c r="D53" s="119">
        <v>0.87000000000000033</v>
      </c>
      <c r="E53" s="119">
        <v>1.1300000000000001</v>
      </c>
      <c r="F53" s="119">
        <v>1.3800000000000003</v>
      </c>
      <c r="G53" s="119">
        <v>1.6300000000000006</v>
      </c>
      <c r="H53" s="119">
        <v>1.8800000000000008</v>
      </c>
      <c r="I53" s="119">
        <v>2.1299999999999981</v>
      </c>
      <c r="J53" s="119">
        <v>2.3799999999999928</v>
      </c>
      <c r="K53" s="71">
        <f t="shared" si="0"/>
        <v>1.1200000000000001</v>
      </c>
      <c r="L53" s="71">
        <f t="shared" si="0"/>
        <v>1.37</v>
      </c>
      <c r="M53" s="71">
        <f t="shared" si="0"/>
        <v>52342.433333333349</v>
      </c>
      <c r="N53" s="71">
        <f t="shared" si="0"/>
        <v>1.8700000000000003</v>
      </c>
      <c r="O53" s="71">
        <f t="shared" si="0"/>
        <v>2.13</v>
      </c>
      <c r="P53" s="71">
        <f t="shared" si="0"/>
        <v>2.3800000000000003</v>
      </c>
      <c r="Q53" s="71">
        <f t="shared" si="0"/>
        <v>2.6300000000000008</v>
      </c>
      <c r="R53" s="71">
        <f t="shared" si="0"/>
        <v>158713.7333333334</v>
      </c>
      <c r="S53" s="71" t="str">
        <f t="shared" si="0"/>
        <v/>
      </c>
      <c r="T53" s="71" t="str">
        <f t="shared" si="0"/>
        <v/>
      </c>
      <c r="U53" s="1224" t="s">
        <v>2783</v>
      </c>
      <c r="V53" s="1224"/>
      <c r="W53" s="399">
        <v>912</v>
      </c>
      <c r="X53" s="400">
        <v>0</v>
      </c>
      <c r="Y53" s="400">
        <v>0</v>
      </c>
      <c r="Z53" s="400">
        <v>506524</v>
      </c>
      <c r="AA53" s="400">
        <v>0</v>
      </c>
      <c r="AB53" s="400">
        <v>0</v>
      </c>
      <c r="AC53" s="400">
        <v>0</v>
      </c>
      <c r="AD53" s="400">
        <v>0</v>
      </c>
      <c r="AE53" s="509">
        <f>IFERROR(IF(AND(X53,Y53,Z53,AA53,AB53,AC53,AD53)="","",SUM(X53,Y53,Z53,AA53,AB53,AC53,AD53)),"")</f>
        <v>506524</v>
      </c>
      <c r="AF53" s="400"/>
      <c r="AG53" s="509" t="str">
        <f>IFERROR(IF(AND(AE53,AF53)="","",IF(OsnPodaci!$A$55="Konsolidovani",SUM(AE53,AF53),"")),"")</f>
        <v/>
      </c>
    </row>
    <row r="54" spans="1:33" s="121" customFormat="1" ht="28.5" customHeight="1" x14ac:dyDescent="0.25">
      <c r="A54" s="119"/>
      <c r="B54" s="119"/>
      <c r="C54" s="119"/>
      <c r="D54" s="119"/>
      <c r="E54" s="119"/>
      <c r="F54" s="119"/>
      <c r="G54" s="119"/>
      <c r="H54" s="119"/>
      <c r="I54" s="119"/>
      <c r="J54" s="119"/>
      <c r="K54" s="71"/>
      <c r="L54" s="71"/>
      <c r="M54" s="71"/>
      <c r="N54" s="71"/>
      <c r="O54" s="71"/>
      <c r="P54" s="71"/>
      <c r="Q54" s="71"/>
      <c r="R54" s="71"/>
      <c r="S54" s="71"/>
      <c r="T54" s="71"/>
      <c r="U54" s="411"/>
      <c r="V54" s="412"/>
      <c r="W54" s="403"/>
      <c r="X54" s="404"/>
      <c r="Y54" s="404"/>
      <c r="Z54" s="404"/>
      <c r="AA54" s="404"/>
      <c r="AB54" s="404"/>
      <c r="AC54" s="404"/>
      <c r="AD54" s="404"/>
      <c r="AE54" s="404"/>
      <c r="AF54" s="404"/>
      <c r="AG54" s="405"/>
    </row>
    <row r="55" spans="1:33" s="120" customFormat="1" ht="28.5" customHeight="1" x14ac:dyDescent="0.25">
      <c r="A55" s="119">
        <v>0.13</v>
      </c>
      <c r="B55" s="119">
        <v>0.38</v>
      </c>
      <c r="C55" s="119">
        <v>0.63000000000000012</v>
      </c>
      <c r="D55" s="119">
        <v>0.88000000000000034</v>
      </c>
      <c r="E55" s="119">
        <v>1.1400000000000001</v>
      </c>
      <c r="F55" s="119">
        <v>1.3900000000000003</v>
      </c>
      <c r="G55" s="119">
        <v>1.6400000000000006</v>
      </c>
      <c r="H55" s="119">
        <v>1.8900000000000008</v>
      </c>
      <c r="I55" s="119">
        <v>2.1399999999999979</v>
      </c>
      <c r="J55" s="119">
        <v>2.3899999999999926</v>
      </c>
      <c r="K55" s="71">
        <f t="shared" si="0"/>
        <v>72129.828571428574</v>
      </c>
      <c r="L55" s="71">
        <f t="shared" si="0"/>
        <v>1.38</v>
      </c>
      <c r="M55" s="71">
        <f t="shared" si="0"/>
        <v>142456.51000000004</v>
      </c>
      <c r="N55" s="71">
        <f t="shared" si="0"/>
        <v>1.8800000000000003</v>
      </c>
      <c r="O55" s="71">
        <f t="shared" si="0"/>
        <v>2.14</v>
      </c>
      <c r="P55" s="71">
        <f t="shared" si="0"/>
        <v>2.3900000000000006</v>
      </c>
      <c r="Q55" s="71">
        <f t="shared" si="0"/>
        <v>173443.84666666674</v>
      </c>
      <c r="R55" s="71">
        <f t="shared" si="0"/>
        <v>1647333.9100000006</v>
      </c>
      <c r="S55" s="71" t="str">
        <f t="shared" si="0"/>
        <v/>
      </c>
      <c r="T55" s="71" t="str">
        <f t="shared" si="0"/>
        <v/>
      </c>
      <c r="U55" s="1217" t="str">
        <f>"13. Stanje na dan 31.12."&amp;TEXT(OsnPodaci!B58,"yyyy")-1&amp;". godine (904+907+908-909-910+911+912)"</f>
        <v>13. Stanje na dan 31.12.2022. godine (904+907+908-909-910+911+912)</v>
      </c>
      <c r="V55" s="1217"/>
      <c r="W55" s="390">
        <v>913</v>
      </c>
      <c r="X55" s="508">
        <f>IFERROR(IF(AND(X43,X47,X49,X50,X51,X52,X53)="","",SUM(X43,X47,X49)-SUM(X50)-SUM(X51)+SUM(X52,X53)),"")</f>
        <v>3883853</v>
      </c>
      <c r="Y55" s="508">
        <f>IFERROR(IF(AND(Y43,Y47,Y49,Y50,Y51,Y52,Y53)="","",SUM(Y43,Y47,Y49)-SUM(Y50)-SUM(Y51)+SUM(Y52,Y53)),"")</f>
        <v>0</v>
      </c>
      <c r="Z55" s="508">
        <f t="shared" ref="Z55:AD55" si="3">IFERROR(IF(AND(Z43,Z47,Z49,Z50,Z51,Z52,Z53)="","",SUM(Z43,Z47,Z49)-SUM(Z50)-SUM(Z51)+SUM(Z52,Z53)),"")</f>
        <v>1582832</v>
      </c>
      <c r="AA55" s="508">
        <f t="shared" si="3"/>
        <v>0</v>
      </c>
      <c r="AB55" s="508">
        <f t="shared" si="3"/>
        <v>0</v>
      </c>
      <c r="AC55" s="508">
        <f t="shared" si="3"/>
        <v>0</v>
      </c>
      <c r="AD55" s="508">
        <f t="shared" si="3"/>
        <v>634541</v>
      </c>
      <c r="AE55" s="508">
        <f>IFERROR(IF(AND(X55,Y55,Z55,AA55,AB55,AC55,AD55)="","",SUM(X55,Y55,Z55,AA55,AB55,AC55,AD55)),"")</f>
        <v>6101226</v>
      </c>
      <c r="AF55" s="508" t="str">
        <f>IFERROR(IF(AND(AF43,AF47,AF49,AF50,AF51,AF52,AF53)="","",SUM(AF43,AF47,AF49)-SUM(AF50)-SUM(AF51)+SUM(AF52,AF53)),"")</f>
        <v/>
      </c>
      <c r="AG55" s="508" t="str">
        <f>IFERROR(IF(AND(AE55,AF55)="","",IF(OsnPodaci!$A$55="Konsolidovani",SUM(AE55,AF55),"")),"")</f>
        <v/>
      </c>
    </row>
    <row r="56" spans="1:33" s="120" customFormat="1" ht="28.5" customHeight="1" x14ac:dyDescent="0.25">
      <c r="A56" s="119"/>
      <c r="B56" s="119"/>
      <c r="C56" s="119"/>
      <c r="D56" s="119"/>
      <c r="E56" s="119"/>
      <c r="F56" s="119"/>
      <c r="G56" s="119"/>
      <c r="H56" s="119"/>
      <c r="I56" s="119"/>
      <c r="J56" s="119"/>
      <c r="K56" s="71"/>
      <c r="L56" s="71"/>
      <c r="M56" s="71"/>
      <c r="N56" s="71"/>
      <c r="O56" s="71"/>
      <c r="P56" s="71"/>
      <c r="Q56" s="71"/>
      <c r="R56" s="71"/>
      <c r="S56" s="71"/>
      <c r="T56" s="71"/>
      <c r="U56" s="406"/>
      <c r="V56" s="407"/>
      <c r="W56" s="408"/>
      <c r="X56" s="409"/>
      <c r="Y56" s="409"/>
      <c r="Z56" s="409"/>
      <c r="AA56" s="409"/>
      <c r="AB56" s="409"/>
      <c r="AC56" s="409"/>
      <c r="AD56" s="409"/>
      <c r="AE56" s="409"/>
      <c r="AF56" s="409"/>
      <c r="AG56" s="410"/>
    </row>
    <row r="57" spans="1:33" s="120" customFormat="1" ht="28.5" customHeight="1" x14ac:dyDescent="0.25">
      <c r="A57" s="119">
        <v>0.14000000000000001</v>
      </c>
      <c r="B57" s="119">
        <v>0.39</v>
      </c>
      <c r="C57" s="119">
        <v>0.64000000000000012</v>
      </c>
      <c r="D57" s="119">
        <v>0.89000000000000035</v>
      </c>
      <c r="E57" s="119">
        <v>1.1500000000000001</v>
      </c>
      <c r="F57" s="119">
        <v>1.4000000000000004</v>
      </c>
      <c r="G57" s="119">
        <v>1.6500000000000006</v>
      </c>
      <c r="H57" s="119">
        <v>1.9000000000000008</v>
      </c>
      <c r="I57" s="119">
        <v>2.1499999999999977</v>
      </c>
      <c r="J57" s="119">
        <v>2.3999999999999924</v>
      </c>
      <c r="K57" s="71">
        <f t="shared" ref="K57:T71" si="4">IF(LEN(X57)=0,"",1+ABS((X57*A57)/LEN(X57))+A57)</f>
        <v>1.1400000000000001</v>
      </c>
      <c r="L57" s="71">
        <f t="shared" si="4"/>
        <v>1.3900000000000001</v>
      </c>
      <c r="M57" s="71">
        <f t="shared" si="4"/>
        <v>1.6400000000000001</v>
      </c>
      <c r="N57" s="71">
        <f t="shared" si="4"/>
        <v>1.8900000000000003</v>
      </c>
      <c r="O57" s="71">
        <f t="shared" si="4"/>
        <v>2.1500000000000004</v>
      </c>
      <c r="P57" s="71">
        <f t="shared" si="4"/>
        <v>2.4000000000000004</v>
      </c>
      <c r="Q57" s="71">
        <f t="shared" si="4"/>
        <v>2.6500000000000004</v>
      </c>
      <c r="R57" s="71">
        <f t="shared" si="4"/>
        <v>2.9000000000000008</v>
      </c>
      <c r="S57" s="71" t="str">
        <f t="shared" si="4"/>
        <v/>
      </c>
      <c r="T57" s="71" t="str">
        <f t="shared" si="4"/>
        <v/>
      </c>
      <c r="U57" s="1218" t="s">
        <v>2784</v>
      </c>
      <c r="V57" s="1218"/>
      <c r="W57" s="399">
        <v>914</v>
      </c>
      <c r="X57" s="400">
        <v>0</v>
      </c>
      <c r="Y57" s="400">
        <v>0</v>
      </c>
      <c r="Z57" s="400">
        <v>0</v>
      </c>
      <c r="AA57" s="400">
        <v>0</v>
      </c>
      <c r="AB57" s="400">
        <v>0</v>
      </c>
      <c r="AC57" s="400">
        <v>0</v>
      </c>
      <c r="AD57" s="400">
        <v>0</v>
      </c>
      <c r="AE57" s="509">
        <f>IFERROR(IF(AND(X57,Y57,Z57,AA57,AB57,AC57,AD57)="","",SUM(X57,Y57,Z57,AA57,AB57,AC57,AD57)),"")</f>
        <v>0</v>
      </c>
      <c r="AF57" s="400"/>
      <c r="AG57" s="509" t="str">
        <f>IFERROR(IF(AND(AE57,AF57)="","",IF(OsnPodaci!$A$55="Konsolidovani",SUM(AE57,AF57),"")),"")</f>
        <v/>
      </c>
    </row>
    <row r="58" spans="1:33" s="121" customFormat="1" ht="28.5" customHeight="1" x14ac:dyDescent="0.25">
      <c r="A58" s="119">
        <v>0.15</v>
      </c>
      <c r="B58" s="119">
        <v>0.4</v>
      </c>
      <c r="C58" s="119">
        <v>0.65000000000000013</v>
      </c>
      <c r="D58" s="119">
        <v>0.90000000000000036</v>
      </c>
      <c r="E58" s="119">
        <v>1.1600000000000001</v>
      </c>
      <c r="F58" s="119">
        <v>1.4100000000000004</v>
      </c>
      <c r="G58" s="119">
        <v>1.6600000000000006</v>
      </c>
      <c r="H58" s="119">
        <v>1.9100000000000008</v>
      </c>
      <c r="I58" s="119">
        <v>2.1599999999999975</v>
      </c>
      <c r="J58" s="119">
        <v>2.4099999999999921</v>
      </c>
      <c r="K58" s="71">
        <f t="shared" si="4"/>
        <v>1.1499999999999999</v>
      </c>
      <c r="L58" s="71">
        <f t="shared" si="4"/>
        <v>1.4</v>
      </c>
      <c r="M58" s="71">
        <f t="shared" si="4"/>
        <v>1.6500000000000001</v>
      </c>
      <c r="N58" s="71">
        <f t="shared" si="4"/>
        <v>1.9000000000000004</v>
      </c>
      <c r="O58" s="71">
        <f t="shared" si="4"/>
        <v>2.16</v>
      </c>
      <c r="P58" s="71">
        <f t="shared" si="4"/>
        <v>2.41</v>
      </c>
      <c r="Q58" s="71">
        <f t="shared" si="4"/>
        <v>2.6600000000000006</v>
      </c>
      <c r="R58" s="71">
        <f t="shared" si="4"/>
        <v>2.910000000000001</v>
      </c>
      <c r="S58" s="71" t="str">
        <f t="shared" si="4"/>
        <v/>
      </c>
      <c r="T58" s="71" t="str">
        <f t="shared" si="4"/>
        <v/>
      </c>
      <c r="U58" s="1218" t="s">
        <v>2785</v>
      </c>
      <c r="V58" s="1218"/>
      <c r="W58" s="399">
        <v>915</v>
      </c>
      <c r="X58" s="400">
        <v>0</v>
      </c>
      <c r="Y58" s="400">
        <v>0</v>
      </c>
      <c r="Z58" s="400">
        <v>0</v>
      </c>
      <c r="AA58" s="400">
        <v>0</v>
      </c>
      <c r="AB58" s="400">
        <v>0</v>
      </c>
      <c r="AC58" s="400">
        <v>0</v>
      </c>
      <c r="AD58" s="400">
        <v>0</v>
      </c>
      <c r="AE58" s="509">
        <f>IFERROR(IF(AND(X58,Y58,Z58,AA58,AB58,AC58,AD58)="","",SUM(X58,Y58,Z58,AA58,AB58,AC58,AD58)),"")</f>
        <v>0</v>
      </c>
      <c r="AF58" s="400"/>
      <c r="AG58" s="509" t="str">
        <f>IFERROR(IF(AND(AE58,AF58)="","",IF(OsnPodaci!$A$55="Konsolidovani",SUM(AE58,AF58),"")),"")</f>
        <v/>
      </c>
    </row>
    <row r="59" spans="1:33" s="120" customFormat="1" ht="28.5" customHeight="1" x14ac:dyDescent="0.25">
      <c r="A59" s="119">
        <v>0.16</v>
      </c>
      <c r="B59" s="119">
        <v>0.41</v>
      </c>
      <c r="C59" s="119">
        <v>0.66000000000000014</v>
      </c>
      <c r="D59" s="119">
        <v>0.91000000000000036</v>
      </c>
      <c r="E59" s="119">
        <v>1.1700000000000002</v>
      </c>
      <c r="F59" s="119">
        <v>1.4200000000000004</v>
      </c>
      <c r="G59" s="119">
        <v>1.6700000000000006</v>
      </c>
      <c r="H59" s="119">
        <v>1.9200000000000008</v>
      </c>
      <c r="I59" s="119">
        <v>2.1699999999999973</v>
      </c>
      <c r="J59" s="119">
        <v>2.4199999999999919</v>
      </c>
      <c r="K59" s="71">
        <f t="shared" si="4"/>
        <v>88774.942857142858</v>
      </c>
      <c r="L59" s="71">
        <f t="shared" si="4"/>
        <v>1.41</v>
      </c>
      <c r="M59" s="71">
        <f t="shared" si="4"/>
        <v>149240.10571428575</v>
      </c>
      <c r="N59" s="71">
        <f t="shared" si="4"/>
        <v>1.9100000000000004</v>
      </c>
      <c r="O59" s="71">
        <f t="shared" si="4"/>
        <v>2.17</v>
      </c>
      <c r="P59" s="71">
        <f t="shared" si="4"/>
        <v>2.4200000000000004</v>
      </c>
      <c r="Q59" s="71">
        <f t="shared" si="4"/>
        <v>176616.58166666675</v>
      </c>
      <c r="R59" s="71">
        <f t="shared" si="4"/>
        <v>1673482.051428572</v>
      </c>
      <c r="S59" s="71" t="str">
        <f t="shared" si="4"/>
        <v/>
      </c>
      <c r="T59" s="71" t="str">
        <f t="shared" si="4"/>
        <v/>
      </c>
      <c r="U59" s="1217" t="str">
        <f>"16. Ponovo iskazano stanje na početku perioda 01.01." &amp; TEXT(OsnPodaci!B58,"yyyy")&amp; ". godine (913+914+915)"</f>
        <v>16. Ponovo iskazano stanje na početku perioda 01.01.2023. godine (913+914+915)</v>
      </c>
      <c r="V59" s="1217"/>
      <c r="W59" s="390">
        <v>916</v>
      </c>
      <c r="X59" s="508">
        <f>IFERROR(IF(AND(X55,X57,X58)="","",SUM(X55,X57,X58)),"")</f>
        <v>3883853</v>
      </c>
      <c r="Y59" s="508">
        <f t="shared" ref="Y59:AD59" si="5">IFERROR(IF(AND(Y55,Y57,Y58)="","",SUM(Y55,Y57,Y58)),"")</f>
        <v>0</v>
      </c>
      <c r="Z59" s="508">
        <f t="shared" si="5"/>
        <v>1582832</v>
      </c>
      <c r="AA59" s="508">
        <f t="shared" si="5"/>
        <v>0</v>
      </c>
      <c r="AB59" s="508">
        <f t="shared" si="5"/>
        <v>0</v>
      </c>
      <c r="AC59" s="508">
        <f t="shared" si="5"/>
        <v>0</v>
      </c>
      <c r="AD59" s="508">
        <f t="shared" si="5"/>
        <v>634541</v>
      </c>
      <c r="AE59" s="508">
        <f>IFERROR(IF(AND(X59,Y59,Z59,AA59,AB59,AC59,AD59)="","",SUM(X59,Y59,Z59,AA59,AB59,AC59,AD59)),"")</f>
        <v>6101226</v>
      </c>
      <c r="AF59" s="508" t="str">
        <f>IFERROR(IF(AND(AF55,AF57,AF58)="","",SUM(AF55,AF57,AF58)),"")</f>
        <v/>
      </c>
      <c r="AG59" s="509" t="str">
        <f>IFERROR(IF(AND(AE59,AF59)="","",IF(OsnPodaci!$A$55="Konsolidovani",SUM(AE59,AF59),"")),"")</f>
        <v/>
      </c>
    </row>
    <row r="60" spans="1:33" s="120" customFormat="1" ht="28.5" customHeight="1" x14ac:dyDescent="0.25">
      <c r="A60" s="119"/>
      <c r="B60" s="119"/>
      <c r="C60" s="119"/>
      <c r="D60" s="119"/>
      <c r="E60" s="119"/>
      <c r="F60" s="119"/>
      <c r="G60" s="119"/>
      <c r="H60" s="119"/>
      <c r="I60" s="119"/>
      <c r="J60" s="119"/>
      <c r="K60" s="71"/>
      <c r="L60" s="71"/>
      <c r="M60" s="71"/>
      <c r="N60" s="71"/>
      <c r="O60" s="71"/>
      <c r="P60" s="71"/>
      <c r="Q60" s="71"/>
      <c r="R60" s="71"/>
      <c r="S60" s="71"/>
      <c r="T60" s="71"/>
      <c r="U60" s="401"/>
      <c r="V60" s="402"/>
      <c r="W60" s="408"/>
      <c r="X60" s="409"/>
      <c r="Y60" s="409"/>
      <c r="Z60" s="409"/>
      <c r="AA60" s="409"/>
      <c r="AB60" s="409"/>
      <c r="AC60" s="409"/>
      <c r="AD60" s="409"/>
      <c r="AE60" s="409"/>
      <c r="AF60" s="409"/>
      <c r="AG60" s="410"/>
    </row>
    <row r="61" spans="1:33" s="120" customFormat="1" ht="28.5" customHeight="1" x14ac:dyDescent="0.25">
      <c r="A61" s="119">
        <v>0.17</v>
      </c>
      <c r="B61" s="119">
        <v>0.42</v>
      </c>
      <c r="C61" s="119">
        <v>0.67000000000000015</v>
      </c>
      <c r="D61" s="119">
        <v>0.92000000000000037</v>
      </c>
      <c r="E61" s="119">
        <v>1.1800000000000002</v>
      </c>
      <c r="F61" s="119">
        <v>1.4300000000000004</v>
      </c>
      <c r="G61" s="119">
        <v>1.6800000000000006</v>
      </c>
      <c r="H61" s="119">
        <v>1.9300000000000008</v>
      </c>
      <c r="I61" s="119">
        <v>2.1799999999999971</v>
      </c>
      <c r="J61" s="119">
        <v>2.4299999999999917</v>
      </c>
      <c r="K61" s="71">
        <f t="shared" si="4"/>
        <v>1.17</v>
      </c>
      <c r="L61" s="71">
        <f t="shared" si="4"/>
        <v>1.42</v>
      </c>
      <c r="M61" s="71">
        <f t="shared" si="4"/>
        <v>1.6700000000000002</v>
      </c>
      <c r="N61" s="71">
        <f t="shared" si="4"/>
        <v>1.9200000000000004</v>
      </c>
      <c r="O61" s="71">
        <f t="shared" si="4"/>
        <v>2.1800000000000002</v>
      </c>
      <c r="P61" s="71">
        <f t="shared" si="4"/>
        <v>2.4300000000000006</v>
      </c>
      <c r="Q61" s="71">
        <f t="shared" si="4"/>
        <v>121957.24000000003</v>
      </c>
      <c r="R61" s="71">
        <f t="shared" si="4"/>
        <v>140105.49000000005</v>
      </c>
      <c r="S61" s="71" t="str">
        <f t="shared" si="4"/>
        <v/>
      </c>
      <c r="T61" s="71" t="str">
        <f t="shared" si="4"/>
        <v/>
      </c>
      <c r="U61" s="1218" t="s">
        <v>2786</v>
      </c>
      <c r="V61" s="1218"/>
      <c r="W61" s="399">
        <v>917</v>
      </c>
      <c r="X61" s="400">
        <v>0</v>
      </c>
      <c r="Y61" s="400">
        <v>0</v>
      </c>
      <c r="Z61" s="400">
        <v>0</v>
      </c>
      <c r="AA61" s="400">
        <v>0</v>
      </c>
      <c r="AB61" s="400">
        <v>0</v>
      </c>
      <c r="AC61" s="400">
        <v>0</v>
      </c>
      <c r="AD61" s="400">
        <v>435552</v>
      </c>
      <c r="AE61" s="509">
        <f>IFERROR(IF(AND(X61,Y61,Z61,AA61,AB61,AC61,AD61)="","",SUM(X61,Y61,Z61,AA61,AB61,AC61,AD61)),"")</f>
        <v>435552</v>
      </c>
      <c r="AF61" s="400"/>
      <c r="AG61" s="509" t="str">
        <f>IFERROR(IF(AND(AE61,AF61)="","",IF(OsnPodaci!$A$55="Konsolidovani",SUM(AE61,AF61),"")),"")</f>
        <v/>
      </c>
    </row>
    <row r="62" spans="1:33" s="120" customFormat="1" ht="28.5" customHeight="1" x14ac:dyDescent="0.25">
      <c r="A62" s="119">
        <v>0.18</v>
      </c>
      <c r="B62" s="119">
        <v>0.43</v>
      </c>
      <c r="C62" s="119">
        <v>0.68000000000000016</v>
      </c>
      <c r="D62" s="119">
        <v>0.93000000000000038</v>
      </c>
      <c r="E62" s="119">
        <v>1.1900000000000002</v>
      </c>
      <c r="F62" s="119">
        <v>1.4400000000000004</v>
      </c>
      <c r="G62" s="119">
        <v>1.6900000000000006</v>
      </c>
      <c r="H62" s="119">
        <v>1.9400000000000008</v>
      </c>
      <c r="I62" s="119">
        <v>2.1899999999999968</v>
      </c>
      <c r="J62" s="119">
        <v>2.4399999999999915</v>
      </c>
      <c r="K62" s="71">
        <f t="shared" si="4"/>
        <v>1.18</v>
      </c>
      <c r="L62" s="71">
        <f t="shared" si="4"/>
        <v>1.43</v>
      </c>
      <c r="M62" s="71">
        <f t="shared" si="4"/>
        <v>1.6800000000000002</v>
      </c>
      <c r="N62" s="71">
        <f t="shared" si="4"/>
        <v>1.9300000000000004</v>
      </c>
      <c r="O62" s="71">
        <f t="shared" si="4"/>
        <v>2.1900000000000004</v>
      </c>
      <c r="P62" s="71">
        <f t="shared" si="4"/>
        <v>2.4400000000000004</v>
      </c>
      <c r="Q62" s="71">
        <f t="shared" si="4"/>
        <v>2.6900000000000004</v>
      </c>
      <c r="R62" s="71">
        <f t="shared" si="4"/>
        <v>2.9400000000000008</v>
      </c>
      <c r="S62" s="71" t="str">
        <f t="shared" si="4"/>
        <v/>
      </c>
      <c r="T62" s="71" t="str">
        <f t="shared" si="4"/>
        <v/>
      </c>
      <c r="U62" s="1218" t="s">
        <v>2787</v>
      </c>
      <c r="V62" s="1218"/>
      <c r="W62" s="399">
        <v>918</v>
      </c>
      <c r="X62" s="400">
        <v>0</v>
      </c>
      <c r="Y62" s="400">
        <v>0</v>
      </c>
      <c r="Z62" s="400">
        <v>0</v>
      </c>
      <c r="AA62" s="400">
        <v>0</v>
      </c>
      <c r="AB62" s="400">
        <v>0</v>
      </c>
      <c r="AC62" s="400">
        <v>0</v>
      </c>
      <c r="AD62" s="400">
        <v>0</v>
      </c>
      <c r="AE62" s="509">
        <f>IFERROR(IF(AND(X62,Y62,Z62,AA62,AB62,AC62,AD62)="","",SUM(X62,Y62,Z62,AA62,AB62,AC62,AD62)),"")</f>
        <v>0</v>
      </c>
      <c r="AF62" s="400"/>
      <c r="AG62" s="509" t="str">
        <f>IFERROR(IF(AND(AE62,AF62)="","",IF(OsnPodaci!$A$55="Konsolidovani",SUM(AE62,AF62),"")),"")</f>
        <v/>
      </c>
    </row>
    <row r="63" spans="1:33" s="120" customFormat="1" ht="28.5" customHeight="1" x14ac:dyDescent="0.25">
      <c r="A63" s="119">
        <v>0.19</v>
      </c>
      <c r="B63" s="119">
        <v>0.44</v>
      </c>
      <c r="C63" s="119">
        <v>0.69000000000000017</v>
      </c>
      <c r="D63" s="119">
        <v>0.94000000000000039</v>
      </c>
      <c r="E63" s="119">
        <v>1.2000000000000002</v>
      </c>
      <c r="F63" s="119">
        <v>1.4500000000000004</v>
      </c>
      <c r="G63" s="119">
        <v>1.7000000000000006</v>
      </c>
      <c r="H63" s="119">
        <v>1.9500000000000008</v>
      </c>
      <c r="I63" s="119">
        <v>2.1999999999999966</v>
      </c>
      <c r="J63" s="119">
        <v>2.4499999999999913</v>
      </c>
      <c r="K63" s="71">
        <f t="shared" si="4"/>
        <v>1.19</v>
      </c>
      <c r="L63" s="71">
        <f t="shared" si="4"/>
        <v>1.44</v>
      </c>
      <c r="M63" s="71">
        <f t="shared" si="4"/>
        <v>1.6900000000000002</v>
      </c>
      <c r="N63" s="71">
        <f t="shared" si="4"/>
        <v>1.9400000000000004</v>
      </c>
      <c r="O63" s="71">
        <f t="shared" si="4"/>
        <v>2.2000000000000002</v>
      </c>
      <c r="P63" s="71">
        <f t="shared" si="4"/>
        <v>2.4500000000000002</v>
      </c>
      <c r="Q63" s="71">
        <f t="shared" si="4"/>
        <v>123409.10000000003</v>
      </c>
      <c r="R63" s="71">
        <f t="shared" si="4"/>
        <v>141557.35000000006</v>
      </c>
      <c r="S63" s="71" t="str">
        <f t="shared" si="4"/>
        <v/>
      </c>
      <c r="T63" s="71" t="str">
        <f t="shared" si="4"/>
        <v/>
      </c>
      <c r="U63" s="1217" t="s">
        <v>2788</v>
      </c>
      <c r="V63" s="1218"/>
      <c r="W63" s="390">
        <v>919</v>
      </c>
      <c r="X63" s="508">
        <f t="shared" ref="X63:AD63" si="6">IFERROR(IF(AND(X61,X62)="","",SUM(X61,X62)),"")</f>
        <v>0</v>
      </c>
      <c r="Y63" s="508">
        <f t="shared" si="6"/>
        <v>0</v>
      </c>
      <c r="Z63" s="508">
        <f t="shared" si="6"/>
        <v>0</v>
      </c>
      <c r="AA63" s="508">
        <f t="shared" si="6"/>
        <v>0</v>
      </c>
      <c r="AB63" s="508">
        <f t="shared" si="6"/>
        <v>0</v>
      </c>
      <c r="AC63" s="508">
        <f t="shared" si="6"/>
        <v>0</v>
      </c>
      <c r="AD63" s="508">
        <f t="shared" si="6"/>
        <v>435552</v>
      </c>
      <c r="AE63" s="508">
        <f>IFERROR(IF(AND(X63,Y63,Z63,AA63,AB63,AC63,AD63)="","",SUM(X63,Y63,Z63,AA63,AB63,AC63,AD63)),"")</f>
        <v>435552</v>
      </c>
      <c r="AF63" s="508" t="str">
        <f>IFERROR(IF(AND(AF61,AF62)="","",SUM(AF61,AF62)),"")</f>
        <v/>
      </c>
      <c r="AG63" s="509" t="str">
        <f>IFERROR(IF(AND(AE63,AF63)="","",IF(OsnPodaci!$A$55="Konsolidovani",SUM(AE63,AF63),"")),"")</f>
        <v/>
      </c>
    </row>
    <row r="64" spans="1:33" s="120" customFormat="1" ht="28.5" customHeight="1" x14ac:dyDescent="0.25">
      <c r="A64" s="119"/>
      <c r="B64" s="119"/>
      <c r="C64" s="119"/>
      <c r="D64" s="119"/>
      <c r="E64" s="119"/>
      <c r="F64" s="119"/>
      <c r="G64" s="119"/>
      <c r="H64" s="119"/>
      <c r="I64" s="119"/>
      <c r="J64" s="119"/>
      <c r="K64" s="71"/>
      <c r="L64" s="71"/>
      <c r="M64" s="71"/>
      <c r="N64" s="71"/>
      <c r="O64" s="71"/>
      <c r="P64" s="71"/>
      <c r="Q64" s="71"/>
      <c r="R64" s="71"/>
      <c r="S64" s="71"/>
      <c r="T64" s="71"/>
      <c r="U64" s="406"/>
      <c r="V64" s="407"/>
      <c r="W64" s="408"/>
      <c r="X64" s="409"/>
      <c r="Y64" s="409"/>
      <c r="Z64" s="409"/>
      <c r="AA64" s="409"/>
      <c r="AB64" s="409"/>
      <c r="AC64" s="409"/>
      <c r="AD64" s="409"/>
      <c r="AE64" s="409"/>
      <c r="AF64" s="409"/>
      <c r="AG64" s="410"/>
    </row>
    <row r="65" spans="1:33" s="120" customFormat="1" ht="28.5" customHeight="1" x14ac:dyDescent="0.25">
      <c r="A65" s="119">
        <v>0.2</v>
      </c>
      <c r="B65" s="119">
        <v>0.45</v>
      </c>
      <c r="C65" s="119">
        <v>0.70000000000000018</v>
      </c>
      <c r="D65" s="119">
        <v>0.9500000000000004</v>
      </c>
      <c r="E65" s="119">
        <v>1.2100000000000002</v>
      </c>
      <c r="F65" s="119">
        <v>1.4600000000000004</v>
      </c>
      <c r="G65" s="119">
        <v>1.7100000000000006</v>
      </c>
      <c r="H65" s="119">
        <v>1.9600000000000009</v>
      </c>
      <c r="I65" s="119">
        <v>2.2099999999999964</v>
      </c>
      <c r="J65" s="119">
        <v>2.4599999999999911</v>
      </c>
      <c r="K65" s="71">
        <f t="shared" si="4"/>
        <v>1.2</v>
      </c>
      <c r="L65" s="71">
        <f t="shared" si="4"/>
        <v>1.45</v>
      </c>
      <c r="M65" s="71">
        <f t="shared" si="4"/>
        <v>1.7000000000000002</v>
      </c>
      <c r="N65" s="71">
        <f t="shared" si="4"/>
        <v>1.9500000000000004</v>
      </c>
      <c r="O65" s="71">
        <f t="shared" si="4"/>
        <v>2.21</v>
      </c>
      <c r="P65" s="71">
        <f t="shared" si="4"/>
        <v>2.4600000000000004</v>
      </c>
      <c r="Q65" s="71">
        <f t="shared" si="4"/>
        <v>2.7100000000000009</v>
      </c>
      <c r="R65" s="71">
        <f t="shared" si="4"/>
        <v>2.9600000000000009</v>
      </c>
      <c r="S65" s="71" t="str">
        <f t="shared" si="4"/>
        <v/>
      </c>
      <c r="T65" s="71" t="str">
        <f t="shared" si="4"/>
        <v/>
      </c>
      <c r="U65" s="1218" t="s">
        <v>2789</v>
      </c>
      <c r="V65" s="1218"/>
      <c r="W65" s="399">
        <v>920</v>
      </c>
      <c r="X65" s="400">
        <v>0</v>
      </c>
      <c r="Y65" s="400">
        <v>0</v>
      </c>
      <c r="Z65" s="400">
        <v>0</v>
      </c>
      <c r="AA65" s="400">
        <v>0</v>
      </c>
      <c r="AB65" s="400">
        <v>0</v>
      </c>
      <c r="AC65" s="400">
        <v>0</v>
      </c>
      <c r="AD65" s="400">
        <v>0</v>
      </c>
      <c r="AE65" s="509">
        <f>IFERROR(IF(AND(X65,Y65,Z65,AA65,AB65,AC65,AD65)="","",SUM(X65,Y65,Z65,AA65,AB65,AC65,AD65)),"")</f>
        <v>0</v>
      </c>
      <c r="AF65" s="400"/>
      <c r="AG65" s="509" t="str">
        <f>IFERROR(IF(AND(AE65,AF65)="","",IF(OsnPodaci!$A$55="Konsolidovani",SUM(AE65,AF65),"")),"")</f>
        <v/>
      </c>
    </row>
    <row r="66" spans="1:33" s="120" customFormat="1" ht="28.5" customHeight="1" x14ac:dyDescent="0.25">
      <c r="A66" s="119">
        <v>0.21</v>
      </c>
      <c r="B66" s="119">
        <v>0.46</v>
      </c>
      <c r="C66" s="119">
        <v>0.71000000000000019</v>
      </c>
      <c r="D66" s="119">
        <v>0.96000000000000041</v>
      </c>
      <c r="E66" s="119">
        <v>1.2200000000000002</v>
      </c>
      <c r="F66" s="119">
        <v>1.4700000000000004</v>
      </c>
      <c r="G66" s="119">
        <v>1.7200000000000006</v>
      </c>
      <c r="H66" s="119">
        <v>1.9700000000000009</v>
      </c>
      <c r="I66" s="119">
        <v>2.2199999999999962</v>
      </c>
      <c r="J66" s="119">
        <v>2.4699999999999909</v>
      </c>
      <c r="K66" s="71">
        <f t="shared" si="4"/>
        <v>1.21</v>
      </c>
      <c r="L66" s="71">
        <f t="shared" si="4"/>
        <v>1.46</v>
      </c>
      <c r="M66" s="71">
        <f t="shared" si="4"/>
        <v>1.7100000000000002</v>
      </c>
      <c r="N66" s="71">
        <f t="shared" si="4"/>
        <v>1.9600000000000004</v>
      </c>
      <c r="O66" s="71">
        <f t="shared" si="4"/>
        <v>2.2200000000000002</v>
      </c>
      <c r="P66" s="71">
        <f t="shared" si="4"/>
        <v>2.4700000000000006</v>
      </c>
      <c r="Q66" s="71">
        <f t="shared" si="4"/>
        <v>2.7200000000000006</v>
      </c>
      <c r="R66" s="71">
        <f t="shared" si="4"/>
        <v>2.9700000000000006</v>
      </c>
      <c r="S66" s="71" t="str">
        <f t="shared" si="4"/>
        <v/>
      </c>
      <c r="T66" s="71" t="str">
        <f t="shared" si="4"/>
        <v/>
      </c>
      <c r="U66" s="1218" t="s">
        <v>2790</v>
      </c>
      <c r="V66" s="1218"/>
      <c r="W66" s="399">
        <v>921</v>
      </c>
      <c r="X66" s="400">
        <v>0</v>
      </c>
      <c r="Y66" s="400">
        <v>0</v>
      </c>
      <c r="Z66" s="400">
        <v>0</v>
      </c>
      <c r="AA66" s="400">
        <v>0</v>
      </c>
      <c r="AB66" s="400">
        <v>0</v>
      </c>
      <c r="AC66" s="400">
        <v>0</v>
      </c>
      <c r="AD66" s="400">
        <v>0</v>
      </c>
      <c r="AE66" s="509">
        <f>IFERROR(IF(AND(X66,Y66,Z66,AA66,AB66,AC66,AD66)="","",SUM(X66,Y66,Z66,AA66,AB66,AC66,AD66)),"")</f>
        <v>0</v>
      </c>
      <c r="AF66" s="400"/>
      <c r="AG66" s="509" t="str">
        <f>IFERROR(IF(AND(AE66,AF66)="","",IF(OsnPodaci!$A$55="Konsolidovani",SUM(AE66,AF66),"")),"")</f>
        <v/>
      </c>
    </row>
    <row r="67" spans="1:33" s="120" customFormat="1" ht="28.5" customHeight="1" x14ac:dyDescent="0.25">
      <c r="A67" s="119">
        <v>0.22</v>
      </c>
      <c r="B67" s="119">
        <v>0.47</v>
      </c>
      <c r="C67" s="119">
        <v>0.7200000000000002</v>
      </c>
      <c r="D67" s="119">
        <v>0.97000000000000042</v>
      </c>
      <c r="E67" s="119">
        <v>1.2300000000000002</v>
      </c>
      <c r="F67" s="119">
        <v>1.4800000000000004</v>
      </c>
      <c r="G67" s="119">
        <v>1.7300000000000006</v>
      </c>
      <c r="H67" s="119">
        <v>1.9800000000000009</v>
      </c>
      <c r="I67" s="119">
        <v>2.229999999999996</v>
      </c>
      <c r="J67" s="119">
        <v>2.4799999999999907</v>
      </c>
      <c r="K67" s="71">
        <f t="shared" si="4"/>
        <v>1.22</v>
      </c>
      <c r="L67" s="71">
        <f t="shared" si="4"/>
        <v>1.47</v>
      </c>
      <c r="M67" s="71">
        <f t="shared" si="4"/>
        <v>1.7200000000000002</v>
      </c>
      <c r="N67" s="71">
        <f t="shared" si="4"/>
        <v>1.9700000000000004</v>
      </c>
      <c r="O67" s="71">
        <f t="shared" si="4"/>
        <v>2.2300000000000004</v>
      </c>
      <c r="P67" s="71">
        <f t="shared" si="4"/>
        <v>2.4800000000000004</v>
      </c>
      <c r="Q67" s="71">
        <f t="shared" si="4"/>
        <v>2.7300000000000004</v>
      </c>
      <c r="R67" s="71">
        <f t="shared" si="4"/>
        <v>2.9800000000000009</v>
      </c>
      <c r="S67" s="71" t="str">
        <f t="shared" si="4"/>
        <v/>
      </c>
      <c r="T67" s="71" t="str">
        <f t="shared" si="4"/>
        <v/>
      </c>
      <c r="U67" s="1218" t="s">
        <v>2791</v>
      </c>
      <c r="V67" s="1218"/>
      <c r="W67" s="399">
        <v>922</v>
      </c>
      <c r="X67" s="400">
        <v>0</v>
      </c>
      <c r="Y67" s="400">
        <v>0</v>
      </c>
      <c r="Z67" s="400">
        <v>0</v>
      </c>
      <c r="AA67" s="400">
        <v>0</v>
      </c>
      <c r="AB67" s="400">
        <v>0</v>
      </c>
      <c r="AC67" s="400">
        <v>0</v>
      </c>
      <c r="AD67" s="400">
        <v>0</v>
      </c>
      <c r="AE67" s="509">
        <f>IFERROR(IF(AND(X67,Y67,Z67,AA67,AB67,AC67,AD67)="","",SUM(X67,Y67,Z67,AA67,AB67,AC67,AD67)),"")</f>
        <v>0</v>
      </c>
      <c r="AF67" s="400"/>
      <c r="AG67" s="509" t="str">
        <f>IFERROR(IF(AND(AE67,AF67)="","",IF(OsnPodaci!$A$55="Konsolidovani",SUM(AE67,AF67),"")),"")</f>
        <v/>
      </c>
    </row>
    <row r="68" spans="1:33" s="120" customFormat="1" ht="28.5" customHeight="1" x14ac:dyDescent="0.25">
      <c r="A68" s="119">
        <v>0.23</v>
      </c>
      <c r="B68" s="119">
        <v>0.48</v>
      </c>
      <c r="C68" s="119">
        <v>0.7300000000000002</v>
      </c>
      <c r="D68" s="119">
        <v>0.98000000000000043</v>
      </c>
      <c r="E68" s="119">
        <v>1.2400000000000002</v>
      </c>
      <c r="F68" s="119">
        <v>1.4900000000000004</v>
      </c>
      <c r="G68" s="119">
        <v>1.7400000000000007</v>
      </c>
      <c r="H68" s="119">
        <v>1.9900000000000009</v>
      </c>
      <c r="I68" s="119">
        <v>2.2399999999999958</v>
      </c>
      <c r="J68" s="119">
        <v>2.4899999999999904</v>
      </c>
      <c r="K68" s="71">
        <f t="shared" si="4"/>
        <v>1.23</v>
      </c>
      <c r="L68" s="71">
        <f t="shared" si="4"/>
        <v>1.48</v>
      </c>
      <c r="M68" s="71">
        <f t="shared" si="4"/>
        <v>1.7300000000000002</v>
      </c>
      <c r="N68" s="71">
        <f t="shared" si="4"/>
        <v>1.9800000000000004</v>
      </c>
      <c r="O68" s="71">
        <f t="shared" si="4"/>
        <v>2.2400000000000002</v>
      </c>
      <c r="P68" s="71">
        <f t="shared" si="4"/>
        <v>2.4900000000000002</v>
      </c>
      <c r="Q68" s="71">
        <f t="shared" si="4"/>
        <v>157731.50285714288</v>
      </c>
      <c r="R68" s="71">
        <f t="shared" si="4"/>
        <v>180393.93142857149</v>
      </c>
      <c r="S68" s="71" t="str">
        <f t="shared" si="4"/>
        <v/>
      </c>
      <c r="T68" s="71" t="str">
        <f t="shared" si="4"/>
        <v/>
      </c>
      <c r="U68" s="398" t="s">
        <v>2792</v>
      </c>
      <c r="V68" s="398"/>
      <c r="W68" s="399">
        <v>923</v>
      </c>
      <c r="X68" s="400">
        <v>0</v>
      </c>
      <c r="Y68" s="400">
        <v>0</v>
      </c>
      <c r="Z68" s="400">
        <v>0</v>
      </c>
      <c r="AA68" s="400">
        <v>0</v>
      </c>
      <c r="AB68" s="400">
        <v>0</v>
      </c>
      <c r="AC68" s="400">
        <v>0</v>
      </c>
      <c r="AD68" s="400">
        <v>-634541</v>
      </c>
      <c r="AE68" s="509">
        <f>IFERROR(IF(AND(X68,Y68,Z68,AA68,AB68,AC68,AD68)="","",SUM(X68,Y68,Z68,AA68,AB68,AC68,AD68)),"")</f>
        <v>-634541</v>
      </c>
      <c r="AF68" s="400"/>
      <c r="AG68" s="509" t="str">
        <f>IFERROR(IF(AND(AE68,AF68)="","",IF(OsnPodaci!$A$55="Konsolidovani",SUM(AE68,AF68),"")),"")</f>
        <v/>
      </c>
    </row>
    <row r="69" spans="1:33" s="120" customFormat="1" ht="28.5" customHeight="1" x14ac:dyDescent="0.25">
      <c r="A69" s="119">
        <v>0.24</v>
      </c>
      <c r="B69" s="119">
        <v>0.49</v>
      </c>
      <c r="C69" s="119">
        <v>0.74000000000000021</v>
      </c>
      <c r="D69" s="119">
        <v>0.99000000000000044</v>
      </c>
      <c r="E69" s="119">
        <v>1.2500000000000002</v>
      </c>
      <c r="F69" s="119">
        <v>1.5000000000000004</v>
      </c>
      <c r="G69" s="119">
        <v>1.7500000000000007</v>
      </c>
      <c r="H69" s="119">
        <v>2.0000000000000009</v>
      </c>
      <c r="I69" s="119">
        <v>2.2499999999999956</v>
      </c>
      <c r="J69" s="119">
        <v>2.4999999999999902</v>
      </c>
      <c r="K69" s="71">
        <f t="shared" si="4"/>
        <v>1.24</v>
      </c>
      <c r="L69" s="71">
        <f t="shared" si="4"/>
        <v>1.49</v>
      </c>
      <c r="M69" s="71">
        <f t="shared" si="4"/>
        <v>1.7400000000000002</v>
      </c>
      <c r="N69" s="71">
        <f t="shared" si="4"/>
        <v>1.9900000000000004</v>
      </c>
      <c r="O69" s="71">
        <f t="shared" si="4"/>
        <v>2.25</v>
      </c>
      <c r="P69" s="71">
        <f t="shared" si="4"/>
        <v>2.5000000000000004</v>
      </c>
      <c r="Q69" s="71">
        <f t="shared" si="4"/>
        <v>185077.2083333334</v>
      </c>
      <c r="R69" s="71">
        <f t="shared" si="4"/>
        <v>211516.66666666674</v>
      </c>
      <c r="S69" s="71" t="str">
        <f t="shared" si="4"/>
        <v/>
      </c>
      <c r="T69" s="71" t="str">
        <f t="shared" si="4"/>
        <v/>
      </c>
      <c r="U69" s="398" t="s">
        <v>2793</v>
      </c>
      <c r="V69" s="398"/>
      <c r="W69" s="399">
        <v>924</v>
      </c>
      <c r="X69" s="400">
        <v>0</v>
      </c>
      <c r="Y69" s="400">
        <v>0</v>
      </c>
      <c r="Z69" s="400">
        <v>0</v>
      </c>
      <c r="AA69" s="400">
        <v>0</v>
      </c>
      <c r="AB69" s="400">
        <v>0</v>
      </c>
      <c r="AC69" s="400">
        <v>0</v>
      </c>
      <c r="AD69" s="400">
        <v>634541</v>
      </c>
      <c r="AE69" s="509">
        <f>IFERROR(IF(AND(X69,Y69,Z69,AA69,AB69,AC69,AD69)="","",SUM(X69,Y69,Z69,AA69,AB69,AC69,AD69)),"")</f>
        <v>634541</v>
      </c>
      <c r="AF69" s="400"/>
      <c r="AG69" s="509" t="str">
        <f>IFERROR(IF(AND(AE69,AF69)="","",IF(OsnPodaci!$A$55="Konsolidovani",SUM(AE69,AF69),"")),"")</f>
        <v/>
      </c>
    </row>
    <row r="70" spans="1:33" s="120" customFormat="1" ht="28.5" customHeight="1" x14ac:dyDescent="0.25">
      <c r="A70" s="119"/>
      <c r="B70" s="119"/>
      <c r="C70" s="119"/>
      <c r="D70" s="119"/>
      <c r="E70" s="119"/>
      <c r="F70" s="119"/>
      <c r="G70" s="119"/>
      <c r="H70" s="119"/>
      <c r="I70" s="119"/>
      <c r="J70" s="119"/>
      <c r="K70" s="71"/>
      <c r="L70" s="71"/>
      <c r="M70" s="71"/>
      <c r="N70" s="71"/>
      <c r="O70" s="71"/>
      <c r="P70" s="71"/>
      <c r="Q70" s="71"/>
      <c r="R70" s="71"/>
      <c r="S70" s="71"/>
      <c r="T70" s="71"/>
      <c r="U70" s="406"/>
      <c r="V70" s="407"/>
      <c r="W70" s="408"/>
      <c r="X70" s="409"/>
      <c r="Y70" s="409"/>
      <c r="Z70" s="409"/>
      <c r="AA70" s="409"/>
      <c r="AB70" s="409"/>
      <c r="AC70" s="409"/>
      <c r="AD70" s="409"/>
      <c r="AE70" s="409"/>
      <c r="AF70" s="409"/>
      <c r="AG70" s="410"/>
    </row>
    <row r="71" spans="1:33" s="121" customFormat="1" ht="28.5" customHeight="1" x14ac:dyDescent="0.25">
      <c r="A71" s="119">
        <v>0.25</v>
      </c>
      <c r="B71" s="119">
        <v>0.5</v>
      </c>
      <c r="C71" s="119">
        <v>0.75000000000000022</v>
      </c>
      <c r="D71" s="119">
        <v>1.01</v>
      </c>
      <c r="E71" s="119">
        <v>1.2600000000000002</v>
      </c>
      <c r="F71" s="119">
        <v>1.5100000000000005</v>
      </c>
      <c r="G71" s="119">
        <v>1.7600000000000007</v>
      </c>
      <c r="H71" s="119">
        <v>2.0100000000000007</v>
      </c>
      <c r="I71" s="119">
        <v>2.2599999999999953</v>
      </c>
      <c r="J71" s="119">
        <v>2.50999999999999</v>
      </c>
      <c r="K71" s="317">
        <f t="shared" si="4"/>
        <v>138710.28571428571</v>
      </c>
      <c r="L71" s="317">
        <f t="shared" si="4"/>
        <v>1.5</v>
      </c>
      <c r="M71" s="317">
        <f t="shared" si="4"/>
        <v>169590.89285714293</v>
      </c>
      <c r="N71" s="317">
        <f t="shared" si="4"/>
        <v>2.0099999999999998</v>
      </c>
      <c r="O71" s="317">
        <f t="shared" si="4"/>
        <v>2.2600000000000002</v>
      </c>
      <c r="P71" s="317">
        <f t="shared" si="4"/>
        <v>2.5100000000000007</v>
      </c>
      <c r="Q71" s="317">
        <f t="shared" si="4"/>
        <v>269054.71428571438</v>
      </c>
      <c r="R71" s="317">
        <f t="shared" si="4"/>
        <v>1876992.1214285721</v>
      </c>
      <c r="S71" s="317" t="str">
        <f t="shared" si="4"/>
        <v/>
      </c>
      <c r="T71" s="317" t="str">
        <f t="shared" si="4"/>
        <v/>
      </c>
      <c r="U71" s="1223" t="str">
        <f>"25. Stanje na kraju perioda na dan 31.12."&amp;TEXT(OsnPodaci!B58,"yyyy")&amp;". godine (916+919+920-921-922+923+924)"</f>
        <v>25. Stanje na kraju perioda na dan 31.12.2023. godine (916+919+920-921-922+923+924)</v>
      </c>
      <c r="V71" s="1223"/>
      <c r="W71" s="390">
        <v>925</v>
      </c>
      <c r="X71" s="508">
        <f>IFERROR(IF(AND(X59,X63,X65,X66,X67,X68,X69)="","",SUM(X59,X63,X65)-SUM(X66)-SUM(X67)+SUM(X68,X69)),"")</f>
        <v>3883853</v>
      </c>
      <c r="Y71" s="508">
        <f>IFERROR(IF(AND(Y59,Y63,Y65,Y66,Y67,Y68,Y69)="","",SUM(Y59,Y63,Y65)-SUM(Y66)-SUM(Y67)+SUM(Y68,Y69)),"")</f>
        <v>0</v>
      </c>
      <c r="Z71" s="508">
        <f t="shared" ref="Z71:AD71" si="7">IFERROR(IF(AND(Z59,Z63,Z65,Z66,Z67,Z68,Z69)="","",SUM(Z59,Z63,Z65)-SUM(Z66)-SUM(Z67)+SUM(Z68,Z69)),"")</f>
        <v>1582832</v>
      </c>
      <c r="AA71" s="508">
        <f t="shared" si="7"/>
        <v>0</v>
      </c>
      <c r="AB71" s="508">
        <f t="shared" si="7"/>
        <v>0</v>
      </c>
      <c r="AC71" s="508">
        <f t="shared" si="7"/>
        <v>0</v>
      </c>
      <c r="AD71" s="508">
        <f t="shared" si="7"/>
        <v>1070093</v>
      </c>
      <c r="AE71" s="508">
        <f>IFERROR(IF(AND(X71,Y71,Z71,AA71,AB71,AC71,AD71)="","",SUM(X71,Y71,Z71,AA71,AB71,AC71,AD71)),"")</f>
        <v>6536778</v>
      </c>
      <c r="AF71" s="508" t="str">
        <f>IFERROR(IF(AND(AF59,AF63,AF65,AF66,AF67,AF68,AF69)="","",SUM(AF59,AF63,AF65)-SUM(AF66)-SUM(AF67)+SUM(AF68,AF69)),"")</f>
        <v/>
      </c>
      <c r="AG71" s="508" t="str">
        <f>IFERROR(IF(AND(AE71,AF71)="","",IF(OsnPodaci!$A$55="Konsolidovani",SUM(AE71,AF71),"")),"")</f>
        <v/>
      </c>
    </row>
    <row r="72" spans="1:33" ht="19.5" customHeight="1" x14ac:dyDescent="0.3">
      <c r="K72" s="935">
        <f>IF(ISERROR(ABS(LOG(ABS(SUM(K40:K71)),EXP(3)))),"",ABS(LOG(ABS(SUM(K40:K71)),EXP(3))))</f>
        <v>4.2329605544760147</v>
      </c>
      <c r="L72" s="935">
        <f t="shared" ref="L72:T72" si="8">IF(ISERROR(ABS(LOG(ABS(SUM(L40:L71)),EXP(3)))),"",ABS(LOG(ABS(SUM(L40:L71)),EXP(3))))</f>
        <v>1.1803197746791048</v>
      </c>
      <c r="M72" s="935">
        <f t="shared" si="8"/>
        <v>4.4742104210157274</v>
      </c>
      <c r="N72" s="935">
        <f t="shared" si="8"/>
        <v>1.2834534483453464</v>
      </c>
      <c r="O72" s="935">
        <f t="shared" si="8"/>
        <v>1.3265605513006535</v>
      </c>
      <c r="P72" s="935">
        <f t="shared" si="8"/>
        <v>1.36338973027054</v>
      </c>
      <c r="Q72" s="935">
        <f t="shared" si="8"/>
        <v>4.8218835644466589</v>
      </c>
      <c r="R72" s="935">
        <f t="shared" si="8"/>
        <v>5.3498826302733855</v>
      </c>
      <c r="S72" s="935" t="str">
        <f t="shared" si="8"/>
        <v/>
      </c>
      <c r="T72" s="935" t="str">
        <f t="shared" si="8"/>
        <v/>
      </c>
      <c r="U72" s="122"/>
      <c r="V72" s="122"/>
      <c r="W72" s="123"/>
      <c r="X72" s="124"/>
      <c r="Y72" s="124"/>
      <c r="Z72" s="124"/>
      <c r="AA72" s="124"/>
      <c r="AB72" s="124"/>
      <c r="AC72" s="124"/>
      <c r="AD72" s="124"/>
      <c r="AE72" s="125"/>
      <c r="AF72" s="124"/>
      <c r="AG72" s="124"/>
    </row>
    <row r="73" spans="1:33" s="567" customFormat="1" ht="42" customHeight="1" x14ac:dyDescent="0.35">
      <c r="K73" s="568" t="str">
        <f t="shared" ref="K73:T73" si="9">IF(ISERROR(IF(ISERROR(MID(K72,FIND(".",K72,1)+13,13)),MID(K72,FIND(",",K72,1)+13,13),MID(K72,FIND(".",K72,1)+13,13))),"",IF(ISERROR(MID(K72,FIND(".",K72,1)+13,13)),MID(K72,FIND(",",K72,1)+13,13),MID(K72,FIND(".",K72,1)+13,13)))</f>
        <v>01</v>
      </c>
      <c r="L73" s="568" t="str">
        <f t="shared" si="9"/>
        <v>1</v>
      </c>
      <c r="M73" s="568" t="str">
        <f t="shared" si="9"/>
        <v>73</v>
      </c>
      <c r="N73" s="568" t="str">
        <f t="shared" si="9"/>
        <v>35</v>
      </c>
      <c r="O73" s="568" t="str">
        <f t="shared" si="9"/>
        <v>65</v>
      </c>
      <c r="P73" s="568" t="str">
        <f t="shared" si="9"/>
        <v>54</v>
      </c>
      <c r="Q73" s="568" t="str">
        <f t="shared" si="9"/>
        <v>66</v>
      </c>
      <c r="R73" s="568" t="str">
        <f t="shared" si="9"/>
        <v>39</v>
      </c>
      <c r="S73" s="568" t="str">
        <f t="shared" si="9"/>
        <v/>
      </c>
      <c r="T73" s="568" t="str">
        <f t="shared" si="9"/>
        <v/>
      </c>
      <c r="U73" s="572" t="str">
        <f>U29</f>
        <v>Kontrolni broj: 18011733565546639</v>
      </c>
      <c r="W73" s="569"/>
      <c r="X73" s="570"/>
      <c r="Y73" s="570"/>
      <c r="AA73" s="570"/>
      <c r="AB73" s="570"/>
      <c r="AC73" s="571"/>
      <c r="AD73" s="571"/>
      <c r="AE73" s="571"/>
      <c r="AF73" s="571"/>
      <c r="AG73" s="576" t="s">
        <v>2584</v>
      </c>
    </row>
    <row r="74" spans="1:33" ht="12.75" customHeight="1" x14ac:dyDescent="0.3"/>
  </sheetData>
  <sheetProtection sheet="1" objects="1" scenarios="1"/>
  <mergeCells count="42">
    <mergeCell ref="U5:AA6"/>
    <mergeCell ref="U71:V71"/>
    <mergeCell ref="U53:V53"/>
    <mergeCell ref="U55:V55"/>
    <mergeCell ref="U57:V57"/>
    <mergeCell ref="U58:V58"/>
    <mergeCell ref="U59:V59"/>
    <mergeCell ref="U61:V61"/>
    <mergeCell ref="U62:V62"/>
    <mergeCell ref="U63:V63"/>
    <mergeCell ref="U65:V65"/>
    <mergeCell ref="U66:V66"/>
    <mergeCell ref="U67:V67"/>
    <mergeCell ref="U52:V52"/>
    <mergeCell ref="U39:V39"/>
    <mergeCell ref="U40:V40"/>
    <mergeCell ref="U41:V41"/>
    <mergeCell ref="U42:V42"/>
    <mergeCell ref="U43:V43"/>
    <mergeCell ref="U45:V45"/>
    <mergeCell ref="U46:V46"/>
    <mergeCell ref="U47:V47"/>
    <mergeCell ref="U49:V49"/>
    <mergeCell ref="U50:V50"/>
    <mergeCell ref="U51:V51"/>
    <mergeCell ref="AG33:AG38"/>
    <mergeCell ref="Y34:Y38"/>
    <mergeCell ref="Z34:Z38"/>
    <mergeCell ref="AA34:AA38"/>
    <mergeCell ref="AB34:AB38"/>
    <mergeCell ref="AC34:AC38"/>
    <mergeCell ref="AF33:AF38"/>
    <mergeCell ref="U33:V38"/>
    <mergeCell ref="W33:W38"/>
    <mergeCell ref="X33:AC33"/>
    <mergeCell ref="AD33:AD38"/>
    <mergeCell ref="AE33:AE38"/>
    <mergeCell ref="U31:AG31"/>
    <mergeCell ref="U14:AG14"/>
    <mergeCell ref="U15:AG15"/>
    <mergeCell ref="AC28:AG28"/>
    <mergeCell ref="U30:AG30"/>
  </mergeCells>
  <conditionalFormatting sqref="U29">
    <cfRule type="containsText" dxfId="46" priority="4" operator="containsText" text="Obrazac prazan">
      <formula>NOT(ISERROR(SEARCH("Obrazac prazan",U29)))</formula>
    </cfRule>
  </conditionalFormatting>
  <conditionalFormatting sqref="U73">
    <cfRule type="containsText" dxfId="45" priority="3" operator="containsText" text="Obrazac prazan">
      <formula>NOT(ISERROR(SEARCH("Obrazac prazan",U73)))</formula>
    </cfRule>
  </conditionalFormatting>
  <dataValidations count="1">
    <dataValidation type="whole" allowBlank="1" showInputMessage="1" showErrorMessage="1" sqref="X45:AF47 X49:AF53 X65:AF69 X57:AF59 X61:AF63 X40:AF43" xr:uid="{00000000-0002-0000-0A00-000000000000}">
      <formula1>-9.99999E+307</formula1>
      <formula2>9.99999E+307</formula2>
    </dataValidation>
  </dataValidations>
  <pageMargins left="0.27559055118110198" right="0.27559055118110198" top="0.24740157500000001" bottom="0.205590551181102" header="0" footer="0"/>
  <pageSetup paperSize="9" scale="37" firstPageNumber="0" fitToWidth="0" fitToHeight="0" orientation="landscape" r:id="rId1"/>
  <headerFooter>
    <oddHeader xml:space="preserve">&amp;C                                                                                                                                    </oddHeader>
    <oddFooter xml:space="preserve">&amp;C                                                                                                  </oddFooter>
  </headerFooter>
  <ignoredErrors>
    <ignoredError sqref="AE43 AE47 AE55 AE59 AE63 AE71" formula="1"/>
  </ignoredErrors>
  <extLst>
    <ext xmlns:x14="http://schemas.microsoft.com/office/spreadsheetml/2009/9/main" uri="{78C0D931-6437-407d-A8EE-F0AAD7539E65}">
      <x14:conditionalFormattings>
        <x14:conditionalFormatting xmlns:xm="http://schemas.microsoft.com/office/excel/2006/main">
          <x14:cfRule type="expression" priority="1" id="{F06F4A89-2E02-482D-BD3E-EC7F7A665772}">
            <xm:f>OR(LEFT(OsnPodaci!$A$55,5)="Reviz",LEFT(OsnPodaci!$A$55,6)="Izjava")</xm:f>
            <x14:dxf>
              <font>
                <color theme="0"/>
              </font>
              <fill>
                <patternFill>
                  <bgColor theme="0"/>
                </patternFill>
              </fill>
              <border>
                <vertical/>
                <horizontal/>
              </border>
            </x14:dxf>
          </x14:cfRule>
          <xm:sqref>U5 AB5:AC6 AG6:AG7 U7:AC7 X8:AC9 U10:AC10</xm:sqref>
        </x14:conditionalFormatting>
        <x14:conditionalFormatting xmlns:xm="http://schemas.microsoft.com/office/excel/2006/main">
          <x14:cfRule type="expression" priority="2" id="{52201FD4-E651-4B8E-AE45-F7DE5490D088}">
            <xm:f>OR(LEFT(OsnPodaci!$A$55,5)="Reviz",LEFT(OsnPodaci!$A$55,6)="Izjava")</xm:f>
            <x14:dxf>
              <font>
                <color theme="0"/>
              </font>
              <fill>
                <patternFill>
                  <bgColor theme="0"/>
                </patternFill>
              </fill>
              <border>
                <left/>
                <right/>
                <top/>
                <bottom/>
                <vertical/>
                <horizontal/>
              </border>
            </x14:dxf>
          </x14:cfRule>
          <xm:sqref>U1:AG4 AB5:AF6 AG6:AG9 X7:AF9 U8:U9 U10:AF11 W12:AF12 U12:U13 W13:AG13 U14:AG18 U19:AF19 V21:AG22 U24:AG28 U29:Y29 AA29:AB29 AG29 U30:AG31 U33:AG73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tabColor rgb="FF0F932E"/>
  </sheetPr>
  <dimension ref="A1:WWI64"/>
  <sheetViews>
    <sheetView showGridLines="0" view="pageLayout" topLeftCell="C1" zoomScaleNormal="100" workbookViewId="0">
      <selection activeCell="C6" sqref="C6:BC6"/>
    </sheetView>
  </sheetViews>
  <sheetFormatPr defaultColWidth="2" defaultRowHeight="14.25" x14ac:dyDescent="0.2"/>
  <cols>
    <col min="1" max="1" width="11.140625" style="126" hidden="1" customWidth="1"/>
    <col min="2" max="2" width="17" style="126" hidden="1" customWidth="1"/>
    <col min="3" max="3" width="5.5703125" style="129" customWidth="1"/>
    <col min="4" max="6" width="2.140625" style="129" bestFit="1" customWidth="1"/>
    <col min="7" max="7" width="1.42578125" style="129" customWidth="1"/>
    <col min="8" max="8" width="2.140625" style="129" bestFit="1" customWidth="1"/>
    <col min="9" max="9" width="8.42578125" style="129" bestFit="1" customWidth="1"/>
    <col min="10" max="11" width="2.140625" style="129" bestFit="1" customWidth="1"/>
    <col min="12" max="20" width="2.28515625" style="129" bestFit="1" customWidth="1"/>
    <col min="21" max="21" width="1.28515625" style="129" customWidth="1"/>
    <col min="22" max="23" width="2.28515625" style="129" bestFit="1" customWidth="1"/>
    <col min="24" max="24" width="1.7109375" style="129" customWidth="1"/>
    <col min="25" max="25" width="1" style="129" customWidth="1"/>
    <col min="26" max="26" width="0.5703125" style="129" hidden="1" customWidth="1"/>
    <col min="27" max="27" width="0.140625" style="129" hidden="1" customWidth="1"/>
    <col min="28" max="32" width="1.7109375" style="129" customWidth="1"/>
    <col min="33" max="33" width="1.5703125" style="129" customWidth="1"/>
    <col min="34" max="38" width="1.7109375" style="129" customWidth="1"/>
    <col min="39" max="39" width="1.28515625" style="129" customWidth="1"/>
    <col min="40" max="42" width="2.28515625" style="129" bestFit="1" customWidth="1"/>
    <col min="43" max="45" width="2.28515625" style="129" customWidth="1"/>
    <col min="46" max="46" width="0.85546875" style="129" customWidth="1"/>
    <col min="47" max="47" width="1.140625" style="129" customWidth="1"/>
    <col min="48" max="48" width="1" style="129" customWidth="1"/>
    <col min="49" max="52" width="2.28515625" style="129" customWidth="1"/>
    <col min="53" max="53" width="1.28515625" style="129" customWidth="1"/>
    <col min="54" max="54" width="1.85546875" style="129" customWidth="1"/>
    <col min="55" max="55" width="0.5703125" style="129" customWidth="1"/>
    <col min="56" max="56" width="0.85546875" style="129" customWidth="1"/>
    <col min="57" max="57" width="3.5703125" style="129" customWidth="1"/>
    <col min="58" max="262" width="2" style="129" customWidth="1"/>
    <col min="263" max="263" width="1.42578125" style="129" customWidth="1"/>
    <col min="264" max="279" width="2" style="129" customWidth="1"/>
    <col min="280" max="280" width="1.7109375" style="129" customWidth="1"/>
    <col min="281" max="281" width="1" style="129" customWidth="1"/>
    <col min="282" max="283" width="2" style="129" hidden="1" customWidth="1"/>
    <col min="284" max="288" width="1.7109375" style="129" customWidth="1"/>
    <col min="289" max="289" width="1.5703125" style="129" customWidth="1"/>
    <col min="290" max="292" width="1.7109375" style="129" customWidth="1"/>
    <col min="293" max="293" width="1.28515625" style="129" customWidth="1"/>
    <col min="294" max="296" width="2" style="129" customWidth="1"/>
    <col min="297" max="309" width="2.28515625" style="129" customWidth="1"/>
    <col min="310" max="518" width="2" style="129" customWidth="1"/>
    <col min="519" max="519" width="1.42578125" style="129" customWidth="1"/>
    <col min="520" max="535" width="2" style="129" customWidth="1"/>
    <col min="536" max="536" width="1.7109375" style="129" customWidth="1"/>
    <col min="537" max="537" width="1" style="129" customWidth="1"/>
    <col min="538" max="539" width="2" style="129" hidden="1" customWidth="1"/>
    <col min="540" max="544" width="1.7109375" style="129" customWidth="1"/>
    <col min="545" max="545" width="1.5703125" style="129" customWidth="1"/>
    <col min="546" max="548" width="1.7109375" style="129" customWidth="1"/>
    <col min="549" max="549" width="1.28515625" style="129" customWidth="1"/>
    <col min="550" max="552" width="2" style="129" customWidth="1"/>
    <col min="553" max="565" width="2.28515625" style="129" customWidth="1"/>
    <col min="566" max="774" width="2" style="129" customWidth="1"/>
    <col min="775" max="775" width="1.42578125" style="129" customWidth="1"/>
    <col min="776" max="791" width="2" style="129" customWidth="1"/>
    <col min="792" max="792" width="1.7109375" style="129" customWidth="1"/>
    <col min="793" max="793" width="1" style="129" customWidth="1"/>
    <col min="794" max="795" width="2" style="129" hidden="1" customWidth="1"/>
    <col min="796" max="800" width="1.7109375" style="129" customWidth="1"/>
    <col min="801" max="801" width="1.5703125" style="129" customWidth="1"/>
    <col min="802" max="804" width="1.7109375" style="129" customWidth="1"/>
    <col min="805" max="805" width="1.28515625" style="129" customWidth="1"/>
    <col min="806" max="808" width="2" style="129" customWidth="1"/>
    <col min="809" max="821" width="2.28515625" style="129" customWidth="1"/>
    <col min="822" max="1030" width="2" style="129" customWidth="1"/>
    <col min="1031" max="1031" width="1.42578125" style="129" customWidth="1"/>
    <col min="1032" max="1047" width="2" style="129" customWidth="1"/>
    <col min="1048" max="1048" width="1.7109375" style="129" customWidth="1"/>
    <col min="1049" max="1049" width="1" style="129" customWidth="1"/>
    <col min="1050" max="1051" width="2" style="129" hidden="1" customWidth="1"/>
    <col min="1052" max="1056" width="1.7109375" style="129" customWidth="1"/>
    <col min="1057" max="1057" width="1.5703125" style="129" customWidth="1"/>
    <col min="1058" max="1060" width="1.7109375" style="129" customWidth="1"/>
    <col min="1061" max="1061" width="1.28515625" style="129" customWidth="1"/>
    <col min="1062" max="1064" width="2" style="129" customWidth="1"/>
    <col min="1065" max="1077" width="2.28515625" style="129" customWidth="1"/>
    <col min="1078" max="1286" width="2" style="129" customWidth="1"/>
    <col min="1287" max="1287" width="1.42578125" style="129" customWidth="1"/>
    <col min="1288" max="1303" width="2" style="129" customWidth="1"/>
    <col min="1304" max="1304" width="1.7109375" style="129" customWidth="1"/>
    <col min="1305" max="1305" width="1" style="129" customWidth="1"/>
    <col min="1306" max="1307" width="2" style="129" hidden="1" customWidth="1"/>
    <col min="1308" max="1312" width="1.7109375" style="129" customWidth="1"/>
    <col min="1313" max="1313" width="1.5703125" style="129" customWidth="1"/>
    <col min="1314" max="1316" width="1.7109375" style="129" customWidth="1"/>
    <col min="1317" max="1317" width="1.28515625" style="129" customWidth="1"/>
    <col min="1318" max="1320" width="2" style="129" customWidth="1"/>
    <col min="1321" max="1333" width="2.28515625" style="129" customWidth="1"/>
    <col min="1334" max="1542" width="2" style="129" customWidth="1"/>
    <col min="1543" max="1543" width="1.42578125" style="129" customWidth="1"/>
    <col min="1544" max="1559" width="2" style="129" customWidth="1"/>
    <col min="1560" max="1560" width="1.7109375" style="129" customWidth="1"/>
    <col min="1561" max="1561" width="1" style="129" customWidth="1"/>
    <col min="1562" max="1563" width="2" style="129" hidden="1" customWidth="1"/>
    <col min="1564" max="1568" width="1.7109375" style="129" customWidth="1"/>
    <col min="1569" max="1569" width="1.5703125" style="129" customWidth="1"/>
    <col min="1570" max="1572" width="1.7109375" style="129" customWidth="1"/>
    <col min="1573" max="1573" width="1.28515625" style="129" customWidth="1"/>
    <col min="1574" max="1576" width="2" style="129" customWidth="1"/>
    <col min="1577" max="1589" width="2.28515625" style="129" customWidth="1"/>
    <col min="1590" max="1798" width="2" style="129" customWidth="1"/>
    <col min="1799" max="1799" width="1.42578125" style="129" customWidth="1"/>
    <col min="1800" max="1815" width="2" style="129" customWidth="1"/>
    <col min="1816" max="1816" width="1.7109375" style="129" customWidth="1"/>
    <col min="1817" max="1817" width="1" style="129" customWidth="1"/>
    <col min="1818" max="1819" width="2" style="129" hidden="1" customWidth="1"/>
    <col min="1820" max="1824" width="1.7109375" style="129" customWidth="1"/>
    <col min="1825" max="1825" width="1.5703125" style="129" customWidth="1"/>
    <col min="1826" max="1828" width="1.7109375" style="129" customWidth="1"/>
    <col min="1829" max="1829" width="1.28515625" style="129" customWidth="1"/>
    <col min="1830" max="1832" width="2" style="129" customWidth="1"/>
    <col min="1833" max="1845" width="2.28515625" style="129" customWidth="1"/>
    <col min="1846" max="2054" width="2" style="129" customWidth="1"/>
    <col min="2055" max="2055" width="1.42578125" style="129" customWidth="1"/>
    <col min="2056" max="2071" width="2" style="129" customWidth="1"/>
    <col min="2072" max="2072" width="1.7109375" style="129" customWidth="1"/>
    <col min="2073" max="2073" width="1" style="129" customWidth="1"/>
    <col min="2074" max="2075" width="2" style="129" hidden="1" customWidth="1"/>
    <col min="2076" max="2080" width="1.7109375" style="129" customWidth="1"/>
    <col min="2081" max="2081" width="1.5703125" style="129" customWidth="1"/>
    <col min="2082" max="2084" width="1.7109375" style="129" customWidth="1"/>
    <col min="2085" max="2085" width="1.28515625" style="129" customWidth="1"/>
    <col min="2086" max="2088" width="2" style="129" customWidth="1"/>
    <col min="2089" max="2101" width="2.28515625" style="129" customWidth="1"/>
    <col min="2102" max="2310" width="2" style="129" customWidth="1"/>
    <col min="2311" max="2311" width="1.42578125" style="129" customWidth="1"/>
    <col min="2312" max="2327" width="2" style="129" customWidth="1"/>
    <col min="2328" max="2328" width="1.7109375" style="129" customWidth="1"/>
    <col min="2329" max="2329" width="1" style="129" customWidth="1"/>
    <col min="2330" max="2331" width="2" style="129" hidden="1" customWidth="1"/>
    <col min="2332" max="2336" width="1.7109375" style="129" customWidth="1"/>
    <col min="2337" max="2337" width="1.5703125" style="129" customWidth="1"/>
    <col min="2338" max="2340" width="1.7109375" style="129" customWidth="1"/>
    <col min="2341" max="2341" width="1.28515625" style="129" customWidth="1"/>
    <col min="2342" max="2344" width="2" style="129" customWidth="1"/>
    <col min="2345" max="2357" width="2.28515625" style="129" customWidth="1"/>
    <col min="2358" max="2566" width="2" style="129" customWidth="1"/>
    <col min="2567" max="2567" width="1.42578125" style="129" customWidth="1"/>
    <col min="2568" max="2583" width="2" style="129" customWidth="1"/>
    <col min="2584" max="2584" width="1.7109375" style="129" customWidth="1"/>
    <col min="2585" max="2585" width="1" style="129" customWidth="1"/>
    <col min="2586" max="2587" width="2" style="129" hidden="1" customWidth="1"/>
    <col min="2588" max="2592" width="1.7109375" style="129" customWidth="1"/>
    <col min="2593" max="2593" width="1.5703125" style="129" customWidth="1"/>
    <col min="2594" max="2596" width="1.7109375" style="129" customWidth="1"/>
    <col min="2597" max="2597" width="1.28515625" style="129" customWidth="1"/>
    <col min="2598" max="2600" width="2" style="129" customWidth="1"/>
    <col min="2601" max="2613" width="2.28515625" style="129" customWidth="1"/>
    <col min="2614" max="2822" width="2" style="129" customWidth="1"/>
    <col min="2823" max="2823" width="1.42578125" style="129" customWidth="1"/>
    <col min="2824" max="2839" width="2" style="129" customWidth="1"/>
    <col min="2840" max="2840" width="1.7109375" style="129" customWidth="1"/>
    <col min="2841" max="2841" width="1" style="129" customWidth="1"/>
    <col min="2842" max="2843" width="2" style="129" hidden="1" customWidth="1"/>
    <col min="2844" max="2848" width="1.7109375" style="129" customWidth="1"/>
    <col min="2849" max="2849" width="1.5703125" style="129" customWidth="1"/>
    <col min="2850" max="2852" width="1.7109375" style="129" customWidth="1"/>
    <col min="2853" max="2853" width="1.28515625" style="129" customWidth="1"/>
    <col min="2854" max="2856" width="2" style="129" customWidth="1"/>
    <col min="2857" max="2869" width="2.28515625" style="129" customWidth="1"/>
    <col min="2870" max="3078" width="2" style="129" customWidth="1"/>
    <col min="3079" max="3079" width="1.42578125" style="129" customWidth="1"/>
    <col min="3080" max="3095" width="2" style="129" customWidth="1"/>
    <col min="3096" max="3096" width="1.7109375" style="129" customWidth="1"/>
    <col min="3097" max="3097" width="1" style="129" customWidth="1"/>
    <col min="3098" max="3099" width="2" style="129" hidden="1" customWidth="1"/>
    <col min="3100" max="3104" width="1.7109375" style="129" customWidth="1"/>
    <col min="3105" max="3105" width="1.5703125" style="129" customWidth="1"/>
    <col min="3106" max="3108" width="1.7109375" style="129" customWidth="1"/>
    <col min="3109" max="3109" width="1.28515625" style="129" customWidth="1"/>
    <col min="3110" max="3112" width="2" style="129" customWidth="1"/>
    <col min="3113" max="3125" width="2.28515625" style="129" customWidth="1"/>
    <col min="3126" max="3334" width="2" style="129" customWidth="1"/>
    <col min="3335" max="3335" width="1.42578125" style="129" customWidth="1"/>
    <col min="3336" max="3351" width="2" style="129" customWidth="1"/>
    <col min="3352" max="3352" width="1.7109375" style="129" customWidth="1"/>
    <col min="3353" max="3353" width="1" style="129" customWidth="1"/>
    <col min="3354" max="3355" width="2" style="129" hidden="1" customWidth="1"/>
    <col min="3356" max="3360" width="1.7109375" style="129" customWidth="1"/>
    <col min="3361" max="3361" width="1.5703125" style="129" customWidth="1"/>
    <col min="3362" max="3364" width="1.7109375" style="129" customWidth="1"/>
    <col min="3365" max="3365" width="1.28515625" style="129" customWidth="1"/>
    <col min="3366" max="3368" width="2" style="129" customWidth="1"/>
    <col min="3369" max="3381" width="2.28515625" style="129" customWidth="1"/>
    <col min="3382" max="3590" width="2" style="129" customWidth="1"/>
    <col min="3591" max="3591" width="1.42578125" style="129" customWidth="1"/>
    <col min="3592" max="3607" width="2" style="129" customWidth="1"/>
    <col min="3608" max="3608" width="1.7109375" style="129" customWidth="1"/>
    <col min="3609" max="3609" width="1" style="129" customWidth="1"/>
    <col min="3610" max="3611" width="2" style="129" hidden="1" customWidth="1"/>
    <col min="3612" max="3616" width="1.7109375" style="129" customWidth="1"/>
    <col min="3617" max="3617" width="1.5703125" style="129" customWidth="1"/>
    <col min="3618" max="3620" width="1.7109375" style="129" customWidth="1"/>
    <col min="3621" max="3621" width="1.28515625" style="129" customWidth="1"/>
    <col min="3622" max="3624" width="2" style="129" customWidth="1"/>
    <col min="3625" max="3637" width="2.28515625" style="129" customWidth="1"/>
    <col min="3638" max="3846" width="2" style="129" customWidth="1"/>
    <col min="3847" max="3847" width="1.42578125" style="129" customWidth="1"/>
    <col min="3848" max="3863" width="2" style="129" customWidth="1"/>
    <col min="3864" max="3864" width="1.7109375" style="129" customWidth="1"/>
    <col min="3865" max="3865" width="1" style="129" customWidth="1"/>
    <col min="3866" max="3867" width="2" style="129" hidden="1" customWidth="1"/>
    <col min="3868" max="3872" width="1.7109375" style="129" customWidth="1"/>
    <col min="3873" max="3873" width="1.5703125" style="129" customWidth="1"/>
    <col min="3874" max="3876" width="1.7109375" style="129" customWidth="1"/>
    <col min="3877" max="3877" width="1.28515625" style="129" customWidth="1"/>
    <col min="3878" max="3880" width="2" style="129" customWidth="1"/>
    <col min="3881" max="3893" width="2.28515625" style="129" customWidth="1"/>
    <col min="3894" max="4102" width="2" style="129" customWidth="1"/>
    <col min="4103" max="4103" width="1.42578125" style="129" customWidth="1"/>
    <col min="4104" max="4119" width="2" style="129" customWidth="1"/>
    <col min="4120" max="4120" width="1.7109375" style="129" customWidth="1"/>
    <col min="4121" max="4121" width="1" style="129" customWidth="1"/>
    <col min="4122" max="4123" width="2" style="129" hidden="1" customWidth="1"/>
    <col min="4124" max="4128" width="1.7109375" style="129" customWidth="1"/>
    <col min="4129" max="4129" width="1.5703125" style="129" customWidth="1"/>
    <col min="4130" max="4132" width="1.7109375" style="129" customWidth="1"/>
    <col min="4133" max="4133" width="1.28515625" style="129" customWidth="1"/>
    <col min="4134" max="4136" width="2" style="129" customWidth="1"/>
    <col min="4137" max="4149" width="2.28515625" style="129" customWidth="1"/>
    <col min="4150" max="4358" width="2" style="129" customWidth="1"/>
    <col min="4359" max="4359" width="1.42578125" style="129" customWidth="1"/>
    <col min="4360" max="4375" width="2" style="129" customWidth="1"/>
    <col min="4376" max="4376" width="1.7109375" style="129" customWidth="1"/>
    <col min="4377" max="4377" width="1" style="129" customWidth="1"/>
    <col min="4378" max="4379" width="2" style="129" hidden="1" customWidth="1"/>
    <col min="4380" max="4384" width="1.7109375" style="129" customWidth="1"/>
    <col min="4385" max="4385" width="1.5703125" style="129" customWidth="1"/>
    <col min="4386" max="4388" width="1.7109375" style="129" customWidth="1"/>
    <col min="4389" max="4389" width="1.28515625" style="129" customWidth="1"/>
    <col min="4390" max="4392" width="2" style="129" customWidth="1"/>
    <col min="4393" max="4405" width="2.28515625" style="129" customWidth="1"/>
    <col min="4406" max="4614" width="2" style="129" customWidth="1"/>
    <col min="4615" max="4615" width="1.42578125" style="129" customWidth="1"/>
    <col min="4616" max="4631" width="2" style="129" customWidth="1"/>
    <col min="4632" max="4632" width="1.7109375" style="129" customWidth="1"/>
    <col min="4633" max="4633" width="1" style="129" customWidth="1"/>
    <col min="4634" max="4635" width="2" style="129" hidden="1" customWidth="1"/>
    <col min="4636" max="4640" width="1.7109375" style="129" customWidth="1"/>
    <col min="4641" max="4641" width="1.5703125" style="129" customWidth="1"/>
    <col min="4642" max="4644" width="1.7109375" style="129" customWidth="1"/>
    <col min="4645" max="4645" width="1.28515625" style="129" customWidth="1"/>
    <col min="4646" max="4648" width="2" style="129" customWidth="1"/>
    <col min="4649" max="4661" width="2.28515625" style="129" customWidth="1"/>
    <col min="4662" max="4870" width="2" style="129" customWidth="1"/>
    <col min="4871" max="4871" width="1.42578125" style="129" customWidth="1"/>
    <col min="4872" max="4887" width="2" style="129" customWidth="1"/>
    <col min="4888" max="4888" width="1.7109375" style="129" customWidth="1"/>
    <col min="4889" max="4889" width="1" style="129" customWidth="1"/>
    <col min="4890" max="4891" width="2" style="129" hidden="1" customWidth="1"/>
    <col min="4892" max="4896" width="1.7109375" style="129" customWidth="1"/>
    <col min="4897" max="4897" width="1.5703125" style="129" customWidth="1"/>
    <col min="4898" max="4900" width="1.7109375" style="129" customWidth="1"/>
    <col min="4901" max="4901" width="1.28515625" style="129" customWidth="1"/>
    <col min="4902" max="4904" width="2" style="129" customWidth="1"/>
    <col min="4905" max="4917" width="2.28515625" style="129" customWidth="1"/>
    <col min="4918" max="5126" width="2" style="129" customWidth="1"/>
    <col min="5127" max="5127" width="1.42578125" style="129" customWidth="1"/>
    <col min="5128" max="5143" width="2" style="129" customWidth="1"/>
    <col min="5144" max="5144" width="1.7109375" style="129" customWidth="1"/>
    <col min="5145" max="5145" width="1" style="129" customWidth="1"/>
    <col min="5146" max="5147" width="2" style="129" hidden="1" customWidth="1"/>
    <col min="5148" max="5152" width="1.7109375" style="129" customWidth="1"/>
    <col min="5153" max="5153" width="1.5703125" style="129" customWidth="1"/>
    <col min="5154" max="5156" width="1.7109375" style="129" customWidth="1"/>
    <col min="5157" max="5157" width="1.28515625" style="129" customWidth="1"/>
    <col min="5158" max="5160" width="2" style="129" customWidth="1"/>
    <col min="5161" max="5173" width="2.28515625" style="129" customWidth="1"/>
    <col min="5174" max="5382" width="2" style="129" customWidth="1"/>
    <col min="5383" max="5383" width="1.42578125" style="129" customWidth="1"/>
    <col min="5384" max="5399" width="2" style="129" customWidth="1"/>
    <col min="5400" max="5400" width="1.7109375" style="129" customWidth="1"/>
    <col min="5401" max="5401" width="1" style="129" customWidth="1"/>
    <col min="5402" max="5403" width="2" style="129" hidden="1" customWidth="1"/>
    <col min="5404" max="5408" width="1.7109375" style="129" customWidth="1"/>
    <col min="5409" max="5409" width="1.5703125" style="129" customWidth="1"/>
    <col min="5410" max="5412" width="1.7109375" style="129" customWidth="1"/>
    <col min="5413" max="5413" width="1.28515625" style="129" customWidth="1"/>
    <col min="5414" max="5416" width="2" style="129" customWidth="1"/>
    <col min="5417" max="5429" width="2.28515625" style="129" customWidth="1"/>
    <col min="5430" max="5638" width="2" style="129" customWidth="1"/>
    <col min="5639" max="5639" width="1.42578125" style="129" customWidth="1"/>
    <col min="5640" max="5655" width="2" style="129" customWidth="1"/>
    <col min="5656" max="5656" width="1.7109375" style="129" customWidth="1"/>
    <col min="5657" max="5657" width="1" style="129" customWidth="1"/>
    <col min="5658" max="5659" width="2" style="129" hidden="1" customWidth="1"/>
    <col min="5660" max="5664" width="1.7109375" style="129" customWidth="1"/>
    <col min="5665" max="5665" width="1.5703125" style="129" customWidth="1"/>
    <col min="5666" max="5668" width="1.7109375" style="129" customWidth="1"/>
    <col min="5669" max="5669" width="1.28515625" style="129" customWidth="1"/>
    <col min="5670" max="5672" width="2" style="129" customWidth="1"/>
    <col min="5673" max="5685" width="2.28515625" style="129" customWidth="1"/>
    <col min="5686" max="5894" width="2" style="129" customWidth="1"/>
    <col min="5895" max="5895" width="1.42578125" style="129" customWidth="1"/>
    <col min="5896" max="5911" width="2" style="129" customWidth="1"/>
    <col min="5912" max="5912" width="1.7109375" style="129" customWidth="1"/>
    <col min="5913" max="5913" width="1" style="129" customWidth="1"/>
    <col min="5914" max="5915" width="2" style="129" hidden="1" customWidth="1"/>
    <col min="5916" max="5920" width="1.7109375" style="129" customWidth="1"/>
    <col min="5921" max="5921" width="1.5703125" style="129" customWidth="1"/>
    <col min="5922" max="5924" width="1.7109375" style="129" customWidth="1"/>
    <col min="5925" max="5925" width="1.28515625" style="129" customWidth="1"/>
    <col min="5926" max="5928" width="2" style="129" customWidth="1"/>
    <col min="5929" max="5941" width="2.28515625" style="129" customWidth="1"/>
    <col min="5942" max="6150" width="2" style="129" customWidth="1"/>
    <col min="6151" max="6151" width="1.42578125" style="129" customWidth="1"/>
    <col min="6152" max="6167" width="2" style="129" customWidth="1"/>
    <col min="6168" max="6168" width="1.7109375" style="129" customWidth="1"/>
    <col min="6169" max="6169" width="1" style="129" customWidth="1"/>
    <col min="6170" max="6171" width="2" style="129" hidden="1" customWidth="1"/>
    <col min="6172" max="6176" width="1.7109375" style="129" customWidth="1"/>
    <col min="6177" max="6177" width="1.5703125" style="129" customWidth="1"/>
    <col min="6178" max="6180" width="1.7109375" style="129" customWidth="1"/>
    <col min="6181" max="6181" width="1.28515625" style="129" customWidth="1"/>
    <col min="6182" max="6184" width="2" style="129" customWidth="1"/>
    <col min="6185" max="6197" width="2.28515625" style="129" customWidth="1"/>
    <col min="6198" max="6406" width="2" style="129" customWidth="1"/>
    <col min="6407" max="6407" width="1.42578125" style="129" customWidth="1"/>
    <col min="6408" max="6423" width="2" style="129" customWidth="1"/>
    <col min="6424" max="6424" width="1.7109375" style="129" customWidth="1"/>
    <col min="6425" max="6425" width="1" style="129" customWidth="1"/>
    <col min="6426" max="6427" width="2" style="129" hidden="1" customWidth="1"/>
    <col min="6428" max="6432" width="1.7109375" style="129" customWidth="1"/>
    <col min="6433" max="6433" width="1.5703125" style="129" customWidth="1"/>
    <col min="6434" max="6436" width="1.7109375" style="129" customWidth="1"/>
    <col min="6437" max="6437" width="1.28515625" style="129" customWidth="1"/>
    <col min="6438" max="6440" width="2" style="129" customWidth="1"/>
    <col min="6441" max="6453" width="2.28515625" style="129" customWidth="1"/>
    <col min="6454" max="6662" width="2" style="129" customWidth="1"/>
    <col min="6663" max="6663" width="1.42578125" style="129" customWidth="1"/>
    <col min="6664" max="6679" width="2" style="129" customWidth="1"/>
    <col min="6680" max="6680" width="1.7109375" style="129" customWidth="1"/>
    <col min="6681" max="6681" width="1" style="129" customWidth="1"/>
    <col min="6682" max="6683" width="2" style="129" hidden="1" customWidth="1"/>
    <col min="6684" max="6688" width="1.7109375" style="129" customWidth="1"/>
    <col min="6689" max="6689" width="1.5703125" style="129" customWidth="1"/>
    <col min="6690" max="6692" width="1.7109375" style="129" customWidth="1"/>
    <col min="6693" max="6693" width="1.28515625" style="129" customWidth="1"/>
    <col min="6694" max="6696" width="2" style="129" customWidth="1"/>
    <col min="6697" max="6709" width="2.28515625" style="129" customWidth="1"/>
    <col min="6710" max="6918" width="2" style="129" customWidth="1"/>
    <col min="6919" max="6919" width="1.42578125" style="129" customWidth="1"/>
    <col min="6920" max="6935" width="2" style="129" customWidth="1"/>
    <col min="6936" max="6936" width="1.7109375" style="129" customWidth="1"/>
    <col min="6937" max="6937" width="1" style="129" customWidth="1"/>
    <col min="6938" max="6939" width="2" style="129" hidden="1" customWidth="1"/>
    <col min="6940" max="6944" width="1.7109375" style="129" customWidth="1"/>
    <col min="6945" max="6945" width="1.5703125" style="129" customWidth="1"/>
    <col min="6946" max="6948" width="1.7109375" style="129" customWidth="1"/>
    <col min="6949" max="6949" width="1.28515625" style="129" customWidth="1"/>
    <col min="6950" max="6952" width="2" style="129" customWidth="1"/>
    <col min="6953" max="6965" width="2.28515625" style="129" customWidth="1"/>
    <col min="6966" max="7174" width="2" style="129" customWidth="1"/>
    <col min="7175" max="7175" width="1.42578125" style="129" customWidth="1"/>
    <col min="7176" max="7191" width="2" style="129" customWidth="1"/>
    <col min="7192" max="7192" width="1.7109375" style="129" customWidth="1"/>
    <col min="7193" max="7193" width="1" style="129" customWidth="1"/>
    <col min="7194" max="7195" width="2" style="129" hidden="1" customWidth="1"/>
    <col min="7196" max="7200" width="1.7109375" style="129" customWidth="1"/>
    <col min="7201" max="7201" width="1.5703125" style="129" customWidth="1"/>
    <col min="7202" max="7204" width="1.7109375" style="129" customWidth="1"/>
    <col min="7205" max="7205" width="1.28515625" style="129" customWidth="1"/>
    <col min="7206" max="7208" width="2" style="129" customWidth="1"/>
    <col min="7209" max="7221" width="2.28515625" style="129" customWidth="1"/>
    <col min="7222" max="7430" width="2" style="129" customWidth="1"/>
    <col min="7431" max="7431" width="1.42578125" style="129" customWidth="1"/>
    <col min="7432" max="7447" width="2" style="129" customWidth="1"/>
    <col min="7448" max="7448" width="1.7109375" style="129" customWidth="1"/>
    <col min="7449" max="7449" width="1" style="129" customWidth="1"/>
    <col min="7450" max="7451" width="2" style="129" hidden="1" customWidth="1"/>
    <col min="7452" max="7456" width="1.7109375" style="129" customWidth="1"/>
    <col min="7457" max="7457" width="1.5703125" style="129" customWidth="1"/>
    <col min="7458" max="7460" width="1.7109375" style="129" customWidth="1"/>
    <col min="7461" max="7461" width="1.28515625" style="129" customWidth="1"/>
    <col min="7462" max="7464" width="2" style="129" customWidth="1"/>
    <col min="7465" max="7477" width="2.28515625" style="129" customWidth="1"/>
    <col min="7478" max="7686" width="2" style="129" customWidth="1"/>
    <col min="7687" max="7687" width="1.42578125" style="129" customWidth="1"/>
    <col min="7688" max="7703" width="2" style="129" customWidth="1"/>
    <col min="7704" max="7704" width="1.7109375" style="129" customWidth="1"/>
    <col min="7705" max="7705" width="1" style="129" customWidth="1"/>
    <col min="7706" max="7707" width="2" style="129" hidden="1" customWidth="1"/>
    <col min="7708" max="7712" width="1.7109375" style="129" customWidth="1"/>
    <col min="7713" max="7713" width="1.5703125" style="129" customWidth="1"/>
    <col min="7714" max="7716" width="1.7109375" style="129" customWidth="1"/>
    <col min="7717" max="7717" width="1.28515625" style="129" customWidth="1"/>
    <col min="7718" max="7720" width="2" style="129" customWidth="1"/>
    <col min="7721" max="7733" width="2.28515625" style="129" customWidth="1"/>
    <col min="7734" max="7942" width="2" style="129" customWidth="1"/>
    <col min="7943" max="7943" width="1.42578125" style="129" customWidth="1"/>
    <col min="7944" max="7959" width="2" style="129" customWidth="1"/>
    <col min="7960" max="7960" width="1.7109375" style="129" customWidth="1"/>
    <col min="7961" max="7961" width="1" style="129" customWidth="1"/>
    <col min="7962" max="7963" width="2" style="129" hidden="1" customWidth="1"/>
    <col min="7964" max="7968" width="1.7109375" style="129" customWidth="1"/>
    <col min="7969" max="7969" width="1.5703125" style="129" customWidth="1"/>
    <col min="7970" max="7972" width="1.7109375" style="129" customWidth="1"/>
    <col min="7973" max="7973" width="1.28515625" style="129" customWidth="1"/>
    <col min="7974" max="7976" width="2" style="129" customWidth="1"/>
    <col min="7977" max="7989" width="2.28515625" style="129" customWidth="1"/>
    <col min="7990" max="8198" width="2" style="129" customWidth="1"/>
    <col min="8199" max="8199" width="1.42578125" style="129" customWidth="1"/>
    <col min="8200" max="8215" width="2" style="129" customWidth="1"/>
    <col min="8216" max="8216" width="1.7109375" style="129" customWidth="1"/>
    <col min="8217" max="8217" width="1" style="129" customWidth="1"/>
    <col min="8218" max="8219" width="2" style="129" hidden="1" customWidth="1"/>
    <col min="8220" max="8224" width="1.7109375" style="129" customWidth="1"/>
    <col min="8225" max="8225" width="1.5703125" style="129" customWidth="1"/>
    <col min="8226" max="8228" width="1.7109375" style="129" customWidth="1"/>
    <col min="8229" max="8229" width="1.28515625" style="129" customWidth="1"/>
    <col min="8230" max="8232" width="2" style="129" customWidth="1"/>
    <col min="8233" max="8245" width="2.28515625" style="129" customWidth="1"/>
    <col min="8246" max="8454" width="2" style="129" customWidth="1"/>
    <col min="8455" max="8455" width="1.42578125" style="129" customWidth="1"/>
    <col min="8456" max="8471" width="2" style="129" customWidth="1"/>
    <col min="8472" max="8472" width="1.7109375" style="129" customWidth="1"/>
    <col min="8473" max="8473" width="1" style="129" customWidth="1"/>
    <col min="8474" max="8475" width="2" style="129" hidden="1" customWidth="1"/>
    <col min="8476" max="8480" width="1.7109375" style="129" customWidth="1"/>
    <col min="8481" max="8481" width="1.5703125" style="129" customWidth="1"/>
    <col min="8482" max="8484" width="1.7109375" style="129" customWidth="1"/>
    <col min="8485" max="8485" width="1.28515625" style="129" customWidth="1"/>
    <col min="8486" max="8488" width="2" style="129" customWidth="1"/>
    <col min="8489" max="8501" width="2.28515625" style="129" customWidth="1"/>
    <col min="8502" max="8710" width="2" style="129" customWidth="1"/>
    <col min="8711" max="8711" width="1.42578125" style="129" customWidth="1"/>
    <col min="8712" max="8727" width="2" style="129" customWidth="1"/>
    <col min="8728" max="8728" width="1.7109375" style="129" customWidth="1"/>
    <col min="8729" max="8729" width="1" style="129" customWidth="1"/>
    <col min="8730" max="8731" width="2" style="129" hidden="1" customWidth="1"/>
    <col min="8732" max="8736" width="1.7109375" style="129" customWidth="1"/>
    <col min="8737" max="8737" width="1.5703125" style="129" customWidth="1"/>
    <col min="8738" max="8740" width="1.7109375" style="129" customWidth="1"/>
    <col min="8741" max="8741" width="1.28515625" style="129" customWidth="1"/>
    <col min="8742" max="8744" width="2" style="129" customWidth="1"/>
    <col min="8745" max="8757" width="2.28515625" style="129" customWidth="1"/>
    <col min="8758" max="8966" width="2" style="129" customWidth="1"/>
    <col min="8967" max="8967" width="1.42578125" style="129" customWidth="1"/>
    <col min="8968" max="8983" width="2" style="129" customWidth="1"/>
    <col min="8984" max="8984" width="1.7109375" style="129" customWidth="1"/>
    <col min="8985" max="8985" width="1" style="129" customWidth="1"/>
    <col min="8986" max="8987" width="2" style="129" hidden="1" customWidth="1"/>
    <col min="8988" max="8992" width="1.7109375" style="129" customWidth="1"/>
    <col min="8993" max="8993" width="1.5703125" style="129" customWidth="1"/>
    <col min="8994" max="8996" width="1.7109375" style="129" customWidth="1"/>
    <col min="8997" max="8997" width="1.28515625" style="129" customWidth="1"/>
    <col min="8998" max="9000" width="2" style="129" customWidth="1"/>
    <col min="9001" max="9013" width="2.28515625" style="129" customWidth="1"/>
    <col min="9014" max="9222" width="2" style="129" customWidth="1"/>
    <col min="9223" max="9223" width="1.42578125" style="129" customWidth="1"/>
    <col min="9224" max="9239" width="2" style="129" customWidth="1"/>
    <col min="9240" max="9240" width="1.7109375" style="129" customWidth="1"/>
    <col min="9241" max="9241" width="1" style="129" customWidth="1"/>
    <col min="9242" max="9243" width="2" style="129" hidden="1" customWidth="1"/>
    <col min="9244" max="9248" width="1.7109375" style="129" customWidth="1"/>
    <col min="9249" max="9249" width="1.5703125" style="129" customWidth="1"/>
    <col min="9250" max="9252" width="1.7109375" style="129" customWidth="1"/>
    <col min="9253" max="9253" width="1.28515625" style="129" customWidth="1"/>
    <col min="9254" max="9256" width="2" style="129" customWidth="1"/>
    <col min="9257" max="9269" width="2.28515625" style="129" customWidth="1"/>
    <col min="9270" max="9478" width="2" style="129" customWidth="1"/>
    <col min="9479" max="9479" width="1.42578125" style="129" customWidth="1"/>
    <col min="9480" max="9495" width="2" style="129" customWidth="1"/>
    <col min="9496" max="9496" width="1.7109375" style="129" customWidth="1"/>
    <col min="9497" max="9497" width="1" style="129" customWidth="1"/>
    <col min="9498" max="9499" width="2" style="129" hidden="1" customWidth="1"/>
    <col min="9500" max="9504" width="1.7109375" style="129" customWidth="1"/>
    <col min="9505" max="9505" width="1.5703125" style="129" customWidth="1"/>
    <col min="9506" max="9508" width="1.7109375" style="129" customWidth="1"/>
    <col min="9509" max="9509" width="1.28515625" style="129" customWidth="1"/>
    <col min="9510" max="9512" width="2" style="129" customWidth="1"/>
    <col min="9513" max="9525" width="2.28515625" style="129" customWidth="1"/>
    <col min="9526" max="9734" width="2" style="129" customWidth="1"/>
    <col min="9735" max="9735" width="1.42578125" style="129" customWidth="1"/>
    <col min="9736" max="9751" width="2" style="129" customWidth="1"/>
    <col min="9752" max="9752" width="1.7109375" style="129" customWidth="1"/>
    <col min="9753" max="9753" width="1" style="129" customWidth="1"/>
    <col min="9754" max="9755" width="2" style="129" hidden="1" customWidth="1"/>
    <col min="9756" max="9760" width="1.7109375" style="129" customWidth="1"/>
    <col min="9761" max="9761" width="1.5703125" style="129" customWidth="1"/>
    <col min="9762" max="9764" width="1.7109375" style="129" customWidth="1"/>
    <col min="9765" max="9765" width="1.28515625" style="129" customWidth="1"/>
    <col min="9766" max="9768" width="2" style="129" customWidth="1"/>
    <col min="9769" max="9781" width="2.28515625" style="129" customWidth="1"/>
    <col min="9782" max="9990" width="2" style="129" customWidth="1"/>
    <col min="9991" max="9991" width="1.42578125" style="129" customWidth="1"/>
    <col min="9992" max="10007" width="2" style="129" customWidth="1"/>
    <col min="10008" max="10008" width="1.7109375" style="129" customWidth="1"/>
    <col min="10009" max="10009" width="1" style="129" customWidth="1"/>
    <col min="10010" max="10011" width="2" style="129" hidden="1" customWidth="1"/>
    <col min="10012" max="10016" width="1.7109375" style="129" customWidth="1"/>
    <col min="10017" max="10017" width="1.5703125" style="129" customWidth="1"/>
    <col min="10018" max="10020" width="1.7109375" style="129" customWidth="1"/>
    <col min="10021" max="10021" width="1.28515625" style="129" customWidth="1"/>
    <col min="10022" max="10024" width="2" style="129" customWidth="1"/>
    <col min="10025" max="10037" width="2.28515625" style="129" customWidth="1"/>
    <col min="10038" max="10246" width="2" style="129" customWidth="1"/>
    <col min="10247" max="10247" width="1.42578125" style="129" customWidth="1"/>
    <col min="10248" max="10263" width="2" style="129" customWidth="1"/>
    <col min="10264" max="10264" width="1.7109375" style="129" customWidth="1"/>
    <col min="10265" max="10265" width="1" style="129" customWidth="1"/>
    <col min="10266" max="10267" width="2" style="129" hidden="1" customWidth="1"/>
    <col min="10268" max="10272" width="1.7109375" style="129" customWidth="1"/>
    <col min="10273" max="10273" width="1.5703125" style="129" customWidth="1"/>
    <col min="10274" max="10276" width="1.7109375" style="129" customWidth="1"/>
    <col min="10277" max="10277" width="1.28515625" style="129" customWidth="1"/>
    <col min="10278" max="10280" width="2" style="129" customWidth="1"/>
    <col min="10281" max="10293" width="2.28515625" style="129" customWidth="1"/>
    <col min="10294" max="10502" width="2" style="129" customWidth="1"/>
    <col min="10503" max="10503" width="1.42578125" style="129" customWidth="1"/>
    <col min="10504" max="10519" width="2" style="129" customWidth="1"/>
    <col min="10520" max="10520" width="1.7109375" style="129" customWidth="1"/>
    <col min="10521" max="10521" width="1" style="129" customWidth="1"/>
    <col min="10522" max="10523" width="2" style="129" hidden="1" customWidth="1"/>
    <col min="10524" max="10528" width="1.7109375" style="129" customWidth="1"/>
    <col min="10529" max="10529" width="1.5703125" style="129" customWidth="1"/>
    <col min="10530" max="10532" width="1.7109375" style="129" customWidth="1"/>
    <col min="10533" max="10533" width="1.28515625" style="129" customWidth="1"/>
    <col min="10534" max="10536" width="2" style="129" customWidth="1"/>
    <col min="10537" max="10549" width="2.28515625" style="129" customWidth="1"/>
    <col min="10550" max="10758" width="2" style="129" customWidth="1"/>
    <col min="10759" max="10759" width="1.42578125" style="129" customWidth="1"/>
    <col min="10760" max="10775" width="2" style="129" customWidth="1"/>
    <col min="10776" max="10776" width="1.7109375" style="129" customWidth="1"/>
    <col min="10777" max="10777" width="1" style="129" customWidth="1"/>
    <col min="10778" max="10779" width="2" style="129" hidden="1" customWidth="1"/>
    <col min="10780" max="10784" width="1.7109375" style="129" customWidth="1"/>
    <col min="10785" max="10785" width="1.5703125" style="129" customWidth="1"/>
    <col min="10786" max="10788" width="1.7109375" style="129" customWidth="1"/>
    <col min="10789" max="10789" width="1.28515625" style="129" customWidth="1"/>
    <col min="10790" max="10792" width="2" style="129" customWidth="1"/>
    <col min="10793" max="10805" width="2.28515625" style="129" customWidth="1"/>
    <col min="10806" max="11014" width="2" style="129" customWidth="1"/>
    <col min="11015" max="11015" width="1.42578125" style="129" customWidth="1"/>
    <col min="11016" max="11031" width="2" style="129" customWidth="1"/>
    <col min="11032" max="11032" width="1.7109375" style="129" customWidth="1"/>
    <col min="11033" max="11033" width="1" style="129" customWidth="1"/>
    <col min="11034" max="11035" width="2" style="129" hidden="1" customWidth="1"/>
    <col min="11036" max="11040" width="1.7109375" style="129" customWidth="1"/>
    <col min="11041" max="11041" width="1.5703125" style="129" customWidth="1"/>
    <col min="11042" max="11044" width="1.7109375" style="129" customWidth="1"/>
    <col min="11045" max="11045" width="1.28515625" style="129" customWidth="1"/>
    <col min="11046" max="11048" width="2" style="129" customWidth="1"/>
    <col min="11049" max="11061" width="2.28515625" style="129" customWidth="1"/>
    <col min="11062" max="11270" width="2" style="129" customWidth="1"/>
    <col min="11271" max="11271" width="1.42578125" style="129" customWidth="1"/>
    <col min="11272" max="11287" width="2" style="129" customWidth="1"/>
    <col min="11288" max="11288" width="1.7109375" style="129" customWidth="1"/>
    <col min="11289" max="11289" width="1" style="129" customWidth="1"/>
    <col min="11290" max="11291" width="2" style="129" hidden="1" customWidth="1"/>
    <col min="11292" max="11296" width="1.7109375" style="129" customWidth="1"/>
    <col min="11297" max="11297" width="1.5703125" style="129" customWidth="1"/>
    <col min="11298" max="11300" width="1.7109375" style="129" customWidth="1"/>
    <col min="11301" max="11301" width="1.28515625" style="129" customWidth="1"/>
    <col min="11302" max="11304" width="2" style="129" customWidth="1"/>
    <col min="11305" max="11317" width="2.28515625" style="129" customWidth="1"/>
    <col min="11318" max="11526" width="2" style="129" customWidth="1"/>
    <col min="11527" max="11527" width="1.42578125" style="129" customWidth="1"/>
    <col min="11528" max="11543" width="2" style="129" customWidth="1"/>
    <col min="11544" max="11544" width="1.7109375" style="129" customWidth="1"/>
    <col min="11545" max="11545" width="1" style="129" customWidth="1"/>
    <col min="11546" max="11547" width="2" style="129" hidden="1" customWidth="1"/>
    <col min="11548" max="11552" width="1.7109375" style="129" customWidth="1"/>
    <col min="11553" max="11553" width="1.5703125" style="129" customWidth="1"/>
    <col min="11554" max="11556" width="1.7109375" style="129" customWidth="1"/>
    <col min="11557" max="11557" width="1.28515625" style="129" customWidth="1"/>
    <col min="11558" max="11560" width="2" style="129" customWidth="1"/>
    <col min="11561" max="11573" width="2.28515625" style="129" customWidth="1"/>
    <col min="11574" max="11782" width="2" style="129" customWidth="1"/>
    <col min="11783" max="11783" width="1.42578125" style="129" customWidth="1"/>
    <col min="11784" max="11799" width="2" style="129" customWidth="1"/>
    <col min="11800" max="11800" width="1.7109375" style="129" customWidth="1"/>
    <col min="11801" max="11801" width="1" style="129" customWidth="1"/>
    <col min="11802" max="11803" width="2" style="129" hidden="1" customWidth="1"/>
    <col min="11804" max="11808" width="1.7109375" style="129" customWidth="1"/>
    <col min="11809" max="11809" width="1.5703125" style="129" customWidth="1"/>
    <col min="11810" max="11812" width="1.7109375" style="129" customWidth="1"/>
    <col min="11813" max="11813" width="1.28515625" style="129" customWidth="1"/>
    <col min="11814" max="11816" width="2" style="129" customWidth="1"/>
    <col min="11817" max="11829" width="2.28515625" style="129" customWidth="1"/>
    <col min="11830" max="12038" width="2" style="129" customWidth="1"/>
    <col min="12039" max="12039" width="1.42578125" style="129" customWidth="1"/>
    <col min="12040" max="12055" width="2" style="129" customWidth="1"/>
    <col min="12056" max="12056" width="1.7109375" style="129" customWidth="1"/>
    <col min="12057" max="12057" width="1" style="129" customWidth="1"/>
    <col min="12058" max="12059" width="2" style="129" hidden="1" customWidth="1"/>
    <col min="12060" max="12064" width="1.7109375" style="129" customWidth="1"/>
    <col min="12065" max="12065" width="1.5703125" style="129" customWidth="1"/>
    <col min="12066" max="12068" width="1.7109375" style="129" customWidth="1"/>
    <col min="12069" max="12069" width="1.28515625" style="129" customWidth="1"/>
    <col min="12070" max="12072" width="2" style="129" customWidth="1"/>
    <col min="12073" max="12085" width="2.28515625" style="129" customWidth="1"/>
    <col min="12086" max="12294" width="2" style="129" customWidth="1"/>
    <col min="12295" max="12295" width="1.42578125" style="129" customWidth="1"/>
    <col min="12296" max="12311" width="2" style="129" customWidth="1"/>
    <col min="12312" max="12312" width="1.7109375" style="129" customWidth="1"/>
    <col min="12313" max="12313" width="1" style="129" customWidth="1"/>
    <col min="12314" max="12315" width="2" style="129" hidden="1" customWidth="1"/>
    <col min="12316" max="12320" width="1.7109375" style="129" customWidth="1"/>
    <col min="12321" max="12321" width="1.5703125" style="129" customWidth="1"/>
    <col min="12322" max="12324" width="1.7109375" style="129" customWidth="1"/>
    <col min="12325" max="12325" width="1.28515625" style="129" customWidth="1"/>
    <col min="12326" max="12328" width="2" style="129" customWidth="1"/>
    <col min="12329" max="12341" width="2.28515625" style="129" customWidth="1"/>
    <col min="12342" max="12550" width="2" style="129" customWidth="1"/>
    <col min="12551" max="12551" width="1.42578125" style="129" customWidth="1"/>
    <col min="12552" max="12567" width="2" style="129" customWidth="1"/>
    <col min="12568" max="12568" width="1.7109375" style="129" customWidth="1"/>
    <col min="12569" max="12569" width="1" style="129" customWidth="1"/>
    <col min="12570" max="12571" width="2" style="129" hidden="1" customWidth="1"/>
    <col min="12572" max="12576" width="1.7109375" style="129" customWidth="1"/>
    <col min="12577" max="12577" width="1.5703125" style="129" customWidth="1"/>
    <col min="12578" max="12580" width="1.7109375" style="129" customWidth="1"/>
    <col min="12581" max="12581" width="1.28515625" style="129" customWidth="1"/>
    <col min="12582" max="12584" width="2" style="129" customWidth="1"/>
    <col min="12585" max="12597" width="2.28515625" style="129" customWidth="1"/>
    <col min="12598" max="12806" width="2" style="129" customWidth="1"/>
    <col min="12807" max="12807" width="1.42578125" style="129" customWidth="1"/>
    <col min="12808" max="12823" width="2" style="129" customWidth="1"/>
    <col min="12824" max="12824" width="1.7109375" style="129" customWidth="1"/>
    <col min="12825" max="12825" width="1" style="129" customWidth="1"/>
    <col min="12826" max="12827" width="2" style="129" hidden="1" customWidth="1"/>
    <col min="12828" max="12832" width="1.7109375" style="129" customWidth="1"/>
    <col min="12833" max="12833" width="1.5703125" style="129" customWidth="1"/>
    <col min="12834" max="12836" width="1.7109375" style="129" customWidth="1"/>
    <col min="12837" max="12837" width="1.28515625" style="129" customWidth="1"/>
    <col min="12838" max="12840" width="2" style="129" customWidth="1"/>
    <col min="12841" max="12853" width="2.28515625" style="129" customWidth="1"/>
    <col min="12854" max="13062" width="2" style="129" customWidth="1"/>
    <col min="13063" max="13063" width="1.42578125" style="129" customWidth="1"/>
    <col min="13064" max="13079" width="2" style="129" customWidth="1"/>
    <col min="13080" max="13080" width="1.7109375" style="129" customWidth="1"/>
    <col min="13081" max="13081" width="1" style="129" customWidth="1"/>
    <col min="13082" max="13083" width="2" style="129" hidden="1" customWidth="1"/>
    <col min="13084" max="13088" width="1.7109375" style="129" customWidth="1"/>
    <col min="13089" max="13089" width="1.5703125" style="129" customWidth="1"/>
    <col min="13090" max="13092" width="1.7109375" style="129" customWidth="1"/>
    <col min="13093" max="13093" width="1.28515625" style="129" customWidth="1"/>
    <col min="13094" max="13096" width="2" style="129" customWidth="1"/>
    <col min="13097" max="13109" width="2.28515625" style="129" customWidth="1"/>
    <col min="13110" max="13318" width="2" style="129" customWidth="1"/>
    <col min="13319" max="13319" width="1.42578125" style="129" customWidth="1"/>
    <col min="13320" max="13335" width="2" style="129" customWidth="1"/>
    <col min="13336" max="13336" width="1.7109375" style="129" customWidth="1"/>
    <col min="13337" max="13337" width="1" style="129" customWidth="1"/>
    <col min="13338" max="13339" width="2" style="129" hidden="1" customWidth="1"/>
    <col min="13340" max="13344" width="1.7109375" style="129" customWidth="1"/>
    <col min="13345" max="13345" width="1.5703125" style="129" customWidth="1"/>
    <col min="13346" max="13348" width="1.7109375" style="129" customWidth="1"/>
    <col min="13349" max="13349" width="1.28515625" style="129" customWidth="1"/>
    <col min="13350" max="13352" width="2" style="129" customWidth="1"/>
    <col min="13353" max="13365" width="2.28515625" style="129" customWidth="1"/>
    <col min="13366" max="13574" width="2" style="129" customWidth="1"/>
    <col min="13575" max="13575" width="1.42578125" style="129" customWidth="1"/>
    <col min="13576" max="13591" width="2" style="129" customWidth="1"/>
    <col min="13592" max="13592" width="1.7109375" style="129" customWidth="1"/>
    <col min="13593" max="13593" width="1" style="129" customWidth="1"/>
    <col min="13594" max="13595" width="2" style="129" hidden="1" customWidth="1"/>
    <col min="13596" max="13600" width="1.7109375" style="129" customWidth="1"/>
    <col min="13601" max="13601" width="1.5703125" style="129" customWidth="1"/>
    <col min="13602" max="13604" width="1.7109375" style="129" customWidth="1"/>
    <col min="13605" max="13605" width="1.28515625" style="129" customWidth="1"/>
    <col min="13606" max="13608" width="2" style="129" customWidth="1"/>
    <col min="13609" max="13621" width="2.28515625" style="129" customWidth="1"/>
    <col min="13622" max="13830" width="2" style="129" customWidth="1"/>
    <col min="13831" max="13831" width="1.42578125" style="129" customWidth="1"/>
    <col min="13832" max="13847" width="2" style="129" customWidth="1"/>
    <col min="13848" max="13848" width="1.7109375" style="129" customWidth="1"/>
    <col min="13849" max="13849" width="1" style="129" customWidth="1"/>
    <col min="13850" max="13851" width="2" style="129" hidden="1" customWidth="1"/>
    <col min="13852" max="13856" width="1.7109375" style="129" customWidth="1"/>
    <col min="13857" max="13857" width="1.5703125" style="129" customWidth="1"/>
    <col min="13858" max="13860" width="1.7109375" style="129" customWidth="1"/>
    <col min="13861" max="13861" width="1.28515625" style="129" customWidth="1"/>
    <col min="13862" max="13864" width="2" style="129" customWidth="1"/>
    <col min="13865" max="13877" width="2.28515625" style="129" customWidth="1"/>
    <col min="13878" max="14086" width="2" style="129" customWidth="1"/>
    <col min="14087" max="14087" width="1.42578125" style="129" customWidth="1"/>
    <col min="14088" max="14103" width="2" style="129" customWidth="1"/>
    <col min="14104" max="14104" width="1.7109375" style="129" customWidth="1"/>
    <col min="14105" max="14105" width="1" style="129" customWidth="1"/>
    <col min="14106" max="14107" width="2" style="129" hidden="1" customWidth="1"/>
    <col min="14108" max="14112" width="1.7109375" style="129" customWidth="1"/>
    <col min="14113" max="14113" width="1.5703125" style="129" customWidth="1"/>
    <col min="14114" max="14116" width="1.7109375" style="129" customWidth="1"/>
    <col min="14117" max="14117" width="1.28515625" style="129" customWidth="1"/>
    <col min="14118" max="14120" width="2" style="129" customWidth="1"/>
    <col min="14121" max="14133" width="2.28515625" style="129" customWidth="1"/>
    <col min="14134" max="14342" width="2" style="129" customWidth="1"/>
    <col min="14343" max="14343" width="1.42578125" style="129" customWidth="1"/>
    <col min="14344" max="14359" width="2" style="129" customWidth="1"/>
    <col min="14360" max="14360" width="1.7109375" style="129" customWidth="1"/>
    <col min="14361" max="14361" width="1" style="129" customWidth="1"/>
    <col min="14362" max="14363" width="2" style="129" hidden="1" customWidth="1"/>
    <col min="14364" max="14368" width="1.7109375" style="129" customWidth="1"/>
    <col min="14369" max="14369" width="1.5703125" style="129" customWidth="1"/>
    <col min="14370" max="14372" width="1.7109375" style="129" customWidth="1"/>
    <col min="14373" max="14373" width="1.28515625" style="129" customWidth="1"/>
    <col min="14374" max="14376" width="2" style="129" customWidth="1"/>
    <col min="14377" max="14389" width="2.28515625" style="129" customWidth="1"/>
    <col min="14390" max="14598" width="2" style="129" customWidth="1"/>
    <col min="14599" max="14599" width="1.42578125" style="129" customWidth="1"/>
    <col min="14600" max="14615" width="2" style="129" customWidth="1"/>
    <col min="14616" max="14616" width="1.7109375" style="129" customWidth="1"/>
    <col min="14617" max="14617" width="1" style="129" customWidth="1"/>
    <col min="14618" max="14619" width="2" style="129" hidden="1" customWidth="1"/>
    <col min="14620" max="14624" width="1.7109375" style="129" customWidth="1"/>
    <col min="14625" max="14625" width="1.5703125" style="129" customWidth="1"/>
    <col min="14626" max="14628" width="1.7109375" style="129" customWidth="1"/>
    <col min="14629" max="14629" width="1.28515625" style="129" customWidth="1"/>
    <col min="14630" max="14632" width="2" style="129" customWidth="1"/>
    <col min="14633" max="14645" width="2.28515625" style="129" customWidth="1"/>
    <col min="14646" max="14854" width="2" style="129" customWidth="1"/>
    <col min="14855" max="14855" width="1.42578125" style="129" customWidth="1"/>
    <col min="14856" max="14871" width="2" style="129" customWidth="1"/>
    <col min="14872" max="14872" width="1.7109375" style="129" customWidth="1"/>
    <col min="14873" max="14873" width="1" style="129" customWidth="1"/>
    <col min="14874" max="14875" width="2" style="129" hidden="1" customWidth="1"/>
    <col min="14876" max="14880" width="1.7109375" style="129" customWidth="1"/>
    <col min="14881" max="14881" width="1.5703125" style="129" customWidth="1"/>
    <col min="14882" max="14884" width="1.7109375" style="129" customWidth="1"/>
    <col min="14885" max="14885" width="1.28515625" style="129" customWidth="1"/>
    <col min="14886" max="14888" width="2" style="129" customWidth="1"/>
    <col min="14889" max="14901" width="2.28515625" style="129" customWidth="1"/>
    <col min="14902" max="15110" width="2" style="129" customWidth="1"/>
    <col min="15111" max="15111" width="1.42578125" style="129" customWidth="1"/>
    <col min="15112" max="15127" width="2" style="129" customWidth="1"/>
    <col min="15128" max="15128" width="1.7109375" style="129" customWidth="1"/>
    <col min="15129" max="15129" width="1" style="129" customWidth="1"/>
    <col min="15130" max="15131" width="2" style="129" hidden="1" customWidth="1"/>
    <col min="15132" max="15136" width="1.7109375" style="129" customWidth="1"/>
    <col min="15137" max="15137" width="1.5703125" style="129" customWidth="1"/>
    <col min="15138" max="15140" width="1.7109375" style="129" customWidth="1"/>
    <col min="15141" max="15141" width="1.28515625" style="129" customWidth="1"/>
    <col min="15142" max="15144" width="2" style="129" customWidth="1"/>
    <col min="15145" max="15157" width="2.28515625" style="129" customWidth="1"/>
    <col min="15158" max="15366" width="2" style="129" customWidth="1"/>
    <col min="15367" max="15367" width="1.42578125" style="129" customWidth="1"/>
    <col min="15368" max="15383" width="2" style="129" customWidth="1"/>
    <col min="15384" max="15384" width="1.7109375" style="129" customWidth="1"/>
    <col min="15385" max="15385" width="1" style="129" customWidth="1"/>
    <col min="15386" max="15387" width="2" style="129" hidden="1" customWidth="1"/>
    <col min="15388" max="15392" width="1.7109375" style="129" customWidth="1"/>
    <col min="15393" max="15393" width="1.5703125" style="129" customWidth="1"/>
    <col min="15394" max="15396" width="1.7109375" style="129" customWidth="1"/>
    <col min="15397" max="15397" width="1.28515625" style="129" customWidth="1"/>
    <col min="15398" max="15400" width="2" style="129" customWidth="1"/>
    <col min="15401" max="15413" width="2.28515625" style="129" customWidth="1"/>
    <col min="15414" max="15622" width="2" style="129" customWidth="1"/>
    <col min="15623" max="15623" width="1.42578125" style="129" customWidth="1"/>
    <col min="15624" max="15639" width="2" style="129" customWidth="1"/>
    <col min="15640" max="15640" width="1.7109375" style="129" customWidth="1"/>
    <col min="15641" max="15641" width="1" style="129" customWidth="1"/>
    <col min="15642" max="15643" width="2" style="129" hidden="1" customWidth="1"/>
    <col min="15644" max="15648" width="1.7109375" style="129" customWidth="1"/>
    <col min="15649" max="15649" width="1.5703125" style="129" customWidth="1"/>
    <col min="15650" max="15652" width="1.7109375" style="129" customWidth="1"/>
    <col min="15653" max="15653" width="1.28515625" style="129" customWidth="1"/>
    <col min="15654" max="15656" width="2" style="129" customWidth="1"/>
    <col min="15657" max="15669" width="2.28515625" style="129" customWidth="1"/>
    <col min="15670" max="15878" width="2" style="129" customWidth="1"/>
    <col min="15879" max="15879" width="1.42578125" style="129" customWidth="1"/>
    <col min="15880" max="15895" width="2" style="129" customWidth="1"/>
    <col min="15896" max="15896" width="1.7109375" style="129" customWidth="1"/>
    <col min="15897" max="15897" width="1" style="129" customWidth="1"/>
    <col min="15898" max="15899" width="2" style="129" hidden="1" customWidth="1"/>
    <col min="15900" max="15904" width="1.7109375" style="129" customWidth="1"/>
    <col min="15905" max="15905" width="1.5703125" style="129" customWidth="1"/>
    <col min="15906" max="15908" width="1.7109375" style="129" customWidth="1"/>
    <col min="15909" max="15909" width="1.28515625" style="129" customWidth="1"/>
    <col min="15910" max="15912" width="2" style="129" customWidth="1"/>
    <col min="15913" max="15925" width="2.28515625" style="129" customWidth="1"/>
    <col min="15926" max="16134" width="2" style="129" customWidth="1"/>
    <col min="16135" max="16135" width="1.42578125" style="129" customWidth="1"/>
    <col min="16136" max="16151" width="2" style="129" customWidth="1"/>
    <col min="16152" max="16152" width="1.7109375" style="129" customWidth="1"/>
    <col min="16153" max="16153" width="1" style="129" customWidth="1"/>
    <col min="16154" max="16155" width="2" style="129" hidden="1" customWidth="1"/>
    <col min="16156" max="16160" width="1.7109375" style="129" customWidth="1"/>
    <col min="16161" max="16161" width="1.5703125" style="129" customWidth="1"/>
    <col min="16162" max="16164" width="1.7109375" style="129" customWidth="1"/>
    <col min="16165" max="16165" width="1.28515625" style="129" customWidth="1"/>
    <col min="16166" max="16168" width="2" style="129" customWidth="1"/>
    <col min="16169" max="16181" width="2.28515625" style="129" customWidth="1"/>
    <col min="16182" max="16384" width="2" style="129" customWidth="1"/>
  </cols>
  <sheetData>
    <row r="1" spans="3:57" ht="16.5" customHeight="1" x14ac:dyDescent="0.2">
      <c r="C1" s="127"/>
      <c r="D1" s="127"/>
      <c r="E1" s="127"/>
      <c r="F1" s="127"/>
      <c r="G1" s="1238" t="s">
        <v>2794</v>
      </c>
      <c r="H1" s="1238"/>
      <c r="I1" s="1238"/>
      <c r="J1" s="1238"/>
      <c r="K1" s="1238"/>
      <c r="L1" s="1238"/>
      <c r="M1" s="1238"/>
      <c r="N1" s="1238"/>
      <c r="O1" s="1238"/>
      <c r="P1" s="1238"/>
      <c r="Q1" s="1238"/>
      <c r="R1" s="1238"/>
      <c r="S1" s="1238"/>
      <c r="T1" s="1238"/>
      <c r="U1" s="1238"/>
      <c r="V1" s="1238"/>
      <c r="W1" s="1238"/>
      <c r="X1" s="1238"/>
      <c r="Y1" s="1238"/>
      <c r="Z1" s="1238"/>
      <c r="AA1" s="128"/>
      <c r="AB1" s="127"/>
      <c r="AC1" s="127"/>
      <c r="AD1" s="127"/>
      <c r="AE1" s="127"/>
      <c r="AF1" s="127"/>
      <c r="AG1" s="127"/>
      <c r="AH1" s="127"/>
      <c r="AI1" s="127"/>
      <c r="AJ1" s="127"/>
      <c r="AK1" s="127"/>
      <c r="AL1" s="127"/>
      <c r="AN1" s="130"/>
      <c r="AO1" s="130"/>
      <c r="AP1" s="130"/>
      <c r="AQ1" s="130"/>
      <c r="AR1" s="130"/>
      <c r="AS1" s="130"/>
      <c r="AT1" s="130"/>
      <c r="AU1" s="130"/>
      <c r="AV1" s="130"/>
      <c r="AW1" s="130"/>
      <c r="AX1" s="130"/>
      <c r="AY1" s="130"/>
      <c r="AZ1" s="130"/>
      <c r="BA1" s="130"/>
      <c r="BB1" s="130"/>
      <c r="BC1" s="577" t="s">
        <v>2795</v>
      </c>
      <c r="BE1" s="1239" t="str">
        <f>"*"&amp;'#Konverter'!AD21&amp;'INV01-1'!B61&amp;'INV01-2'!E83&amp;'INV01-2'!F83&amp;'INV01-2'!G83&amp;'INV01-2'!H83&amp;"*"</f>
        <v>*2947876405521972*</v>
      </c>
    </row>
    <row r="2" spans="3:57" ht="15" customHeight="1" x14ac:dyDescent="0.2">
      <c r="C2" s="127"/>
      <c r="D2" s="127"/>
      <c r="E2" s="127"/>
      <c r="F2" s="127"/>
      <c r="G2" s="1238" t="s">
        <v>2796</v>
      </c>
      <c r="H2" s="1238"/>
      <c r="I2" s="1238"/>
      <c r="J2" s="1238"/>
      <c r="K2" s="1238"/>
      <c r="L2" s="1238"/>
      <c r="M2" s="1238"/>
      <c r="N2" s="1238"/>
      <c r="O2" s="1238"/>
      <c r="P2" s="1238"/>
      <c r="Q2" s="1238"/>
      <c r="R2" s="1238"/>
      <c r="S2" s="1238"/>
      <c r="T2" s="1238"/>
      <c r="U2" s="1238"/>
      <c r="V2" s="1238"/>
      <c r="W2" s="1238"/>
      <c r="X2" s="1238"/>
      <c r="Y2" s="1238"/>
      <c r="Z2" s="1238"/>
      <c r="AA2" s="128"/>
      <c r="AB2" s="127"/>
      <c r="AC2" s="127"/>
      <c r="AD2" s="127"/>
      <c r="AE2" s="127"/>
      <c r="AN2" s="130"/>
      <c r="AO2" s="130"/>
      <c r="AP2" s="130"/>
      <c r="AQ2" s="578" t="s">
        <v>2797</v>
      </c>
      <c r="AR2" s="579"/>
      <c r="AS2" s="579"/>
      <c r="AT2" s="579"/>
      <c r="AU2" s="579"/>
      <c r="AV2" s="579"/>
      <c r="AW2" s="579"/>
      <c r="AX2" s="579"/>
      <c r="AY2" s="579"/>
      <c r="AZ2" s="579"/>
      <c r="BA2" s="579"/>
      <c r="BB2" s="579"/>
      <c r="BC2" s="580"/>
      <c r="BE2" s="1239"/>
    </row>
    <row r="3" spans="3:57" x14ac:dyDescent="0.2">
      <c r="C3" s="127"/>
      <c r="D3" s="127"/>
      <c r="E3" s="127"/>
      <c r="F3" s="127"/>
      <c r="G3" s="1238" t="s">
        <v>2798</v>
      </c>
      <c r="H3" s="1238"/>
      <c r="I3" s="1238"/>
      <c r="J3" s="1238"/>
      <c r="K3" s="1238"/>
      <c r="L3" s="1238"/>
      <c r="M3" s="1238"/>
      <c r="N3" s="1238"/>
      <c r="O3" s="1238"/>
      <c r="P3" s="1238"/>
      <c r="Q3" s="1238"/>
      <c r="R3" s="1238"/>
      <c r="S3" s="1238"/>
      <c r="T3" s="1238"/>
      <c r="U3" s="1238"/>
      <c r="V3" s="1238"/>
      <c r="W3" s="1238"/>
      <c r="X3" s="1238"/>
      <c r="Y3" s="1238"/>
      <c r="Z3" s="1238"/>
      <c r="AA3" s="128"/>
      <c r="AB3" s="127"/>
      <c r="AC3" s="127"/>
      <c r="AD3" s="127"/>
      <c r="AE3" s="127"/>
      <c r="AN3" s="130"/>
      <c r="AO3" s="130"/>
      <c r="AP3" s="130"/>
      <c r="AQ3" s="1240" t="s">
        <v>2799</v>
      </c>
      <c r="AR3" s="1241"/>
      <c r="AS3" s="1241"/>
      <c r="AT3" s="1241"/>
      <c r="AU3" s="1241"/>
      <c r="AV3" s="1241"/>
      <c r="AW3" s="1241"/>
      <c r="AX3" s="1241"/>
      <c r="AY3" s="1241"/>
      <c r="AZ3" s="1241"/>
      <c r="BA3" s="1241"/>
      <c r="BB3" s="1241"/>
      <c r="BC3" s="1242"/>
      <c r="BE3" s="1239"/>
    </row>
    <row r="4" spans="3:57" x14ac:dyDescent="0.2">
      <c r="C4" s="127"/>
      <c r="D4" s="127"/>
      <c r="E4" s="127"/>
      <c r="F4" s="127"/>
      <c r="G4" s="1238" t="s">
        <v>2800</v>
      </c>
      <c r="H4" s="1238"/>
      <c r="I4" s="1238"/>
      <c r="J4" s="1238"/>
      <c r="K4" s="1238"/>
      <c r="L4" s="1238"/>
      <c r="M4" s="1238"/>
      <c r="N4" s="1238"/>
      <c r="O4" s="1238"/>
      <c r="P4" s="1238"/>
      <c r="Q4" s="1238"/>
      <c r="R4" s="1238"/>
      <c r="S4" s="1238"/>
      <c r="T4" s="1238"/>
      <c r="U4" s="1238"/>
      <c r="V4" s="1238"/>
      <c r="W4" s="1238"/>
      <c r="X4" s="1238"/>
      <c r="Y4" s="1238"/>
      <c r="Z4" s="1238"/>
      <c r="AA4" s="128"/>
      <c r="AB4" s="127"/>
      <c r="AC4" s="127"/>
      <c r="AD4" s="127"/>
      <c r="AE4" s="127"/>
      <c r="AF4" s="127"/>
      <c r="AG4" s="127"/>
      <c r="AH4" s="127"/>
      <c r="AI4" s="127"/>
      <c r="AJ4" s="127"/>
      <c r="AK4" s="127"/>
      <c r="AL4" s="127"/>
      <c r="AM4" s="127"/>
      <c r="AN4" s="130"/>
      <c r="AO4" s="130"/>
      <c r="AP4" s="130"/>
      <c r="AQ4" s="130"/>
      <c r="AR4" s="127"/>
      <c r="AS4" s="127"/>
      <c r="AT4" s="127"/>
      <c r="AU4" s="127"/>
      <c r="AV4" s="127"/>
      <c r="AW4" s="127"/>
      <c r="AX4" s="127"/>
      <c r="AY4" s="127"/>
      <c r="AZ4" s="127"/>
      <c r="BA4" s="127"/>
      <c r="BB4" s="127"/>
      <c r="BE4" s="1239"/>
    </row>
    <row r="5" spans="3:57" ht="13.5" customHeight="1" x14ac:dyDescent="0.2">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7"/>
      <c r="AT5" s="127"/>
      <c r="AU5" s="127"/>
      <c r="AV5" s="127"/>
      <c r="AW5" s="127"/>
      <c r="BE5" s="1239"/>
    </row>
    <row r="6" spans="3:57" ht="23.25" customHeight="1" x14ac:dyDescent="0.2">
      <c r="C6" s="1243" t="str">
        <f>IF(OsnPodaci!A58="","Unijeti interval izvještavanja.","GODIŠNJI IZVJEŠTAJ O INVESTICIJAMA ZA "&amp;TEXT(OsnPodaci!A58,"yyyy.")&amp;" GODINU")</f>
        <v>GODIŠNJI IZVJEŠTAJ O INVESTICIJAMA ZA 2023. GODINU</v>
      </c>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E6" s="1239"/>
    </row>
    <row r="7" spans="3:57" ht="54" customHeight="1" x14ac:dyDescent="0.2">
      <c r="C7" s="1244" t="s">
        <v>2801</v>
      </c>
      <c r="D7" s="1245"/>
      <c r="E7" s="1245"/>
      <c r="F7" s="1245"/>
      <c r="G7" s="1245"/>
      <c r="H7" s="1245"/>
      <c r="I7" s="1245"/>
      <c r="J7" s="1245"/>
      <c r="K7" s="1245"/>
      <c r="L7" s="1245"/>
      <c r="M7" s="1245"/>
      <c r="N7" s="1245"/>
      <c r="O7" s="1245"/>
      <c r="P7" s="1245"/>
      <c r="Q7" s="1245"/>
      <c r="R7" s="1245"/>
      <c r="S7" s="1245"/>
      <c r="T7" s="1245"/>
      <c r="U7" s="1245"/>
      <c r="V7" s="1245"/>
      <c r="W7" s="1245"/>
      <c r="X7" s="1245"/>
      <c r="Y7" s="1245"/>
      <c r="Z7" s="1245"/>
      <c r="AA7" s="1245"/>
      <c r="AB7" s="1245"/>
      <c r="AC7" s="1245"/>
      <c r="AD7" s="1245"/>
      <c r="AE7" s="1245"/>
      <c r="AF7" s="1245"/>
      <c r="AG7" s="1245"/>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6"/>
      <c r="BE7" s="1239"/>
    </row>
    <row r="8" spans="3:57" x14ac:dyDescent="0.2">
      <c r="C8" s="131"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D8" s="132"/>
      <c r="E8" s="132"/>
      <c r="F8" s="132"/>
      <c r="G8" s="132"/>
      <c r="H8" s="132"/>
      <c r="I8" s="132"/>
      <c r="J8" s="132"/>
      <c r="K8" s="132"/>
      <c r="L8" s="132"/>
      <c r="M8" s="132"/>
      <c r="N8" s="132"/>
      <c r="O8" s="132"/>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E8" s="1239"/>
    </row>
    <row r="9" spans="3:57" x14ac:dyDescent="0.2">
      <c r="C9" s="134" t="s">
        <v>2802</v>
      </c>
      <c r="D9" s="134"/>
      <c r="E9" s="134"/>
      <c r="F9" s="134"/>
      <c r="G9" s="135"/>
      <c r="H9" s="135"/>
      <c r="I9" s="135"/>
      <c r="J9" s="135"/>
      <c r="M9" s="135"/>
      <c r="N9" s="135"/>
      <c r="O9" s="136" t="str">
        <f>IF(OsnPodaci!B4="","",OsnPodaci!B4)</f>
        <v>DOO Gradski i prigradski saobraćaj Tuzla</v>
      </c>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E9" s="1239"/>
    </row>
    <row r="10" spans="3:57" ht="3.95" customHeight="1" x14ac:dyDescent="0.2">
      <c r="C10" s="134"/>
      <c r="D10" s="134"/>
      <c r="E10" s="134"/>
      <c r="F10" s="134"/>
      <c r="BE10" s="1239"/>
    </row>
    <row r="11" spans="3:57" ht="18" customHeight="1" x14ac:dyDescent="0.2">
      <c r="C11" s="134" t="s">
        <v>2803</v>
      </c>
      <c r="D11" s="134"/>
      <c r="E11" s="134"/>
      <c r="F11" s="134"/>
      <c r="G11" s="135"/>
      <c r="H11" s="135"/>
      <c r="I11" s="135"/>
      <c r="J11" s="135"/>
      <c r="K11" s="135"/>
      <c r="L11" s="135"/>
      <c r="M11" s="135"/>
      <c r="N11" s="135"/>
      <c r="O11" s="135"/>
      <c r="P11" s="135"/>
      <c r="Q11" s="135"/>
      <c r="R11" s="135"/>
      <c r="S11" s="135"/>
      <c r="T11" s="135"/>
      <c r="U11" s="135"/>
      <c r="V11" s="137" t="str">
        <f>IF(OsnPodaci!A4="","",OsnPodaci!A4)</f>
        <v>4209197100002</v>
      </c>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7"/>
      <c r="AX11" s="137"/>
      <c r="AY11" s="137"/>
      <c r="AZ11" s="137"/>
      <c r="BA11" s="137"/>
      <c r="BB11" s="137"/>
      <c r="BE11" s="1239"/>
    </row>
    <row r="12" spans="3:57" ht="3.95" customHeight="1" x14ac:dyDescent="0.2">
      <c r="C12" s="134"/>
      <c r="D12" s="134"/>
      <c r="E12" s="134"/>
      <c r="F12" s="134"/>
      <c r="BE12" s="1239"/>
    </row>
    <row r="13" spans="3:57" x14ac:dyDescent="0.2">
      <c r="C13" s="134" t="s">
        <v>2804</v>
      </c>
      <c r="D13" s="134"/>
      <c r="E13" s="134"/>
      <c r="F13" s="134"/>
      <c r="J13" s="136"/>
      <c r="K13" s="136"/>
      <c r="L13" s="136"/>
      <c r="M13" s="136"/>
      <c r="N13" s="136"/>
      <c r="O13" s="136" t="str">
        <f>IF('#UNOS'!B12="","",VLOOKUP('#UNOS'!B12,'#Konverter'!B2:F80,5,FALSE))</f>
        <v>Tuzlanski kanton</v>
      </c>
      <c r="P13" s="136"/>
      <c r="Q13" s="136"/>
      <c r="R13" s="136"/>
      <c r="S13" s="136"/>
      <c r="T13" s="136"/>
      <c r="U13" s="136"/>
      <c r="V13" s="135"/>
      <c r="X13" s="135"/>
      <c r="Y13" s="135"/>
      <c r="Z13" s="135"/>
      <c r="AA13" s="135"/>
      <c r="AC13" s="135"/>
      <c r="AN13" s="138" t="s">
        <v>2805</v>
      </c>
      <c r="AO13" s="136"/>
      <c r="AP13" s="136" t="str">
        <f>IF(OsnPodaci!A10="","",OsnPodaci!A10)</f>
        <v>Tuzla</v>
      </c>
      <c r="AQ13" s="136"/>
      <c r="AR13" s="136"/>
      <c r="AS13" s="136"/>
      <c r="AT13" s="136"/>
      <c r="AU13" s="136"/>
      <c r="AV13" s="136"/>
      <c r="AW13" s="136"/>
      <c r="AX13" s="136"/>
      <c r="AY13" s="136"/>
      <c r="AZ13" s="136"/>
      <c r="BE13" s="1239"/>
    </row>
    <row r="14" spans="3:57" ht="3.95" customHeight="1" x14ac:dyDescent="0.2">
      <c r="C14" s="134"/>
      <c r="D14" s="134"/>
      <c r="E14" s="134"/>
      <c r="F14" s="134"/>
      <c r="BE14" s="1239"/>
    </row>
    <row r="15" spans="3:57" x14ac:dyDescent="0.2">
      <c r="C15" s="134" t="s">
        <v>2806</v>
      </c>
      <c r="D15" s="134"/>
      <c r="E15" s="134"/>
      <c r="F15" s="134"/>
      <c r="G15" s="135"/>
      <c r="J15" s="136"/>
      <c r="K15" s="136"/>
      <c r="L15" s="136"/>
      <c r="M15" s="136"/>
      <c r="N15" s="136"/>
      <c r="O15" s="136" t="str">
        <f>IF(OsnPodaci!A13="","",OsnPodaci!A13)</f>
        <v>Bukinje bb</v>
      </c>
      <c r="P15" s="136"/>
      <c r="Q15" s="136"/>
      <c r="R15" s="136"/>
      <c r="S15" s="136"/>
      <c r="T15" s="136"/>
      <c r="U15" s="136"/>
      <c r="V15" s="135"/>
      <c r="X15" s="135"/>
      <c r="Y15" s="135"/>
      <c r="Z15" s="135"/>
      <c r="AN15" s="138" t="s">
        <v>2807</v>
      </c>
      <c r="AO15" s="136"/>
      <c r="AP15" s="136" t="str">
        <f>IF(LEN(OsnPodaci!B29)=8,TEXT(OsnPodaci!B29,"\000\/000-000"),IF(LEN(OsnPodaci!B29)=9,TEXT(OsnPodaci!B29,"\0??\/000-0000"),"-"))</f>
        <v>035/366-109</v>
      </c>
      <c r="AQ15" s="136"/>
      <c r="AR15" s="136"/>
      <c r="AS15" s="136"/>
      <c r="AT15" s="136"/>
      <c r="AU15" s="136"/>
      <c r="AV15" s="136"/>
      <c r="AW15" s="136"/>
      <c r="AX15" s="136"/>
      <c r="AY15" s="136"/>
      <c r="AZ15" s="136"/>
      <c r="BE15" s="1239"/>
    </row>
    <row r="16" spans="3:57" ht="3.95" customHeight="1" x14ac:dyDescent="0.2">
      <c r="BE16" s="1239"/>
    </row>
    <row r="17" spans="1:57" x14ac:dyDescent="0.2">
      <c r="C17" s="134" t="s">
        <v>2808</v>
      </c>
      <c r="D17" s="134"/>
      <c r="E17" s="134"/>
      <c r="F17" s="135"/>
      <c r="G17" s="135"/>
      <c r="H17" s="135"/>
      <c r="I17" s="135"/>
      <c r="J17" s="135"/>
      <c r="K17" s="135"/>
      <c r="L17" s="135"/>
      <c r="M17" s="135"/>
      <c r="N17" s="135"/>
      <c r="O17" s="135"/>
      <c r="P17" s="135"/>
      <c r="Q17" s="137" t="str">
        <f>IF(OsnPodaci!A19="","",OsnPodaci!A19)</f>
        <v>49.31</v>
      </c>
      <c r="R17" s="135"/>
      <c r="S17" s="135"/>
      <c r="T17" s="135"/>
      <c r="U17" s="135"/>
      <c r="V17" s="135"/>
      <c r="W17" s="135"/>
      <c r="X17" s="135"/>
      <c r="Y17" s="135"/>
      <c r="Z17" s="135"/>
      <c r="AA17" s="135"/>
      <c r="AB17" s="135"/>
      <c r="AC17" s="135"/>
      <c r="AD17" s="135"/>
      <c r="AE17" s="135"/>
      <c r="AF17" s="135"/>
      <c r="AG17" s="135"/>
      <c r="AH17" s="135"/>
      <c r="AI17" s="135"/>
      <c r="AJ17" s="135"/>
      <c r="AK17" s="135"/>
      <c r="AL17" s="135"/>
      <c r="AM17" s="135"/>
      <c r="AN17" s="135"/>
      <c r="AO17" s="135"/>
      <c r="AP17" s="135"/>
      <c r="BA17" s="137"/>
      <c r="BB17" s="137"/>
      <c r="BE17" s="1239"/>
    </row>
    <row r="18" spans="1:57" ht="3.95" customHeight="1" x14ac:dyDescent="0.2">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7"/>
      <c r="AL18" s="127"/>
      <c r="AM18" s="127"/>
      <c r="AN18" s="127"/>
      <c r="AO18" s="127"/>
      <c r="BE18" s="1239"/>
    </row>
    <row r="19" spans="1:57" s="143" customFormat="1" ht="13.5" customHeight="1" x14ac:dyDescent="0.2">
      <c r="A19" s="126"/>
      <c r="B19" s="126"/>
      <c r="C19" s="413" t="str">
        <f>IF(OsnPodaci!A58="","Unijeti interval izvještavanja.","TABELA 1. IZVRŠENE ISPLATE ZA INVESTICIJE U STALNA SREDSTVA PO IZVORIMA FINANSIRANJA U "&amp;TEXT(OsnPodaci!A58,"yyyy")&amp;". GODINI")</f>
        <v>TABELA 1. IZVRŠENE ISPLATE ZA INVESTICIJE U STALNA SREDSTVA PO IZVORIMA FINANSIRANJA U 2023. GODINI</v>
      </c>
      <c r="D19" s="140"/>
      <c r="E19" s="140"/>
      <c r="F19" s="140"/>
      <c r="G19" s="140"/>
      <c r="H19" s="140"/>
      <c r="I19" s="140"/>
      <c r="J19" s="140"/>
      <c r="K19" s="140"/>
      <c r="L19" s="140"/>
      <c r="M19" s="140"/>
      <c r="N19" s="140"/>
      <c r="O19" s="140"/>
      <c r="P19" s="140"/>
      <c r="Q19" s="140"/>
      <c r="R19" s="140"/>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41"/>
      <c r="AR19" s="141"/>
      <c r="AS19" s="141"/>
      <c r="AT19" s="142" t="s">
        <v>2809</v>
      </c>
      <c r="AV19" s="142" t="s">
        <v>2810</v>
      </c>
      <c r="AW19" s="144"/>
      <c r="AX19" s="144"/>
      <c r="AY19" s="140"/>
      <c r="AZ19" s="140"/>
      <c r="BA19" s="140"/>
      <c r="BB19" s="144"/>
      <c r="BC19" s="144"/>
      <c r="BE19" s="1239"/>
    </row>
    <row r="20" spans="1:57" s="143" customFormat="1" ht="13.5" customHeight="1" x14ac:dyDescent="0.2">
      <c r="A20" s="126"/>
      <c r="B20" s="126"/>
      <c r="C20" s="139"/>
      <c r="D20" s="140"/>
      <c r="E20" s="140"/>
      <c r="F20" s="140"/>
      <c r="G20" s="414" t="s">
        <v>2811</v>
      </c>
      <c r="H20" s="140"/>
      <c r="I20" s="140"/>
      <c r="J20" s="140"/>
      <c r="K20" s="140"/>
      <c r="L20" s="140"/>
      <c r="M20" s="140"/>
      <c r="N20" s="140"/>
      <c r="O20" s="140"/>
      <c r="P20" s="140"/>
      <c r="Q20" s="140"/>
      <c r="R20" s="140"/>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2"/>
      <c r="AU20" s="142"/>
      <c r="AV20" s="144"/>
      <c r="AW20" s="144"/>
      <c r="AX20" s="144"/>
      <c r="AY20" s="140"/>
      <c r="AZ20" s="140"/>
      <c r="BA20" s="140"/>
      <c r="BB20" s="144"/>
      <c r="BC20" s="144"/>
      <c r="BE20" s="1239"/>
    </row>
    <row r="21" spans="1:57" ht="15" customHeight="1" x14ac:dyDescent="0.2">
      <c r="C21" s="1247" t="s">
        <v>2075</v>
      </c>
      <c r="D21" s="1248"/>
      <c r="E21" s="1249"/>
      <c r="F21" s="145"/>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7"/>
      <c r="AW21" s="1232" t="s">
        <v>2812</v>
      </c>
      <c r="AX21" s="1233"/>
      <c r="AY21" s="1233"/>
      <c r="AZ21" s="1233"/>
      <c r="BA21" s="1233"/>
      <c r="BB21" s="1233"/>
      <c r="BC21" s="1234"/>
      <c r="BE21" s="1239"/>
    </row>
    <row r="22" spans="1:57" ht="15" customHeight="1" x14ac:dyDescent="0.2">
      <c r="C22" s="1250"/>
      <c r="D22" s="1251"/>
      <c r="E22" s="1252"/>
      <c r="F22" s="148"/>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49"/>
      <c r="AL22" s="149"/>
      <c r="AM22" s="149"/>
      <c r="AN22" s="149"/>
      <c r="AO22" s="149"/>
      <c r="AP22" s="149"/>
      <c r="AQ22" s="149"/>
      <c r="AR22" s="149"/>
      <c r="AS22" s="149"/>
      <c r="AT22" s="149"/>
      <c r="AU22" s="149"/>
      <c r="AV22" s="150"/>
      <c r="AW22" s="1235"/>
      <c r="AX22" s="1236"/>
      <c r="AY22" s="1236"/>
      <c r="AZ22" s="1236"/>
      <c r="BA22" s="1236"/>
      <c r="BB22" s="1236"/>
      <c r="BC22" s="1237"/>
      <c r="BE22" s="1239"/>
    </row>
    <row r="23" spans="1:57" ht="15" customHeight="1" x14ac:dyDescent="0.2">
      <c r="A23" s="126">
        <v>0.01</v>
      </c>
      <c r="B23" s="126">
        <f>IF(LEN(AW23)=0,"",1+ABS((AW23*A23)/LEN(AW23))+A23)</f>
        <v>4012.4400000000005</v>
      </c>
      <c r="C23" s="1226" t="s">
        <v>2081</v>
      </c>
      <c r="D23" s="1227"/>
      <c r="E23" s="1228"/>
      <c r="F23" s="415" t="str">
        <f>IF(OsnPodaci!A58="","Unijeti interval izvještavanja.","Isplaćeno za investicije po izvorima u "&amp;TEXT(OsnPodaci!A58,"yyyy")&amp;". godini")</f>
        <v>Isplaćeno za investicije po izvorima u 2023. godini</v>
      </c>
      <c r="G23" s="416"/>
      <c r="H23" s="416"/>
      <c r="I23" s="416"/>
      <c r="J23" s="416"/>
      <c r="K23" s="416"/>
      <c r="L23" s="416"/>
      <c r="M23" s="416"/>
      <c r="N23" s="416"/>
      <c r="O23" s="416"/>
      <c r="P23" s="416"/>
      <c r="Q23" s="416"/>
      <c r="R23" s="416"/>
      <c r="S23" s="416"/>
      <c r="T23" s="416"/>
      <c r="U23" s="416"/>
      <c r="V23" s="416"/>
      <c r="W23" s="416"/>
      <c r="X23" s="416"/>
      <c r="Y23" s="416"/>
      <c r="Z23" s="416"/>
      <c r="AA23" s="416"/>
      <c r="AB23" s="416"/>
      <c r="AC23" s="416"/>
      <c r="AD23" s="416"/>
      <c r="AE23" s="416"/>
      <c r="AF23" s="416"/>
      <c r="AG23" s="416"/>
      <c r="AH23" s="416"/>
      <c r="AI23" s="416"/>
      <c r="AJ23" s="416"/>
      <c r="AK23" s="416"/>
      <c r="AL23" s="416"/>
      <c r="AM23" s="416"/>
      <c r="AN23" s="416"/>
      <c r="AO23" s="416"/>
      <c r="AP23" s="416"/>
      <c r="AQ23" s="416"/>
      <c r="AR23" s="416"/>
      <c r="AS23" s="416"/>
      <c r="AT23" s="416"/>
      <c r="AU23" s="416"/>
      <c r="AV23" s="417"/>
      <c r="AW23" s="1262">
        <f>IFERROR(IF(AND(AW25,AW26,AW29,AW33,AW34,AW35)="","",SUM(AW25)+SUM(AW26)+SUM(AW29)+SUM(AW33:AW35)),"")</f>
        <v>2808001</v>
      </c>
      <c r="AX23" s="1263"/>
      <c r="AY23" s="1263"/>
      <c r="AZ23" s="1263"/>
      <c r="BA23" s="1263"/>
      <c r="BB23" s="1263"/>
      <c r="BC23" s="1264"/>
      <c r="BE23" s="1239"/>
    </row>
    <row r="24" spans="1:57" ht="15" customHeight="1" x14ac:dyDescent="0.2">
      <c r="C24" s="1229"/>
      <c r="D24" s="1230"/>
      <c r="E24" s="1231"/>
      <c r="F24" s="418" t="s">
        <v>2813</v>
      </c>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c r="AM24" s="419"/>
      <c r="AN24" s="419"/>
      <c r="AO24" s="419"/>
      <c r="AP24" s="419"/>
      <c r="AQ24" s="419"/>
      <c r="AR24" s="419"/>
      <c r="AS24" s="419"/>
      <c r="AT24" s="419"/>
      <c r="AU24" s="419"/>
      <c r="AV24" s="420"/>
      <c r="AW24" s="1265"/>
      <c r="AX24" s="1266"/>
      <c r="AY24" s="1266"/>
      <c r="AZ24" s="1266"/>
      <c r="BA24" s="1266"/>
      <c r="BB24" s="1266"/>
      <c r="BC24" s="1267"/>
      <c r="BE24" s="1239"/>
    </row>
    <row r="25" spans="1:57" ht="15" customHeight="1" x14ac:dyDescent="0.2">
      <c r="A25" s="126">
        <v>0.02</v>
      </c>
      <c r="B25" s="126">
        <f t="shared" ref="B25:B35" si="0">IF(LEN(AW25)=0,"",1+ABS((AW25*A25)/LEN(AW25))+A25)</f>
        <v>2513.7533333333331</v>
      </c>
      <c r="C25" s="421" t="s">
        <v>2814</v>
      </c>
      <c r="D25" s="422"/>
      <c r="E25" s="422"/>
      <c r="F25" s="423" t="s">
        <v>2815</v>
      </c>
      <c r="G25" s="422"/>
      <c r="H25" s="424"/>
      <c r="I25" s="424"/>
      <c r="J25" s="424"/>
      <c r="K25" s="424"/>
      <c r="L25" s="424"/>
      <c r="M25" s="424"/>
      <c r="N25" s="425"/>
      <c r="O25" s="425"/>
      <c r="P25" s="426" t="s">
        <v>2816</v>
      </c>
      <c r="Q25" s="424"/>
      <c r="R25" s="424"/>
      <c r="S25" s="424"/>
      <c r="T25" s="424"/>
      <c r="U25" s="424"/>
      <c r="V25" s="425"/>
      <c r="W25" s="424"/>
      <c r="X25" s="424"/>
      <c r="Y25" s="424"/>
      <c r="Z25" s="424"/>
      <c r="AA25" s="424"/>
      <c r="AB25" s="424"/>
      <c r="AC25" s="424"/>
      <c r="AD25" s="424"/>
      <c r="AE25" s="424"/>
      <c r="AF25" s="424"/>
      <c r="AG25" s="424"/>
      <c r="AH25" s="424"/>
      <c r="AI25" s="424"/>
      <c r="AJ25" s="424"/>
      <c r="AK25" s="424"/>
      <c r="AL25" s="424"/>
      <c r="AM25" s="424"/>
      <c r="AN25" s="424"/>
      <c r="AO25" s="424"/>
      <c r="AP25" s="424"/>
      <c r="AQ25" s="424"/>
      <c r="AR25" s="424"/>
      <c r="AS25" s="424"/>
      <c r="AT25" s="424"/>
      <c r="AU25" s="424"/>
      <c r="AV25" s="424"/>
      <c r="AW25" s="1259">
        <v>753820</v>
      </c>
      <c r="AX25" s="1260"/>
      <c r="AY25" s="1260"/>
      <c r="AZ25" s="1260"/>
      <c r="BA25" s="1260"/>
      <c r="BB25" s="1260"/>
      <c r="BC25" s="1261"/>
      <c r="BE25" s="1239"/>
    </row>
    <row r="26" spans="1:57" ht="15" customHeight="1" x14ac:dyDescent="0.2">
      <c r="A26" s="126">
        <v>0.03</v>
      </c>
      <c r="B26" s="126">
        <f t="shared" si="0"/>
        <v>1.03</v>
      </c>
      <c r="C26" s="421" t="s">
        <v>2817</v>
      </c>
      <c r="D26" s="422"/>
      <c r="E26" s="422"/>
      <c r="F26" s="423" t="s">
        <v>2818</v>
      </c>
      <c r="G26" s="422"/>
      <c r="H26" s="424"/>
      <c r="I26" s="424"/>
      <c r="J26" s="424"/>
      <c r="K26" s="424"/>
      <c r="L26" s="424"/>
      <c r="M26" s="424"/>
      <c r="N26" s="424"/>
      <c r="O26" s="424"/>
      <c r="P26" s="424"/>
      <c r="Q26" s="424"/>
      <c r="R26" s="424"/>
      <c r="S26" s="424"/>
      <c r="T26" s="424"/>
      <c r="U26" s="424"/>
      <c r="V26" s="424"/>
      <c r="W26" s="424"/>
      <c r="X26" s="424"/>
      <c r="Y26" s="424"/>
      <c r="Z26" s="424"/>
      <c r="AA26" s="424"/>
      <c r="AB26" s="424"/>
      <c r="AC26" s="424"/>
      <c r="AD26" s="424"/>
      <c r="AE26" s="424"/>
      <c r="AF26" s="424"/>
      <c r="AG26" s="424"/>
      <c r="AH26" s="424"/>
      <c r="AI26" s="424"/>
      <c r="AJ26" s="424"/>
      <c r="AK26" s="424"/>
      <c r="AL26" s="424" t="s">
        <v>2819</v>
      </c>
      <c r="AM26" s="424"/>
      <c r="AN26" s="424"/>
      <c r="AO26" s="424"/>
      <c r="AP26" s="424"/>
      <c r="AQ26" s="424"/>
      <c r="AR26" s="424"/>
      <c r="AS26" s="424"/>
      <c r="AT26" s="424"/>
      <c r="AU26" s="424"/>
      <c r="AV26" s="424"/>
      <c r="AW26" s="1256">
        <f t="array" ref="AW26">IF(AND(ISBLANK(AW27:AW28)),"",SUM(AW27:AW28))</f>
        <v>0</v>
      </c>
      <c r="AX26" s="1257"/>
      <c r="AY26" s="1257"/>
      <c r="AZ26" s="1257"/>
      <c r="BA26" s="1257"/>
      <c r="BB26" s="1257"/>
      <c r="BC26" s="1258"/>
      <c r="BE26" s="1239"/>
    </row>
    <row r="27" spans="1:57" ht="15" customHeight="1" x14ac:dyDescent="0.2">
      <c r="A27" s="126">
        <v>0.04</v>
      </c>
      <c r="B27" s="126">
        <f t="shared" si="0"/>
        <v>1.04</v>
      </c>
      <c r="C27" s="427" t="s">
        <v>2820</v>
      </c>
      <c r="D27" s="424"/>
      <c r="E27" s="424"/>
      <c r="F27" s="428" t="s">
        <v>2821</v>
      </c>
      <c r="G27" s="424"/>
      <c r="H27" s="424"/>
      <c r="I27" s="424"/>
      <c r="J27" s="424"/>
      <c r="K27" s="424"/>
      <c r="L27" s="424"/>
      <c r="M27" s="424"/>
      <c r="N27" s="424"/>
      <c r="O27" s="424"/>
      <c r="P27" s="424"/>
      <c r="Q27" s="424"/>
      <c r="R27" s="424"/>
      <c r="S27" s="424"/>
      <c r="T27" s="424"/>
      <c r="U27" s="424"/>
      <c r="V27" s="424"/>
      <c r="W27" s="424"/>
      <c r="X27" s="424"/>
      <c r="Y27" s="424"/>
      <c r="Z27" s="424"/>
      <c r="AA27" s="424"/>
      <c r="AB27" s="424"/>
      <c r="AC27" s="424"/>
      <c r="AD27" s="424"/>
      <c r="AE27" s="424"/>
      <c r="AF27" s="424"/>
      <c r="AG27" s="424"/>
      <c r="AH27" s="424"/>
      <c r="AI27" s="424"/>
      <c r="AJ27" s="424"/>
      <c r="AK27" s="424"/>
      <c r="AL27" s="424"/>
      <c r="AM27" s="424"/>
      <c r="AN27" s="424"/>
      <c r="AO27" s="424"/>
      <c r="AP27" s="424"/>
      <c r="AQ27" s="424"/>
      <c r="AR27" s="424"/>
      <c r="AS27" s="424"/>
      <c r="AT27" s="424"/>
      <c r="AU27" s="424"/>
      <c r="AV27" s="424"/>
      <c r="AW27" s="1253">
        <v>0</v>
      </c>
      <c r="AX27" s="1254"/>
      <c r="AY27" s="1254"/>
      <c r="AZ27" s="1254"/>
      <c r="BA27" s="1254"/>
      <c r="BB27" s="1254"/>
      <c r="BC27" s="1255"/>
      <c r="BE27" s="1239"/>
    </row>
    <row r="28" spans="1:57" ht="15" customHeight="1" x14ac:dyDescent="0.2">
      <c r="A28" s="126">
        <v>0.05</v>
      </c>
      <c r="B28" s="126">
        <f t="shared" si="0"/>
        <v>1.05</v>
      </c>
      <c r="C28" s="427" t="s">
        <v>2822</v>
      </c>
      <c r="D28" s="424"/>
      <c r="E28" s="424"/>
      <c r="F28" s="428" t="s">
        <v>2823</v>
      </c>
      <c r="G28" s="424"/>
      <c r="H28" s="424"/>
      <c r="I28" s="424"/>
      <c r="J28" s="424"/>
      <c r="K28" s="424"/>
      <c r="L28" s="424"/>
      <c r="M28" s="424"/>
      <c r="N28" s="424"/>
      <c r="O28" s="424"/>
      <c r="P28" s="424"/>
      <c r="Q28" s="424"/>
      <c r="R28" s="424"/>
      <c r="S28" s="424"/>
      <c r="T28" s="424"/>
      <c r="U28" s="424"/>
      <c r="V28" s="424"/>
      <c r="W28" s="424"/>
      <c r="X28" s="424"/>
      <c r="Y28" s="424"/>
      <c r="Z28" s="424"/>
      <c r="AA28" s="424"/>
      <c r="AB28" s="424"/>
      <c r="AC28" s="424"/>
      <c r="AD28" s="424"/>
      <c r="AE28" s="424"/>
      <c r="AF28" s="424"/>
      <c r="AG28" s="424"/>
      <c r="AH28" s="424"/>
      <c r="AI28" s="424"/>
      <c r="AJ28" s="424"/>
      <c r="AK28" s="424"/>
      <c r="AL28" s="424"/>
      <c r="AM28" s="424"/>
      <c r="AN28" s="424"/>
      <c r="AO28" s="424"/>
      <c r="AP28" s="424"/>
      <c r="AQ28" s="424"/>
      <c r="AR28" s="424"/>
      <c r="AS28" s="424"/>
      <c r="AT28" s="424"/>
      <c r="AU28" s="424"/>
      <c r="AV28" s="424"/>
      <c r="AW28" s="1253">
        <v>0</v>
      </c>
      <c r="AX28" s="1254"/>
      <c r="AY28" s="1254"/>
      <c r="AZ28" s="1254"/>
      <c r="BA28" s="1254"/>
      <c r="BB28" s="1254"/>
      <c r="BC28" s="1255"/>
      <c r="BE28" s="1239"/>
    </row>
    <row r="29" spans="1:57" ht="15" customHeight="1" x14ac:dyDescent="0.2">
      <c r="A29" s="126">
        <v>6.0000000000000005E-2</v>
      </c>
      <c r="B29" s="126">
        <f t="shared" si="0"/>
        <v>17608.325714285718</v>
      </c>
      <c r="C29" s="421" t="s">
        <v>2824</v>
      </c>
      <c r="D29" s="422"/>
      <c r="E29" s="422"/>
      <c r="F29" s="423" t="s">
        <v>2825</v>
      </c>
      <c r="G29" s="424"/>
      <c r="H29" s="424"/>
      <c r="I29" s="424"/>
      <c r="J29" s="424"/>
      <c r="K29" s="424"/>
      <c r="L29" s="424"/>
      <c r="M29" s="424"/>
      <c r="N29" s="424"/>
      <c r="O29" s="424"/>
      <c r="P29" s="426" t="s">
        <v>2826</v>
      </c>
      <c r="R29" s="425"/>
      <c r="S29" s="424"/>
      <c r="T29" s="424"/>
      <c r="U29" s="424"/>
      <c r="V29" s="424"/>
      <c r="W29" s="424"/>
      <c r="X29" s="424"/>
      <c r="Y29" s="424"/>
      <c r="Z29" s="424"/>
      <c r="AA29" s="424"/>
      <c r="AB29" s="424"/>
      <c r="AC29" s="424"/>
      <c r="AD29" s="424"/>
      <c r="AE29" s="424"/>
      <c r="AF29" s="424"/>
      <c r="AG29" s="424"/>
      <c r="AH29" s="424"/>
      <c r="AI29" s="424"/>
      <c r="AJ29" s="424"/>
      <c r="AK29" s="424"/>
      <c r="AL29" s="424" t="s">
        <v>2827</v>
      </c>
      <c r="AM29" s="424"/>
      <c r="AN29" s="424"/>
      <c r="AO29" s="424"/>
      <c r="AP29" s="424"/>
      <c r="AQ29" s="424"/>
      <c r="AR29" s="424"/>
      <c r="AS29" s="424"/>
      <c r="AT29" s="424"/>
      <c r="AU29" s="424"/>
      <c r="AV29" s="424"/>
      <c r="AW29" s="1256">
        <f t="array" ref="AW29">IF(AND(ISBLANK(AW30:AW32)),"",SUM(AW30:AW32))</f>
        <v>2054181</v>
      </c>
      <c r="AX29" s="1257"/>
      <c r="AY29" s="1257"/>
      <c r="AZ29" s="1257"/>
      <c r="BA29" s="1257"/>
      <c r="BB29" s="1257"/>
      <c r="BC29" s="1258"/>
      <c r="BE29" s="1239"/>
    </row>
    <row r="30" spans="1:57" ht="15" customHeight="1" x14ac:dyDescent="0.2">
      <c r="A30" s="126">
        <v>7.0000000000000007E-2</v>
      </c>
      <c r="B30" s="126">
        <f t="shared" si="0"/>
        <v>20542.88</v>
      </c>
      <c r="C30" s="427" t="s">
        <v>2828</v>
      </c>
      <c r="D30" s="424"/>
      <c r="E30" s="424"/>
      <c r="F30" s="428" t="s">
        <v>2829</v>
      </c>
      <c r="G30" s="424"/>
      <c r="H30" s="424"/>
      <c r="I30" s="424"/>
      <c r="J30" s="424"/>
      <c r="K30" s="424"/>
      <c r="L30" s="424"/>
      <c r="M30" s="424"/>
      <c r="N30" s="424"/>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424"/>
      <c r="AL30" s="424"/>
      <c r="AM30" s="424"/>
      <c r="AN30" s="424"/>
      <c r="AO30" s="424"/>
      <c r="AP30" s="424"/>
      <c r="AQ30" s="424"/>
      <c r="AR30" s="424"/>
      <c r="AS30" s="424"/>
      <c r="AT30" s="424"/>
      <c r="AU30" s="424"/>
      <c r="AV30" s="424"/>
      <c r="AW30" s="1253">
        <v>2054181</v>
      </c>
      <c r="AX30" s="1254"/>
      <c r="AY30" s="1254"/>
      <c r="AZ30" s="1254"/>
      <c r="BA30" s="1254"/>
      <c r="BB30" s="1254"/>
      <c r="BC30" s="1255"/>
      <c r="BE30" s="1239"/>
    </row>
    <row r="31" spans="1:57" ht="15" customHeight="1" x14ac:dyDescent="0.2">
      <c r="A31" s="126">
        <v>0.08</v>
      </c>
      <c r="B31" s="126">
        <f t="shared" si="0"/>
        <v>1.08</v>
      </c>
      <c r="C31" s="427" t="s">
        <v>2830</v>
      </c>
      <c r="D31" s="424"/>
      <c r="E31" s="424"/>
      <c r="F31" s="428" t="s">
        <v>2831</v>
      </c>
      <c r="G31" s="424"/>
      <c r="H31" s="424"/>
      <c r="I31" s="424"/>
      <c r="J31" s="424"/>
      <c r="K31" s="424"/>
      <c r="L31" s="424"/>
      <c r="M31" s="424"/>
      <c r="N31" s="424"/>
      <c r="O31" s="424"/>
      <c r="P31" s="424"/>
      <c r="Q31" s="424"/>
      <c r="R31" s="424"/>
      <c r="S31" s="424"/>
      <c r="T31" s="424"/>
      <c r="U31" s="424"/>
      <c r="V31" s="424"/>
      <c r="W31" s="424"/>
      <c r="X31" s="424"/>
      <c r="Y31" s="424"/>
      <c r="Z31" s="424"/>
      <c r="AA31" s="424"/>
      <c r="AB31" s="424"/>
      <c r="AC31" s="424"/>
      <c r="AD31" s="424"/>
      <c r="AE31" s="424"/>
      <c r="AF31" s="424"/>
      <c r="AG31" s="424"/>
      <c r="AH31" s="424"/>
      <c r="AI31" s="424"/>
      <c r="AJ31" s="424"/>
      <c r="AK31" s="424"/>
      <c r="AL31" s="424"/>
      <c r="AM31" s="424"/>
      <c r="AN31" s="424"/>
      <c r="AO31" s="424"/>
      <c r="AP31" s="424"/>
      <c r="AQ31" s="424"/>
      <c r="AR31" s="424"/>
      <c r="AS31" s="424"/>
      <c r="AT31" s="424"/>
      <c r="AU31" s="424"/>
      <c r="AV31" s="424"/>
      <c r="AW31" s="1253">
        <v>0</v>
      </c>
      <c r="AX31" s="1254"/>
      <c r="AY31" s="1254"/>
      <c r="AZ31" s="1254"/>
      <c r="BA31" s="1254"/>
      <c r="BB31" s="1254"/>
      <c r="BC31" s="1255"/>
      <c r="BE31" s="1239"/>
    </row>
    <row r="32" spans="1:57" ht="15" customHeight="1" x14ac:dyDescent="0.2">
      <c r="A32" s="126">
        <v>0.09</v>
      </c>
      <c r="B32" s="126">
        <f t="shared" si="0"/>
        <v>1.0900000000000001</v>
      </c>
      <c r="C32" s="427" t="s">
        <v>2832</v>
      </c>
      <c r="D32" s="424"/>
      <c r="E32" s="424"/>
      <c r="F32" s="428" t="s">
        <v>2833</v>
      </c>
      <c r="G32" s="424"/>
      <c r="H32" s="424"/>
      <c r="I32" s="424"/>
      <c r="J32" s="424"/>
      <c r="K32" s="424"/>
      <c r="L32" s="424"/>
      <c r="M32" s="424"/>
      <c r="N32" s="424"/>
      <c r="O32" s="424"/>
      <c r="P32" s="424"/>
      <c r="Q32" s="424"/>
      <c r="R32" s="424"/>
      <c r="S32" s="424"/>
      <c r="T32" s="424"/>
      <c r="U32" s="424"/>
      <c r="V32" s="424"/>
      <c r="W32" s="424"/>
      <c r="X32" s="424"/>
      <c r="Y32" s="424"/>
      <c r="Z32" s="424"/>
      <c r="AA32" s="424"/>
      <c r="AB32" s="424"/>
      <c r="AC32" s="424"/>
      <c r="AD32" s="424"/>
      <c r="AE32" s="424"/>
      <c r="AF32" s="424"/>
      <c r="AG32" s="424"/>
      <c r="AH32" s="424"/>
      <c r="AI32" s="424"/>
      <c r="AJ32" s="424"/>
      <c r="AK32" s="424"/>
      <c r="AL32" s="424"/>
      <c r="AM32" s="424"/>
      <c r="AN32" s="424"/>
      <c r="AO32" s="424"/>
      <c r="AP32" s="424"/>
      <c r="AQ32" s="424"/>
      <c r="AR32" s="424"/>
      <c r="AS32" s="424"/>
      <c r="AT32" s="424"/>
      <c r="AU32" s="424"/>
      <c r="AV32" s="424"/>
      <c r="AW32" s="1253">
        <v>0</v>
      </c>
      <c r="AX32" s="1254"/>
      <c r="AY32" s="1254"/>
      <c r="AZ32" s="1254"/>
      <c r="BA32" s="1254"/>
      <c r="BB32" s="1254"/>
      <c r="BC32" s="1255"/>
    </row>
    <row r="33" spans="1:55" ht="15.6" customHeight="1" x14ac:dyDescent="0.2">
      <c r="A33" s="126">
        <v>9.9999999999999992E-2</v>
      </c>
      <c r="B33" s="126">
        <f t="shared" si="0"/>
        <v>1.1000000000000001</v>
      </c>
      <c r="C33" s="421" t="s">
        <v>2834</v>
      </c>
      <c r="D33" s="422"/>
      <c r="E33" s="422"/>
      <c r="F33" s="423" t="s">
        <v>2835</v>
      </c>
      <c r="G33" s="424"/>
      <c r="H33" s="424"/>
      <c r="I33" s="424"/>
      <c r="J33" s="424"/>
      <c r="K33" s="424"/>
      <c r="L33" s="424"/>
      <c r="M33" s="424"/>
      <c r="N33" s="424"/>
      <c r="O33" s="425"/>
      <c r="P33" s="426" t="s">
        <v>2836</v>
      </c>
      <c r="R33" s="424"/>
      <c r="S33" s="424"/>
      <c r="T33" s="424"/>
      <c r="U33" s="424"/>
      <c r="V33" s="424"/>
      <c r="W33" s="424"/>
      <c r="X33" s="424"/>
      <c r="Y33" s="424"/>
      <c r="Z33" s="424"/>
      <c r="AA33" s="424"/>
      <c r="AB33" s="424"/>
      <c r="AC33" s="424"/>
      <c r="AD33" s="424"/>
      <c r="AE33" s="424"/>
      <c r="AF33" s="424"/>
      <c r="AG33" s="424"/>
      <c r="AH33" s="424"/>
      <c r="AI33" s="424"/>
      <c r="AJ33" s="424"/>
      <c r="AK33" s="424"/>
      <c r="AL33" s="424"/>
      <c r="AM33" s="424"/>
      <c r="AN33" s="424"/>
      <c r="AO33" s="424"/>
      <c r="AP33" s="424"/>
      <c r="AQ33" s="424"/>
      <c r="AR33" s="424"/>
      <c r="AS33" s="424"/>
      <c r="AT33" s="424"/>
      <c r="AU33" s="424"/>
      <c r="AV33" s="424"/>
      <c r="AW33" s="1259">
        <v>0</v>
      </c>
      <c r="AX33" s="1260"/>
      <c r="AY33" s="1260"/>
      <c r="AZ33" s="1260"/>
      <c r="BA33" s="1260"/>
      <c r="BB33" s="1260"/>
      <c r="BC33" s="1261"/>
    </row>
    <row r="34" spans="1:55" ht="15.6" customHeight="1" x14ac:dyDescent="0.2">
      <c r="A34" s="126">
        <v>0.10999999999999999</v>
      </c>
      <c r="B34" s="126">
        <f t="shared" si="0"/>
        <v>1.1099999999999999</v>
      </c>
      <c r="C34" s="421" t="s">
        <v>2837</v>
      </c>
      <c r="D34" s="422"/>
      <c r="E34" s="422"/>
      <c r="F34" s="423" t="s">
        <v>2838</v>
      </c>
      <c r="G34" s="424"/>
      <c r="H34" s="424"/>
      <c r="I34" s="424"/>
      <c r="J34" s="424"/>
      <c r="K34" s="424"/>
      <c r="L34" s="424"/>
      <c r="M34" s="424"/>
      <c r="N34" s="424"/>
      <c r="O34" s="424"/>
      <c r="P34" s="424"/>
      <c r="Q34" s="424"/>
      <c r="R34" s="424"/>
      <c r="S34" s="424"/>
      <c r="T34" s="424"/>
      <c r="U34" s="424"/>
      <c r="V34" s="424"/>
      <c r="W34" s="424"/>
      <c r="X34" s="424"/>
      <c r="Y34" s="424"/>
      <c r="Z34" s="424"/>
      <c r="AA34" s="424"/>
      <c r="AB34" s="424"/>
      <c r="AC34" s="424"/>
      <c r="AD34" s="424"/>
      <c r="AE34" s="424"/>
      <c r="AF34" s="424"/>
      <c r="AG34" s="424"/>
      <c r="AH34" s="424"/>
      <c r="AI34" s="424"/>
      <c r="AJ34" s="424"/>
      <c r="AK34" s="424"/>
      <c r="AL34" s="424"/>
      <c r="AM34" s="424"/>
      <c r="AN34" s="424"/>
      <c r="AO34" s="424"/>
      <c r="AP34" s="424"/>
      <c r="AQ34" s="424"/>
      <c r="AR34" s="424"/>
      <c r="AS34" s="424"/>
      <c r="AT34" s="424"/>
      <c r="AU34" s="424"/>
      <c r="AV34" s="424"/>
      <c r="AW34" s="1259">
        <v>0</v>
      </c>
      <c r="AX34" s="1260"/>
      <c r="AY34" s="1260"/>
      <c r="AZ34" s="1260"/>
      <c r="BA34" s="1260"/>
      <c r="BB34" s="1260"/>
      <c r="BC34" s="1261"/>
    </row>
    <row r="35" spans="1:55" ht="15.6" customHeight="1" x14ac:dyDescent="0.2">
      <c r="A35" s="126">
        <v>0.11999999999999998</v>
      </c>
      <c r="B35" s="126" t="str">
        <f t="shared" si="0"/>
        <v/>
      </c>
      <c r="C35" s="1268" t="s">
        <v>2839</v>
      </c>
      <c r="D35" s="1269"/>
      <c r="E35" s="1269"/>
      <c r="F35" s="429" t="s">
        <v>2840</v>
      </c>
      <c r="G35" s="416"/>
      <c r="H35" s="416"/>
      <c r="I35" s="416"/>
      <c r="J35" s="416"/>
      <c r="K35" s="416"/>
      <c r="L35" s="416"/>
      <c r="M35" s="416"/>
      <c r="N35" s="416"/>
      <c r="O35" s="416"/>
      <c r="P35" s="416"/>
      <c r="Q35" s="416"/>
      <c r="R35" s="416"/>
      <c r="S35" s="416"/>
      <c r="T35" s="416"/>
      <c r="U35" s="416"/>
      <c r="V35" s="416"/>
      <c r="W35" s="416"/>
      <c r="X35" s="416"/>
      <c r="Y35" s="416"/>
      <c r="Z35" s="416"/>
      <c r="AA35" s="416"/>
      <c r="AB35" s="416"/>
      <c r="AC35" s="416"/>
      <c r="AD35" s="416"/>
      <c r="AE35" s="416"/>
      <c r="AF35" s="416"/>
      <c r="AG35" s="416"/>
      <c r="AH35" s="416"/>
      <c r="AI35" s="416"/>
      <c r="AJ35" s="416"/>
      <c r="AK35" s="416"/>
      <c r="AL35" s="416"/>
      <c r="AM35" s="416"/>
      <c r="AN35" s="416"/>
      <c r="AO35" s="416"/>
      <c r="AP35" s="416"/>
      <c r="AQ35" s="416"/>
      <c r="AR35" s="416"/>
      <c r="AS35" s="416"/>
      <c r="AT35" s="416"/>
      <c r="AU35" s="416"/>
      <c r="AV35" s="417"/>
      <c r="AW35" s="1259"/>
      <c r="AX35" s="1260"/>
      <c r="AY35" s="1260"/>
      <c r="AZ35" s="1260"/>
      <c r="BA35" s="1260"/>
      <c r="BB35" s="1260"/>
      <c r="BC35" s="1261"/>
    </row>
    <row r="36" spans="1:55" ht="15.6" customHeight="1" x14ac:dyDescent="0.2">
      <c r="C36" s="1270"/>
      <c r="D36" s="1269"/>
      <c r="E36" s="1269"/>
      <c r="F36" s="430" t="s">
        <v>2841</v>
      </c>
      <c r="G36" s="419"/>
      <c r="H36" s="419"/>
      <c r="I36" s="419"/>
      <c r="J36" s="419"/>
      <c r="K36" s="419"/>
      <c r="L36" s="419"/>
      <c r="M36" s="419"/>
      <c r="N36" s="419"/>
      <c r="O36" s="419"/>
      <c r="P36" s="419"/>
      <c r="Q36" s="419"/>
      <c r="R36" s="419"/>
      <c r="S36" s="419"/>
      <c r="T36" s="419"/>
      <c r="U36" s="419"/>
      <c r="V36" s="419"/>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20"/>
      <c r="AW36" s="1259"/>
      <c r="AX36" s="1260"/>
      <c r="AY36" s="1260"/>
      <c r="AZ36" s="1260"/>
      <c r="BA36" s="1260"/>
      <c r="BB36" s="1260"/>
      <c r="BC36" s="1261"/>
    </row>
    <row r="37" spans="1:55" ht="15.6" customHeight="1" x14ac:dyDescent="0.2">
      <c r="A37" s="126">
        <v>0.12999999999999998</v>
      </c>
      <c r="B37" s="126">
        <f>IF(LEN(AW37)=0,"",1+ABS((AW37*A37)/LEN(AW37))+A37)</f>
        <v>1.1299999999999999</v>
      </c>
      <c r="C37" s="431" t="s">
        <v>2842</v>
      </c>
      <c r="D37" s="432"/>
      <c r="E37" s="432"/>
      <c r="F37" s="433" t="s">
        <v>2843</v>
      </c>
      <c r="G37" s="434"/>
      <c r="H37" s="432"/>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c r="AG37" s="432"/>
      <c r="AH37" s="432"/>
      <c r="AI37" s="432"/>
      <c r="AJ37" s="432"/>
      <c r="AK37" s="432"/>
      <c r="AL37" s="432"/>
      <c r="AM37" s="432"/>
      <c r="AN37" s="432"/>
      <c r="AO37" s="432"/>
      <c r="AP37" s="432"/>
      <c r="AQ37" s="432"/>
      <c r="AR37" s="432"/>
      <c r="AS37" s="432"/>
      <c r="AT37" s="432"/>
      <c r="AU37" s="432"/>
      <c r="AV37" s="432"/>
      <c r="AW37" s="1271">
        <v>0</v>
      </c>
      <c r="AX37" s="1272"/>
      <c r="AY37" s="1272"/>
      <c r="AZ37" s="1272"/>
      <c r="BA37" s="1272"/>
      <c r="BB37" s="1272"/>
      <c r="BC37" s="1273"/>
    </row>
    <row r="38" spans="1:55" s="153" customFormat="1" ht="15" customHeight="1" x14ac:dyDescent="0.2">
      <c r="A38" s="126"/>
      <c r="B38" s="126"/>
      <c r="C38" s="581" t="s">
        <v>2844</v>
      </c>
      <c r="D38" s="151"/>
      <c r="E38" s="152"/>
      <c r="F38" s="152"/>
      <c r="G38" s="152"/>
      <c r="H38" s="152"/>
      <c r="I38" s="152"/>
      <c r="J38" s="152"/>
      <c r="K38" s="152"/>
      <c r="L38" s="152"/>
    </row>
    <row r="39" spans="1:55" s="153" customFormat="1" ht="15" customHeight="1" x14ac:dyDescent="0.2">
      <c r="A39" s="126"/>
      <c r="B39" s="126"/>
      <c r="C39" s="581" t="s">
        <v>2845</v>
      </c>
      <c r="D39" s="151"/>
      <c r="E39" s="152"/>
      <c r="F39" s="152"/>
      <c r="G39" s="152"/>
      <c r="H39" s="152"/>
      <c r="I39" s="152"/>
      <c r="J39" s="152"/>
      <c r="K39" s="152"/>
      <c r="L39" s="152"/>
    </row>
    <row r="40" spans="1:55" s="153" customFormat="1" ht="15" customHeight="1" x14ac:dyDescent="0.2">
      <c r="A40" s="126"/>
      <c r="B40" s="126"/>
      <c r="C40" s="581" t="s">
        <v>2846</v>
      </c>
      <c r="D40" s="151"/>
      <c r="E40" s="152"/>
      <c r="F40" s="152"/>
      <c r="G40" s="152"/>
      <c r="H40" s="152"/>
      <c r="I40" s="152"/>
      <c r="J40" s="152"/>
      <c r="K40" s="152"/>
      <c r="L40" s="152"/>
    </row>
    <row r="41" spans="1:55" s="153" customFormat="1" ht="15" customHeight="1" x14ac:dyDescent="0.2">
      <c r="A41" s="126"/>
      <c r="B41" s="126"/>
      <c r="C41" s="581" t="s">
        <v>2847</v>
      </c>
      <c r="D41" s="151"/>
      <c r="E41" s="152"/>
      <c r="F41" s="152"/>
      <c r="G41" s="152"/>
      <c r="H41" s="152"/>
      <c r="I41" s="152"/>
      <c r="J41" s="152"/>
      <c r="K41" s="152"/>
      <c r="L41" s="152"/>
    </row>
    <row r="42" spans="1:55" s="153" customFormat="1" ht="15" customHeight="1" x14ac:dyDescent="0.2">
      <c r="A42" s="126"/>
      <c r="B42" s="126"/>
      <c r="C42" s="581" t="s">
        <v>2848</v>
      </c>
      <c r="D42" s="151"/>
      <c r="E42" s="152"/>
      <c r="F42" s="152"/>
      <c r="G42" s="152"/>
      <c r="H42" s="152"/>
      <c r="I42" s="152"/>
      <c r="J42" s="152"/>
      <c r="K42" s="152"/>
      <c r="L42" s="152"/>
    </row>
    <row r="43" spans="1:55" s="153" customFormat="1" ht="15" customHeight="1" x14ac:dyDescent="0.2">
      <c r="A43" s="126"/>
      <c r="B43" s="126"/>
      <c r="C43" s="581" t="s">
        <v>2849</v>
      </c>
      <c r="D43" s="151"/>
      <c r="E43" s="152"/>
      <c r="F43" s="152"/>
      <c r="G43" s="152"/>
      <c r="H43" s="152"/>
      <c r="I43" s="152"/>
      <c r="J43" s="152"/>
      <c r="K43" s="152"/>
      <c r="L43" s="152"/>
    </row>
    <row r="44" spans="1:55" s="153" customFormat="1" ht="13.5" customHeight="1" x14ac:dyDescent="0.2">
      <c r="A44" s="126"/>
      <c r="B44" s="126"/>
      <c r="C44" s="154"/>
      <c r="D44" s="127"/>
    </row>
    <row r="45" spans="1:55" s="153" customFormat="1" ht="16.899999999999999" customHeight="1" x14ac:dyDescent="0.2">
      <c r="A45" s="126"/>
      <c r="B45" s="126"/>
      <c r="C45" s="413" t="str">
        <f>IF(OsnPodaci!A58="","Unijeti interval izvještavanja.","TABELA 2. VREMENSKA RAZGRANIČENJA IZMEĐU ISPLATA ZA INVESTICIJE I OSTVARENIH INVESTICIJA SA STANJEM 31.12."&amp;TEXT(OsnPodaci!A58,"yyyy")&amp;". GODINE")</f>
        <v>TABELA 2. VREMENSKA RAZGRANIČENJA IZMEĐU ISPLATA ZA INVESTICIJE I OSTVARENIH INVESTICIJA SA STANJEM 31.12.2023. GODINE</v>
      </c>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row>
    <row r="46" spans="1:55" s="157" customFormat="1" ht="16.899999999999999" customHeight="1" x14ac:dyDescent="0.2">
      <c r="A46" s="126"/>
      <c r="B46" s="126"/>
      <c r="C46" s="1274" t="s">
        <v>2075</v>
      </c>
      <c r="D46" s="1275"/>
      <c r="E46" s="1275"/>
      <c r="F46" s="155"/>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232" t="s">
        <v>2812</v>
      </c>
      <c r="AX46" s="1233"/>
      <c r="AY46" s="1233"/>
      <c r="AZ46" s="1233"/>
      <c r="BA46" s="1233"/>
      <c r="BB46" s="1233"/>
      <c r="BC46" s="1234"/>
    </row>
    <row r="47" spans="1:55" s="157" customFormat="1" ht="16.899999999999999" customHeight="1" x14ac:dyDescent="0.2">
      <c r="A47" s="126"/>
      <c r="B47" s="126"/>
      <c r="C47" s="1276"/>
      <c r="D47" s="1277"/>
      <c r="E47" s="1277"/>
      <c r="F47" s="158"/>
      <c r="G47" s="159"/>
      <c r="H47" s="159"/>
      <c r="I47" s="159"/>
      <c r="J47" s="159"/>
      <c r="K47" s="159"/>
      <c r="L47" s="159"/>
      <c r="M47" s="159"/>
      <c r="N47" s="159"/>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159"/>
      <c r="AP47" s="159"/>
      <c r="AQ47" s="159"/>
      <c r="AR47" s="159"/>
      <c r="AS47" s="159"/>
      <c r="AT47" s="159"/>
      <c r="AU47" s="159"/>
      <c r="AV47" s="159"/>
      <c r="AW47" s="1235"/>
      <c r="AX47" s="1236"/>
      <c r="AY47" s="1236"/>
      <c r="AZ47" s="1236"/>
      <c r="BA47" s="1236"/>
      <c r="BB47" s="1236"/>
      <c r="BC47" s="1237"/>
    </row>
    <row r="48" spans="1:55" s="153" customFormat="1" ht="16.899999999999999" customHeight="1" x14ac:dyDescent="0.2">
      <c r="A48" s="126">
        <v>0.13999999999999999</v>
      </c>
      <c r="B48" s="126">
        <f>IF(LEN(AW48)=0,"",1+ABS((AW48*A48)/LEN(AW48))+A48)</f>
        <v>56161.159999999996</v>
      </c>
      <c r="C48" s="1282" t="s">
        <v>2850</v>
      </c>
      <c r="D48" s="1283"/>
      <c r="E48" s="1283"/>
      <c r="F48" s="435" t="str">
        <f>IF(OsnPodaci!A58="","Unijeti interval izvještavanja.","Isplaćeno za investicije u toku "&amp;TEXT(OsnPodaci!A58,"yyyy")&amp;". godine")</f>
        <v>Isplaćeno za investicije u toku 2023. godine</v>
      </c>
      <c r="G48" s="436"/>
      <c r="H48" s="436"/>
      <c r="I48" s="436"/>
      <c r="J48" s="436"/>
      <c r="K48" s="436"/>
      <c r="L48" s="436"/>
      <c r="M48" s="436"/>
      <c r="N48" s="436"/>
      <c r="O48" s="436"/>
      <c r="P48" s="436"/>
      <c r="Q48" s="436"/>
      <c r="R48" s="436"/>
      <c r="S48" s="132"/>
      <c r="T48" s="132"/>
      <c r="U48" s="132"/>
      <c r="V48" s="132"/>
      <c r="W48" s="132"/>
      <c r="X48" s="132"/>
      <c r="Y48" s="132"/>
      <c r="Z48" s="132"/>
      <c r="AA48" s="132"/>
      <c r="AB48" s="132"/>
      <c r="AC48" s="132"/>
      <c r="AD48" s="132"/>
      <c r="AE48" s="132"/>
      <c r="AF48" s="132"/>
      <c r="AG48" s="132"/>
      <c r="AH48" s="132"/>
      <c r="AI48" s="132"/>
      <c r="AJ48" s="132"/>
      <c r="AK48" s="132"/>
      <c r="AL48" s="132"/>
      <c r="AM48" s="132"/>
      <c r="AN48" s="132"/>
      <c r="AO48" s="132"/>
      <c r="AP48" s="132"/>
      <c r="AQ48" s="132"/>
      <c r="AR48" s="132"/>
      <c r="AS48" s="132"/>
      <c r="AT48" s="132"/>
      <c r="AU48" s="132"/>
      <c r="AV48" s="132"/>
      <c r="AW48" s="1284">
        <f t="array" ref="AW48">IF(AND(ISBLANK(AW50:AW51)),"",SUM(AW50:AW51))</f>
        <v>2808001</v>
      </c>
      <c r="AX48" s="1285"/>
      <c r="AY48" s="1285"/>
      <c r="AZ48" s="1285"/>
      <c r="BA48" s="1285"/>
      <c r="BB48" s="1285"/>
      <c r="BC48" s="1286"/>
    </row>
    <row r="49" spans="1:55" s="153" customFormat="1" ht="16.899999999999999" customHeight="1" x14ac:dyDescent="0.2">
      <c r="A49" s="126"/>
      <c r="B49" s="126"/>
      <c r="C49" s="1229"/>
      <c r="D49" s="1230"/>
      <c r="E49" s="1230"/>
      <c r="F49" s="437" t="s">
        <v>2851</v>
      </c>
      <c r="G49" s="438"/>
      <c r="H49" s="438"/>
      <c r="I49" s="438"/>
      <c r="J49" s="438"/>
      <c r="K49" s="438"/>
      <c r="L49" s="438"/>
      <c r="M49" s="438"/>
      <c r="N49" s="438"/>
      <c r="O49" s="438"/>
      <c r="P49" s="438"/>
      <c r="Q49" s="438"/>
      <c r="R49" s="438"/>
      <c r="S49" s="439"/>
      <c r="T49" s="439"/>
      <c r="U49" s="439"/>
      <c r="V49" s="439"/>
      <c r="W49" s="439"/>
      <c r="X49" s="439"/>
      <c r="Y49" s="439"/>
      <c r="Z49" s="439"/>
      <c r="AA49" s="439"/>
      <c r="AB49" s="439"/>
      <c r="AC49" s="439"/>
      <c r="AD49" s="439"/>
      <c r="AE49" s="439"/>
      <c r="AF49" s="439"/>
      <c r="AG49" s="439"/>
      <c r="AH49" s="439"/>
      <c r="AI49" s="439"/>
      <c r="AJ49" s="439"/>
      <c r="AK49" s="439"/>
      <c r="AL49" s="439"/>
      <c r="AM49" s="439"/>
      <c r="AN49" s="439"/>
      <c r="AO49" s="439"/>
      <c r="AP49" s="439"/>
      <c r="AQ49" s="439"/>
      <c r="AR49" s="439"/>
      <c r="AS49" s="439"/>
      <c r="AT49" s="439"/>
      <c r="AU49" s="439"/>
      <c r="AV49" s="439"/>
      <c r="AW49" s="1265"/>
      <c r="AX49" s="1266"/>
      <c r="AY49" s="1266"/>
      <c r="AZ49" s="1266"/>
      <c r="BA49" s="1266"/>
      <c r="BB49" s="1266"/>
      <c r="BC49" s="1267"/>
    </row>
    <row r="50" spans="1:55" s="153" customFormat="1" ht="16.899999999999999" customHeight="1" x14ac:dyDescent="0.2">
      <c r="A50" s="126">
        <v>0.15</v>
      </c>
      <c r="B50" s="126">
        <f>IF(LEN(AW50)=0,"",1+ABS((AW50*A50)/LEN(AW50))+A50)</f>
        <v>60172.6</v>
      </c>
      <c r="C50" s="440" t="s">
        <v>2852</v>
      </c>
      <c r="D50" s="419"/>
      <c r="E50" s="419"/>
      <c r="F50" s="441" t="str">
        <f>IF(OsnPodaci!B58="","Unijeti interval izvještavanja.","za izvršene radove i nabavke u toku "&amp;TEXT(OsnPodaci!B58,"yyyy.")&amp;" godine")</f>
        <v>za izvršene radove i nabavke u toku 2023. godine</v>
      </c>
      <c r="G50" s="442"/>
      <c r="H50" s="439"/>
      <c r="I50" s="439"/>
      <c r="J50" s="439"/>
      <c r="K50" s="439"/>
      <c r="L50" s="439"/>
      <c r="M50" s="439"/>
      <c r="N50" s="439"/>
      <c r="O50" s="439"/>
      <c r="P50" s="439"/>
      <c r="Q50" s="439"/>
      <c r="R50" s="439"/>
      <c r="S50" s="439"/>
      <c r="T50" s="439"/>
      <c r="U50" s="973" t="s">
        <v>2853</v>
      </c>
      <c r="V50" s="439"/>
      <c r="W50" s="439"/>
      <c r="X50" s="439"/>
      <c r="Y50" s="439"/>
      <c r="Z50" s="439"/>
      <c r="AA50" s="439"/>
      <c r="AB50" s="439"/>
      <c r="AC50" s="439"/>
      <c r="AD50" s="439"/>
      <c r="AE50" s="439"/>
      <c r="AF50" s="439"/>
      <c r="AG50" s="439"/>
      <c r="AH50" s="439"/>
      <c r="AI50" s="439"/>
      <c r="AJ50" s="439"/>
      <c r="AK50" s="439"/>
      <c r="AL50" s="439"/>
      <c r="AM50" s="439"/>
      <c r="AN50" s="439"/>
      <c r="AO50" s="439"/>
      <c r="AP50" s="439"/>
      <c r="AQ50" s="439"/>
      <c r="AR50" s="439"/>
      <c r="AS50" s="439"/>
      <c r="AT50" s="439"/>
      <c r="AU50" s="439"/>
      <c r="AV50" s="439"/>
      <c r="AW50" s="1287">
        <v>2808001</v>
      </c>
      <c r="AX50" s="1288"/>
      <c r="AY50" s="1288"/>
      <c r="AZ50" s="1288"/>
      <c r="BA50" s="1288"/>
      <c r="BB50" s="1288"/>
      <c r="BC50" s="1289"/>
    </row>
    <row r="51" spans="1:55" s="153" customFormat="1" ht="16.899999999999999" customHeight="1" x14ac:dyDescent="0.2">
      <c r="A51" s="126">
        <v>0.16</v>
      </c>
      <c r="B51" s="126" t="str">
        <f>IF(LEN(AW51)=0,"",1+ABS((AW51*A51)/LEN(AW51))+A51)</f>
        <v/>
      </c>
      <c r="C51" s="1290" t="s">
        <v>2854</v>
      </c>
      <c r="D51" s="1291"/>
      <c r="E51" s="1291"/>
      <c r="F51" s="443" t="str">
        <f>CONCATENATE("za izmirenje obaveza iz ",TEXT(OsnPodaci!B58,"yyyy")-1,". godine i ranije prema izvođačima radova i isporučiocima opreme i drugima;")</f>
        <v>za izmirenje obaveza iz 2022. godine i ranije prema izvođačima radova i isporučiocima opreme i drugima;</v>
      </c>
      <c r="G51" s="444"/>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294"/>
      <c r="AX51" s="1295"/>
      <c r="AY51" s="1295"/>
      <c r="AZ51" s="1295"/>
      <c r="BA51" s="1295"/>
      <c r="BB51" s="1295"/>
      <c r="BC51" s="1296"/>
    </row>
    <row r="52" spans="1:55" s="153" customFormat="1" ht="16.899999999999999" customHeight="1" x14ac:dyDescent="0.2">
      <c r="A52" s="126"/>
      <c r="B52" s="126"/>
      <c r="C52" s="1290"/>
      <c r="D52" s="1291"/>
      <c r="E52" s="1291"/>
      <c r="F52" s="443" t="str">
        <f>CONCATENATE("za otplatu iskorištenih komercijalnih kredita za investicije u ",YEAR(OsnPodaci!$A$58)-1,". godini i ranije kod preduzeća u zemlji i")</f>
        <v>za otplatu iskorištenih komercijalnih kredita za investicije u 2022. godini i ranije kod preduzeća u zemlji i</v>
      </c>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132"/>
      <c r="AQ52" s="132"/>
      <c r="AR52" s="132"/>
      <c r="AS52" s="132"/>
      <c r="AT52" s="132"/>
      <c r="AU52" s="132"/>
      <c r="AV52" s="132"/>
      <c r="AW52" s="1294"/>
      <c r="AX52" s="1295"/>
      <c r="AY52" s="1295"/>
      <c r="AZ52" s="1295"/>
      <c r="BA52" s="1295"/>
      <c r="BB52" s="1295"/>
      <c r="BC52" s="1296"/>
    </row>
    <row r="53" spans="1:55" s="153" customFormat="1" ht="16.899999999999999" customHeight="1" x14ac:dyDescent="0.2">
      <c r="A53" s="126"/>
      <c r="B53" s="126"/>
      <c r="C53" s="1292"/>
      <c r="D53" s="1293"/>
      <c r="E53" s="1293"/>
      <c r="F53" s="441" t="str">
        <f>CONCATENATE("inostranih preduzeća; za avanse date u ",YEAR(OsnPodaci!$A$58),". godini po odbitku obračunatog dijela pod 2.11.")</f>
        <v>inostranih preduzeća; za avanse date u 2023. godini po odbitku obračunatog dijela pod 2.11.</v>
      </c>
      <c r="G53" s="439"/>
      <c r="H53" s="439"/>
      <c r="I53" s="439"/>
      <c r="J53" s="439"/>
      <c r="K53" s="439"/>
      <c r="L53" s="439"/>
      <c r="M53" s="439"/>
      <c r="N53" s="439"/>
      <c r="O53" s="439"/>
      <c r="P53" s="439"/>
      <c r="Q53" s="439"/>
      <c r="R53" s="439"/>
      <c r="S53" s="439"/>
      <c r="T53" s="439"/>
      <c r="U53" s="439"/>
      <c r="V53" s="439"/>
      <c r="W53" s="439"/>
      <c r="X53" s="439"/>
      <c r="Y53" s="439"/>
      <c r="Z53" s="439"/>
      <c r="AA53" s="439"/>
      <c r="AB53" s="439"/>
      <c r="AC53" s="439"/>
      <c r="AD53" s="439"/>
      <c r="AE53" s="439"/>
      <c r="AF53" s="439"/>
      <c r="AG53" s="439"/>
      <c r="AH53" s="439"/>
      <c r="AI53" s="439"/>
      <c r="AJ53" s="439"/>
      <c r="AK53" s="439"/>
      <c r="AL53" s="439"/>
      <c r="AM53" s="439"/>
      <c r="AN53" s="439"/>
      <c r="AO53" s="439"/>
      <c r="AP53" s="439"/>
      <c r="AQ53" s="439"/>
      <c r="AR53" s="439"/>
      <c r="AS53" s="439"/>
      <c r="AT53" s="439"/>
      <c r="AU53" s="439"/>
      <c r="AV53" s="439"/>
      <c r="AW53" s="1287"/>
      <c r="AX53" s="1288"/>
      <c r="AY53" s="1288"/>
      <c r="AZ53" s="1288"/>
      <c r="BA53" s="1288"/>
      <c r="BB53" s="1288"/>
      <c r="BC53" s="1289"/>
    </row>
    <row r="54" spans="1:55" s="153" customFormat="1" ht="16.899999999999999" customHeight="1" x14ac:dyDescent="0.2">
      <c r="A54" s="126">
        <v>0.17</v>
      </c>
      <c r="B54" s="126" t="str">
        <f>IF(LEN(AW54)=0,"",1+ABS((AW54*A54)/LEN(AW54))+A54)</f>
        <v/>
      </c>
      <c r="C54" s="1282" t="s">
        <v>2855</v>
      </c>
      <c r="D54" s="1283"/>
      <c r="E54" s="1283"/>
      <c r="F54" s="435" t="str">
        <f>IF(OsnPodaci!A58="","Unijeti interval izvještavanja.","Izvršeni a neplaćeni radovi i nabavke u toku "&amp;TEXT(OsnPodaci!A58,"yyyy")&amp;". godine")</f>
        <v>Izvršeni a neplaćeni radovi i nabavke u toku 2023. godine</v>
      </c>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L54" s="132"/>
      <c r="AM54" s="132"/>
      <c r="AN54" s="132"/>
      <c r="AO54" s="132"/>
      <c r="AP54" s="132"/>
      <c r="AQ54" s="132"/>
      <c r="AR54" s="132"/>
      <c r="AS54" s="132"/>
      <c r="AT54" s="132"/>
      <c r="AU54" s="132"/>
      <c r="AV54" s="132"/>
      <c r="AW54" s="1297"/>
      <c r="AX54" s="1298"/>
      <c r="AY54" s="1298"/>
      <c r="AZ54" s="1298"/>
      <c r="BA54" s="1298"/>
      <c r="BB54" s="1298"/>
      <c r="BC54" s="1299"/>
    </row>
    <row r="55" spans="1:55" s="153" customFormat="1" ht="16.899999999999999" customHeight="1" x14ac:dyDescent="0.2">
      <c r="A55" s="126"/>
      <c r="B55" s="126"/>
      <c r="C55" s="1282"/>
      <c r="D55" s="1283"/>
      <c r="E55" s="1283"/>
      <c r="F55" s="445" t="str">
        <f>CONCATENATE("- neizmirene obaveze iz ostvarenih investicija u toku ",YEAR(OsnPodaci!$A$58),". godine prema izvođačima radova, isporučiocima")</f>
        <v>- neizmirene obaveze iz ostvarenih investicija u toku 2023. godine prema izvođačima radova, isporučiocima</v>
      </c>
      <c r="G55" s="444"/>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L55" s="132"/>
      <c r="AM55" s="132"/>
      <c r="AN55" s="132"/>
      <c r="AO55" s="132"/>
      <c r="AP55" s="132"/>
      <c r="AQ55" s="132"/>
      <c r="AR55" s="132"/>
      <c r="AS55" s="132"/>
      <c r="AT55" s="132"/>
      <c r="AU55" s="132"/>
      <c r="AV55" s="132"/>
      <c r="AW55" s="1297"/>
      <c r="AX55" s="1298"/>
      <c r="AY55" s="1298"/>
      <c r="AZ55" s="1298"/>
      <c r="BA55" s="1298"/>
      <c r="BB55" s="1298"/>
      <c r="BC55" s="1299"/>
    </row>
    <row r="56" spans="1:55" s="153" customFormat="1" ht="16.899999999999999" customHeight="1" x14ac:dyDescent="0.2">
      <c r="A56" s="126"/>
      <c r="B56" s="126"/>
      <c r="C56" s="1282"/>
      <c r="D56" s="1283"/>
      <c r="E56" s="1283"/>
      <c r="F56" s="443" t="str">
        <f>CONCATENATE("opreme i drugima; iskorišteni komercijalni krediti za investicije ostvarene u toku ",YEAR(OsnPodaci!$A$58),". godine kod preduzeća")</f>
        <v>opreme i drugima; iskorišteni komercijalni krediti za investicije ostvarene u toku 2023. godine kod preduzeća</v>
      </c>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c r="AL56" s="132"/>
      <c r="AM56" s="132"/>
      <c r="AN56" s="132"/>
      <c r="AO56" s="132"/>
      <c r="AP56" s="132"/>
      <c r="AQ56" s="132"/>
      <c r="AR56" s="132"/>
      <c r="AS56" s="132"/>
      <c r="AT56" s="132"/>
      <c r="AU56" s="132"/>
      <c r="AV56" s="132"/>
      <c r="AW56" s="1297"/>
      <c r="AX56" s="1298"/>
      <c r="AY56" s="1298"/>
      <c r="AZ56" s="1298"/>
      <c r="BA56" s="1298"/>
      <c r="BB56" s="1298"/>
      <c r="BC56" s="1299"/>
    </row>
    <row r="57" spans="1:55" s="153" customFormat="1" ht="16.899999999999999" customHeight="1" x14ac:dyDescent="0.2">
      <c r="A57" s="126"/>
      <c r="B57" s="126"/>
      <c r="C57" s="1282"/>
      <c r="D57" s="1283"/>
      <c r="E57" s="1283"/>
      <c r="F57" s="443" t="str">
        <f>CONCATENATE("u zemlji i inostranih preduzeća; plaćeni avansi u ranijim godinama, a obračunati u toku ",YEAR(OsnPodaci!$A$58),". godine za ")</f>
        <v xml:space="preserve">u zemlji i inostranih preduzeća; plaćeni avansi u ranijim godinama, a obračunati u toku 2023. godine za </v>
      </c>
      <c r="G57" s="132"/>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297"/>
      <c r="AX57" s="1298"/>
      <c r="AY57" s="1298"/>
      <c r="AZ57" s="1298"/>
      <c r="BA57" s="1298"/>
      <c r="BB57" s="1298"/>
      <c r="BC57" s="1299"/>
    </row>
    <row r="58" spans="1:55" s="153" customFormat="1" ht="16.899999999999999" customHeight="1" x14ac:dyDescent="0.2">
      <c r="A58" s="126"/>
      <c r="B58" s="126"/>
      <c r="C58" s="1229"/>
      <c r="D58" s="1230"/>
      <c r="E58" s="1230"/>
      <c r="F58" s="441" t="str">
        <f>CONCATENATE("izvršene radove i isporučenu opremu u ",YEAR(OsnPodaci!$A$58),". godini.")</f>
        <v>izvršene radove i isporučenu opremu u 2023. godini.</v>
      </c>
      <c r="G58" s="439"/>
      <c r="H58" s="439"/>
      <c r="I58" s="439"/>
      <c r="J58" s="439"/>
      <c r="K58" s="439"/>
      <c r="L58" s="439"/>
      <c r="M58" s="439"/>
      <c r="N58" s="439"/>
      <c r="O58" s="439"/>
      <c r="P58" s="439"/>
      <c r="Q58" s="439"/>
      <c r="R58" s="439"/>
      <c r="S58" s="439"/>
      <c r="T58" s="439"/>
      <c r="U58" s="439"/>
      <c r="V58" s="439"/>
      <c r="W58" s="439"/>
      <c r="X58" s="439"/>
      <c r="Y58" s="439"/>
      <c r="Z58" s="439"/>
      <c r="AA58" s="439"/>
      <c r="AB58" s="439"/>
      <c r="AC58" s="439"/>
      <c r="AD58" s="439"/>
      <c r="AE58" s="439"/>
      <c r="AF58" s="439"/>
      <c r="AG58" s="439"/>
      <c r="AH58" s="439"/>
      <c r="AI58" s="439"/>
      <c r="AJ58" s="439"/>
      <c r="AK58" s="439"/>
      <c r="AL58" s="439"/>
      <c r="AM58" s="439"/>
      <c r="AN58" s="439"/>
      <c r="AO58" s="439"/>
      <c r="AP58" s="439"/>
      <c r="AQ58" s="439"/>
      <c r="AR58" s="439"/>
      <c r="AS58" s="439"/>
      <c r="AT58" s="439"/>
      <c r="AU58" s="439"/>
      <c r="AV58" s="439"/>
      <c r="AW58" s="1300"/>
      <c r="AX58" s="1301"/>
      <c r="AY58" s="1301"/>
      <c r="AZ58" s="1301"/>
      <c r="BA58" s="1301"/>
      <c r="BB58" s="1301"/>
      <c r="BC58" s="1302"/>
    </row>
    <row r="59" spans="1:55" s="153" customFormat="1" ht="16.899999999999999" customHeight="1" x14ac:dyDescent="0.2">
      <c r="A59" s="126">
        <v>0.18000000000000002</v>
      </c>
      <c r="B59" s="126">
        <f>IF(LEN(AW59)=0,"",1+ABS((AW59*A59)/LEN(AW59))+A59)</f>
        <v>72206.92</v>
      </c>
      <c r="C59" s="446" t="s">
        <v>2856</v>
      </c>
      <c r="D59" s="447"/>
      <c r="E59" s="447"/>
      <c r="F59" s="448" t="str">
        <f>IF(OsnPodaci!B58="","Unijeti interval izvještavanja.","Vrijednost ostvarenih investicija u "&amp;TEXT(OsnPodaci!B58,"yyyy")&amp;". godini (2.11+2.2)=Tab.3., Red.br.3., Kol.3.")</f>
        <v>Vrijednost ostvarenih investicija u 2023. godini (2.11+2.2)=Tab.3., Red.br.3., Kol.3.</v>
      </c>
      <c r="G59" s="449"/>
      <c r="H59" s="450"/>
      <c r="I59" s="450"/>
      <c r="J59" s="450"/>
      <c r="K59" s="450"/>
      <c r="L59" s="450"/>
      <c r="M59" s="450"/>
      <c r="N59" s="450"/>
      <c r="O59" s="450"/>
      <c r="P59" s="450"/>
      <c r="Q59" s="450"/>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0"/>
      <c r="AU59" s="450"/>
      <c r="AV59" s="450"/>
      <c r="AW59" s="1278">
        <f>IFERROR(IF(AND(AW50,AW54)="","",SUM(AW50)+SUM(AW54)),"")</f>
        <v>2808001</v>
      </c>
      <c r="AX59" s="1279"/>
      <c r="AY59" s="1279"/>
      <c r="AZ59" s="1279"/>
      <c r="BA59" s="1279"/>
      <c r="BB59" s="1279"/>
      <c r="BC59" s="1280"/>
    </row>
    <row r="60" spans="1:55" s="153" customFormat="1" ht="16.899999999999999" customHeight="1" x14ac:dyDescent="0.2">
      <c r="A60" s="126"/>
      <c r="B60" s="161">
        <f>IF(ISERROR(ABS(LOG(ABS(SUM(B23:B59)),EXP(3)))),"",ABS(LOG(ABS(SUM(B23:B59)),EXP(3))))</f>
        <v>4.1199220865647819</v>
      </c>
      <c r="C60" s="581" t="s">
        <v>2857</v>
      </c>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62"/>
      <c r="AD60" s="162"/>
      <c r="AE60" s="162"/>
      <c r="AF60" s="162"/>
      <c r="AG60" s="162"/>
      <c r="AH60" s="162"/>
    </row>
    <row r="61" spans="1:55" s="153" customFormat="1" x14ac:dyDescent="0.2">
      <c r="A61" s="126"/>
      <c r="B61" s="126" t="str">
        <f>IF(ISERROR(IF(ISERROR(MID(B60,FIND(".",B60,1)+12,13)),MID(B60,FIND(",",B60,1)+12,13),MID(B60,FIND(".",B60,1)+12,13))),"",IF(ISERROR(MID(B60,FIND(".",B60,1)+12,13)),MID(B60,FIND(",",B60,1)+12,13),MID(B60,FIND(".",B60,1)+12,13)))</f>
        <v>478</v>
      </c>
      <c r="C61" s="154"/>
      <c r="D61" s="127"/>
    </row>
    <row r="62" spans="1:55" s="153" customFormat="1" ht="21.75" customHeight="1" x14ac:dyDescent="0.2">
      <c r="A62" s="126"/>
      <c r="B62" s="126"/>
      <c r="C62" s="1281" t="s">
        <v>2858</v>
      </c>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row>
    <row r="63" spans="1:55" s="591" customFormat="1" ht="16.5" customHeight="1" x14ac:dyDescent="0.2">
      <c r="A63" s="586"/>
      <c r="B63" s="586"/>
      <c r="C63" s="587" t="str">
        <f>IF('INV01-1'!B61&amp;'INV01-2'!E83&amp;'INV01-2'!F83&amp;'INV01-2'!G83&amp;'INV01-2'!H83="","Obrazac prazan - unesite cifru na barem jednu poziciju.","Kontrolni broj: "&amp;MID('INV01-1'!BE1,2,LEN('INV01-1'!BE1)-2))</f>
        <v>Kontrolni broj: 2947876405521972</v>
      </c>
      <c r="D63" s="588"/>
      <c r="E63" s="589"/>
      <c r="F63" s="590"/>
      <c r="G63" s="590"/>
      <c r="H63" s="590"/>
      <c r="BC63" s="583" t="s">
        <v>2608</v>
      </c>
    </row>
    <row r="64" spans="1:55" s="153" customFormat="1" ht="16.899999999999999" customHeight="1" x14ac:dyDescent="0.2">
      <c r="A64" s="126"/>
      <c r="B64" s="126"/>
      <c r="C64" s="163"/>
      <c r="D64" s="163"/>
      <c r="E64" s="165"/>
      <c r="F64" s="165"/>
      <c r="G64" s="165"/>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BC64" s="166"/>
    </row>
  </sheetData>
  <sheetProtection sheet="1" objects="1" scenarios="1"/>
  <mergeCells count="36">
    <mergeCell ref="AW59:BC59"/>
    <mergeCell ref="C62:BC62"/>
    <mergeCell ref="C48:E49"/>
    <mergeCell ref="AW48:BC49"/>
    <mergeCell ref="AW50:BC50"/>
    <mergeCell ref="C51:E53"/>
    <mergeCell ref="AW51:BC53"/>
    <mergeCell ref="C54:E58"/>
    <mergeCell ref="AW54:BC58"/>
    <mergeCell ref="AW34:BC34"/>
    <mergeCell ref="C35:E36"/>
    <mergeCell ref="AW35:BC36"/>
    <mergeCell ref="AW37:BC37"/>
    <mergeCell ref="C46:E47"/>
    <mergeCell ref="AW46:BC47"/>
    <mergeCell ref="AW26:BC26"/>
    <mergeCell ref="AW25:BC25"/>
    <mergeCell ref="AW23:BC24"/>
    <mergeCell ref="AW33:BC33"/>
    <mergeCell ref="AW32:BC32"/>
    <mergeCell ref="C23:E24"/>
    <mergeCell ref="AW21:BC22"/>
    <mergeCell ref="G1:Z1"/>
    <mergeCell ref="BE1:BE31"/>
    <mergeCell ref="G2:Z2"/>
    <mergeCell ref="G3:Z3"/>
    <mergeCell ref="AQ3:BC3"/>
    <mergeCell ref="G4:Z4"/>
    <mergeCell ref="C6:BC6"/>
    <mergeCell ref="C7:BC7"/>
    <mergeCell ref="C21:E22"/>
    <mergeCell ref="AW31:BC31"/>
    <mergeCell ref="AW30:BC30"/>
    <mergeCell ref="AW29:BC29"/>
    <mergeCell ref="AW28:BC28"/>
    <mergeCell ref="AW27:BC27"/>
  </mergeCells>
  <conditionalFormatting sqref="C63">
    <cfRule type="containsText" dxfId="42" priority="2" operator="containsText" text="Obrazac prazan">
      <formula>NOT(ISERROR(SEARCH("Obrazac prazan",C63)))</formula>
    </cfRule>
  </conditionalFormatting>
  <dataValidations count="1">
    <dataValidation type="whole" allowBlank="1" showInputMessage="1" showErrorMessage="1" sqref="AW23:BC37 AW48:BC59" xr:uid="{00000000-0002-0000-0B00-000000000000}">
      <formula1>-9.99999E+307</formula1>
      <formula2>9.99999E+307</formula2>
    </dataValidation>
  </dataValidations>
  <pageMargins left="0.82677165354330706" right="0.19685039370078741" top="0.31496062992125984" bottom="0.27559055118110237" header="0.51181102362204722" footer="0.51181102362204722"/>
  <pageSetup paperSize="9" scale="8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3D057262-E435-49AB-AD23-F645B458C530}">
            <xm:f>OR(LEFT(OsnPodaci!$A$55,5)="Reviz",LEFT(OsnPodaci!$A$55,6)="Izjava")</xm:f>
            <x14:dxf>
              <font>
                <color theme="0"/>
              </font>
            </x14:dxf>
          </x14:cfRule>
          <xm:sqref>C63</xm:sqref>
        </x14:conditionalFormatting>
        <x14:conditionalFormatting xmlns:xm="http://schemas.microsoft.com/office/excel/2006/main">
          <x14:cfRule type="expression" priority="6" id="{E6D3C356-EAD4-47C5-805C-CA86E0FE5F8F}">
            <xm:f>OR(LEFT(OsnPodaci!$A$55,5)="Reviz",LEFT(OsnPodaci!$A$55,6)="Izjava")</xm:f>
            <x14:dxf>
              <font>
                <color theme="0"/>
              </font>
              <fill>
                <patternFill>
                  <bgColor theme="0"/>
                </patternFill>
              </fill>
              <border>
                <vertical/>
                <horizontal/>
              </border>
            </x14:dxf>
          </x14:cfRule>
          <xm:sqref>C2:BC7</xm:sqref>
        </x14:conditionalFormatting>
        <x14:conditionalFormatting xmlns:xm="http://schemas.microsoft.com/office/excel/2006/main">
          <x14:cfRule type="expression" priority="7" id="{328AF705-BD49-4FD5-A76F-6E832175768D}">
            <xm:f>OR(LEFT(OsnPodaci!$A$55,5)="Reviz",LEFT(OsnPodaci!$A$55,6)="Izjava")</xm:f>
            <x14:dxf>
              <font>
                <color theme="0"/>
              </font>
              <fill>
                <patternFill>
                  <bgColor theme="0"/>
                </patternFill>
              </fill>
              <border>
                <left/>
                <right/>
                <top/>
                <bottom/>
                <vertical/>
                <horizontal/>
              </border>
            </x14:dxf>
          </x14:cfRule>
          <xm:sqref>C63:BC64 C1:BC1 BE1 C2:AP3 C4:BC6 C9:K9 M9:BD9 C10:BD10 C11:BB11 BD11 C12:BD12 C13:H15 J13:AA15 AC13:AC15 AN13:BD15 C16:BD16 C17:BB17 BD17 C18:BD20 C21:BC28 C29:P29 R29:BC29 C30:BC32 C33:P33 R33:BC33 C34:BC37 D38:BC43 C44:BC59 D60:BC60</xm:sqref>
        </x14:conditionalFormatting>
        <x14:conditionalFormatting xmlns:xm="http://schemas.microsoft.com/office/excel/2006/main">
          <x14:cfRule type="expression" priority="4" id="{6D3E4B37-1784-4DE2-A84B-225E63027E55}">
            <xm:f>OR(LEFT(OsnPodaci!$A$55,5)="Reviz",LEFT(OsnPodaci!$A$55,6)="Izjava")</xm:f>
            <x14:dxf>
              <border>
                <vertical/>
                <horizontal/>
              </border>
            </x14:dxf>
          </x14:cfRule>
          <x14:cfRule type="expression" priority="5" id="{D1E4F30E-24DF-4364-837C-8E43D8F34B17}">
            <xm:f>OR(LEFT(OsnPodaci!$A$55,5)="Reviz",LEFT(OsnPodaci!$A$55,6)="Izjava")</xm:f>
            <x14:dxf>
              <font>
                <color theme="0"/>
              </font>
              <fill>
                <patternFill>
                  <bgColor theme="0"/>
                </patternFill>
              </fill>
              <border>
                <vertical/>
                <horizontal/>
              </border>
            </x14:dxf>
          </x14:cfRule>
          <xm:sqref>C38:BE47 C60:BE62</xm:sqref>
        </x14:conditionalFormatting>
        <x14:conditionalFormatting xmlns:xm="http://schemas.microsoft.com/office/excel/2006/main">
          <x14:cfRule type="expression" priority="3" id="{2B923686-46E9-421D-A878-5AAC8C5BDBB8}">
            <xm:f>OR(LEFT(OsnPodaci!$A$55,5)="Reviz",LEFT(OsnPodaci!$A$55,6)="Izjava")</xm:f>
            <x14:dxf>
              <font>
                <color theme="0"/>
              </font>
              <fill>
                <patternFill>
                  <bgColor theme="0"/>
                </patternFill>
              </fill>
              <border>
                <left style="thin">
                  <color theme="0"/>
                </left>
                <right style="thin">
                  <color theme="0"/>
                </right>
                <top style="thin">
                  <color theme="0"/>
                </top>
                <bottom style="thin">
                  <color theme="0"/>
                </bottom>
                <vertical/>
                <horizontal/>
              </border>
            </x14:dxf>
          </x14:cfRule>
          <xm:sqref>BC2 AQ3:BD3 C7:BC7 C61:BC62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0F932E"/>
    <pageSetUpPr fitToPage="1"/>
  </sheetPr>
  <dimension ref="A1:CQ97"/>
  <sheetViews>
    <sheetView showGridLines="0" view="pageLayout" topLeftCell="J1" zoomScaleNormal="100" workbookViewId="0">
      <selection activeCell="BJ64" sqref="BJ64:BN64"/>
    </sheetView>
  </sheetViews>
  <sheetFormatPr defaultColWidth="9.140625" defaultRowHeight="14.25" x14ac:dyDescent="0.2"/>
  <cols>
    <col min="1" max="4" width="9.140625" style="126" hidden="1" customWidth="1"/>
    <col min="5" max="8" width="17" style="126" hidden="1" customWidth="1"/>
    <col min="9" max="9" width="9.140625" style="126" hidden="1" customWidth="1"/>
    <col min="10" max="10" width="6.5703125" style="172" customWidth="1"/>
    <col min="11" max="39" width="2.28515625" style="153" customWidth="1"/>
    <col min="40" max="71" width="2.5703125" style="153" customWidth="1"/>
    <col min="72" max="95" width="2.5703125" style="127" customWidth="1"/>
    <col min="96" max="128" width="2.42578125" style="127" customWidth="1"/>
    <col min="129" max="130" width="9.140625" style="127" customWidth="1"/>
    <col min="131" max="16384" width="9.140625" style="127"/>
  </cols>
  <sheetData>
    <row r="1" spans="1:95" ht="21.75" customHeight="1" x14ac:dyDescent="0.2">
      <c r="J1" s="167" t="str">
        <f>IF(OsnPodaci!B58="","Unijeti interval izvještavanja.","TABELA 3. TEHNIČKA STRUKTURA OSTVARENIH INVESTICIJA U STALNA SREDSTVA U "&amp;TEXT(OsnPodaci!A58,"yyyy")&amp;". GODINI")</f>
        <v>TABELA 3. TEHNIČKA STRUKTURA OSTVARENIH INVESTICIJA U STALNA SREDSTVA U 2023. GODINI</v>
      </c>
      <c r="BB1" s="168"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CQ1" s="974" t="s">
        <v>2859</v>
      </c>
    </row>
    <row r="2" spans="1:95" ht="15.75" customHeight="1" x14ac:dyDescent="0.2">
      <c r="J2" s="1318" t="s">
        <v>2075</v>
      </c>
      <c r="K2" s="1320"/>
      <c r="L2" s="1321"/>
      <c r="M2" s="1321"/>
      <c r="N2" s="1321"/>
      <c r="O2" s="1321"/>
      <c r="P2" s="1321"/>
      <c r="Q2" s="1321"/>
      <c r="R2" s="1321"/>
      <c r="S2" s="1321"/>
      <c r="T2" s="1321"/>
      <c r="U2" s="1321"/>
      <c r="V2" s="1321"/>
      <c r="W2" s="1321"/>
      <c r="X2" s="1321"/>
      <c r="Y2" s="1321"/>
      <c r="Z2" s="1321"/>
      <c r="AA2" s="1321"/>
      <c r="AB2" s="1321"/>
      <c r="AC2" s="1321"/>
      <c r="AD2" s="1321"/>
      <c r="AE2" s="1321"/>
      <c r="AF2" s="1321"/>
      <c r="AG2" s="1321"/>
      <c r="AH2" s="1321"/>
      <c r="AI2" s="1321"/>
      <c r="AJ2" s="1321"/>
      <c r="AK2" s="1321"/>
      <c r="AL2" s="1321"/>
      <c r="AM2" s="1321"/>
      <c r="AN2" s="1321"/>
      <c r="AO2" s="1321"/>
      <c r="AP2" s="1321"/>
      <c r="AQ2" s="1321"/>
      <c r="AR2" s="1321"/>
      <c r="AS2" s="1321"/>
      <c r="AT2" s="1321"/>
      <c r="AU2" s="1321"/>
      <c r="AV2" s="1321"/>
      <c r="AW2" s="1321"/>
      <c r="AX2" s="1321"/>
      <c r="AY2" s="1321"/>
      <c r="AZ2" s="1321"/>
      <c r="BA2" s="1321"/>
      <c r="BB2" s="1321"/>
      <c r="BC2" s="1321"/>
      <c r="BD2" s="1321"/>
      <c r="BE2" s="1321"/>
      <c r="BF2" s="1321"/>
      <c r="BG2" s="1321"/>
      <c r="BH2" s="1321"/>
      <c r="BI2" s="1321"/>
      <c r="BJ2" s="1321"/>
      <c r="BK2" s="1321"/>
      <c r="BL2" s="1321"/>
      <c r="BM2" s="1321"/>
      <c r="BN2" s="1321"/>
      <c r="BO2" s="1321"/>
      <c r="BP2" s="1321"/>
      <c r="BQ2" s="1321"/>
      <c r="BR2" s="1321"/>
      <c r="BS2" s="1322"/>
      <c r="BT2" s="1323" t="s">
        <v>2860</v>
      </c>
      <c r="BU2" s="1304"/>
      <c r="BV2" s="1304"/>
      <c r="BW2" s="1304"/>
      <c r="BX2" s="1304"/>
      <c r="BY2" s="1324"/>
      <c r="BZ2" s="1303" t="s">
        <v>2861</v>
      </c>
      <c r="CA2" s="1304"/>
      <c r="CB2" s="1304"/>
      <c r="CC2" s="1304"/>
      <c r="CD2" s="1304"/>
      <c r="CE2" s="1324"/>
      <c r="CF2" s="1303" t="s">
        <v>2862</v>
      </c>
      <c r="CG2" s="1304"/>
      <c r="CH2" s="1304"/>
      <c r="CI2" s="1304"/>
      <c r="CJ2" s="1304"/>
      <c r="CK2" s="1324"/>
      <c r="CL2" s="1303" t="s">
        <v>2863</v>
      </c>
      <c r="CM2" s="1304"/>
      <c r="CN2" s="1304"/>
      <c r="CO2" s="1304"/>
      <c r="CP2" s="1304"/>
      <c r="CQ2" s="1305"/>
    </row>
    <row r="3" spans="1:95" ht="36.75" customHeight="1" x14ac:dyDescent="0.2">
      <c r="J3" s="1319"/>
      <c r="K3" s="1309"/>
      <c r="L3" s="1310"/>
      <c r="M3" s="1310"/>
      <c r="N3" s="1310"/>
      <c r="O3" s="1310"/>
      <c r="P3" s="1310"/>
      <c r="Q3" s="1310"/>
      <c r="R3" s="1310"/>
      <c r="S3" s="1310"/>
      <c r="T3" s="1310"/>
      <c r="U3" s="1310"/>
      <c r="V3" s="1310"/>
      <c r="W3" s="1310"/>
      <c r="X3" s="1310"/>
      <c r="Y3" s="1310"/>
      <c r="Z3" s="1310"/>
      <c r="AA3" s="1310"/>
      <c r="AB3" s="1310"/>
      <c r="AC3" s="1310"/>
      <c r="AD3" s="1310"/>
      <c r="AE3" s="1310"/>
      <c r="AF3" s="1310"/>
      <c r="AG3" s="1310"/>
      <c r="AH3" s="1310"/>
      <c r="AI3" s="1310"/>
      <c r="AJ3" s="1310"/>
      <c r="AK3" s="1310"/>
      <c r="AL3" s="1310"/>
      <c r="AM3" s="1310"/>
      <c r="AN3" s="1310"/>
      <c r="AO3" s="1310"/>
      <c r="AP3" s="1310"/>
      <c r="AQ3" s="1310"/>
      <c r="AR3" s="1310"/>
      <c r="AS3" s="1310"/>
      <c r="AT3" s="1310"/>
      <c r="AU3" s="1310"/>
      <c r="AV3" s="1310"/>
      <c r="AW3" s="1310"/>
      <c r="AX3" s="1310"/>
      <c r="AY3" s="1310"/>
      <c r="AZ3" s="1310"/>
      <c r="BA3" s="1310"/>
      <c r="BB3" s="1310"/>
      <c r="BC3" s="1310"/>
      <c r="BD3" s="1310"/>
      <c r="BE3" s="1310"/>
      <c r="BF3" s="1310"/>
      <c r="BG3" s="1310"/>
      <c r="BH3" s="1310"/>
      <c r="BI3" s="1310"/>
      <c r="BJ3" s="1310"/>
      <c r="BK3" s="1310"/>
      <c r="BL3" s="1310"/>
      <c r="BM3" s="1310"/>
      <c r="BN3" s="1310"/>
      <c r="BO3" s="1310"/>
      <c r="BP3" s="1310"/>
      <c r="BQ3" s="1310"/>
      <c r="BR3" s="1310"/>
      <c r="BS3" s="1311"/>
      <c r="BT3" s="1325"/>
      <c r="BU3" s="1307"/>
      <c r="BV3" s="1307"/>
      <c r="BW3" s="1307"/>
      <c r="BX3" s="1307"/>
      <c r="BY3" s="1326"/>
      <c r="BZ3" s="1306"/>
      <c r="CA3" s="1307"/>
      <c r="CB3" s="1307"/>
      <c r="CC3" s="1307"/>
      <c r="CD3" s="1307"/>
      <c r="CE3" s="1326"/>
      <c r="CF3" s="1306"/>
      <c r="CG3" s="1307"/>
      <c r="CH3" s="1307"/>
      <c r="CI3" s="1307"/>
      <c r="CJ3" s="1307"/>
      <c r="CK3" s="1326"/>
      <c r="CL3" s="1306"/>
      <c r="CM3" s="1307"/>
      <c r="CN3" s="1307"/>
      <c r="CO3" s="1307"/>
      <c r="CP3" s="1307"/>
      <c r="CQ3" s="1308"/>
    </row>
    <row r="4" spans="1:95" s="157" customFormat="1" ht="15" customHeight="1" x14ac:dyDescent="0.2">
      <c r="A4" s="126"/>
      <c r="B4" s="126"/>
      <c r="C4" s="126"/>
      <c r="D4" s="126"/>
      <c r="E4" s="126"/>
      <c r="F4" s="126"/>
      <c r="G4" s="126"/>
      <c r="H4" s="126"/>
      <c r="I4" s="126"/>
      <c r="J4" s="451" t="s">
        <v>2864</v>
      </c>
      <c r="K4" s="1312">
        <v>2</v>
      </c>
      <c r="L4" s="1313"/>
      <c r="M4" s="1313"/>
      <c r="N4" s="1313"/>
      <c r="O4" s="1313"/>
      <c r="P4" s="1313"/>
      <c r="Q4" s="1313"/>
      <c r="R4" s="1313"/>
      <c r="S4" s="1313"/>
      <c r="T4" s="1313"/>
      <c r="U4" s="1313"/>
      <c r="V4" s="1313"/>
      <c r="W4" s="1313"/>
      <c r="X4" s="1313"/>
      <c r="Y4" s="1313"/>
      <c r="Z4" s="1313"/>
      <c r="AA4" s="1313"/>
      <c r="AB4" s="1313"/>
      <c r="AC4" s="1313"/>
      <c r="AD4" s="1313"/>
      <c r="AE4" s="1313"/>
      <c r="AF4" s="1313"/>
      <c r="AG4" s="1313"/>
      <c r="AH4" s="1313"/>
      <c r="AI4" s="1313"/>
      <c r="AJ4" s="1313"/>
      <c r="AK4" s="1313"/>
      <c r="AL4" s="1313"/>
      <c r="AM4" s="1313"/>
      <c r="AN4" s="1313"/>
      <c r="AO4" s="1313"/>
      <c r="AP4" s="1313"/>
      <c r="AQ4" s="1313"/>
      <c r="AR4" s="1313"/>
      <c r="AS4" s="1313"/>
      <c r="AT4" s="1313"/>
      <c r="AU4" s="1313"/>
      <c r="AV4" s="1313"/>
      <c r="AW4" s="1313"/>
      <c r="AX4" s="1313"/>
      <c r="AY4" s="1313"/>
      <c r="AZ4" s="1313"/>
      <c r="BA4" s="1313"/>
      <c r="BB4" s="1313"/>
      <c r="BC4" s="1313"/>
      <c r="BD4" s="1313"/>
      <c r="BE4" s="1313"/>
      <c r="BF4" s="1313"/>
      <c r="BG4" s="1313"/>
      <c r="BH4" s="1313"/>
      <c r="BI4" s="1313"/>
      <c r="BJ4" s="1313"/>
      <c r="BK4" s="1313"/>
      <c r="BL4" s="1313"/>
      <c r="BM4" s="1313"/>
      <c r="BN4" s="1313"/>
      <c r="BO4" s="1313"/>
      <c r="BP4" s="1313"/>
      <c r="BQ4" s="1313"/>
      <c r="BR4" s="1313"/>
      <c r="BS4" s="1314"/>
      <c r="BT4" s="1312">
        <v>3</v>
      </c>
      <c r="BU4" s="1313"/>
      <c r="BV4" s="1313"/>
      <c r="BW4" s="1313"/>
      <c r="BX4" s="1313"/>
      <c r="BY4" s="1315"/>
      <c r="BZ4" s="1316">
        <v>4</v>
      </c>
      <c r="CA4" s="1313"/>
      <c r="CB4" s="1313"/>
      <c r="CC4" s="1313"/>
      <c r="CD4" s="1313"/>
      <c r="CE4" s="1315"/>
      <c r="CF4" s="1316">
        <v>5</v>
      </c>
      <c r="CG4" s="1313"/>
      <c r="CH4" s="1313"/>
      <c r="CI4" s="1313"/>
      <c r="CJ4" s="1313"/>
      <c r="CK4" s="1315"/>
      <c r="CL4" s="1316">
        <v>6</v>
      </c>
      <c r="CM4" s="1313"/>
      <c r="CN4" s="1313"/>
      <c r="CO4" s="1313"/>
      <c r="CP4" s="1313"/>
      <c r="CQ4" s="1317"/>
    </row>
    <row r="5" spans="1:95" ht="15.75" customHeight="1" x14ac:dyDescent="0.2">
      <c r="A5" s="126">
        <v>0.01</v>
      </c>
      <c r="B5" s="126">
        <v>0.4100000000000002</v>
      </c>
      <c r="C5" s="126">
        <v>0.8100000000000005</v>
      </c>
      <c r="D5" s="126">
        <v>1.2200000000000002</v>
      </c>
      <c r="E5" s="126">
        <f t="shared" ref="E5:E45" si="0">IF(LEN(BT5)=0,"",1+ABS((BT5*A5)/LEN(BT5))+A5)</f>
        <v>4012.4400000000005</v>
      </c>
      <c r="F5" s="126">
        <f t="shared" ref="F5:F44" si="1">IF(LEN(BZ5)=0,"",1+ABS((BZ5*B5)/LEN(BZ5))+B5)</f>
        <v>48625.496666666695</v>
      </c>
      <c r="G5" s="126">
        <f t="shared" ref="G5:G10" si="2">IF(LEN(CF5)=0,"",1+ABS((CF5*C5)/LEN(CF5))+C5)</f>
        <v>242588.59428571444</v>
      </c>
      <c r="H5" s="126">
        <f t="shared" ref="H5:H10" si="3">IF(LEN(CL5)=0,"",1+ABS((CL5*D5)/LEN(CL5))+D5)</f>
        <v>21315.376000000004</v>
      </c>
      <c r="J5" s="452" t="s">
        <v>2110</v>
      </c>
      <c r="K5" s="453" t="s">
        <v>2865</v>
      </c>
      <c r="L5" s="454"/>
      <c r="M5" s="454"/>
      <c r="N5" s="454"/>
      <c r="O5" s="454"/>
      <c r="P5" s="454"/>
      <c r="Q5" s="454"/>
      <c r="R5" s="454"/>
      <c r="S5" s="455"/>
      <c r="T5" s="454"/>
      <c r="U5" s="454"/>
      <c r="V5" s="455"/>
      <c r="W5" s="455"/>
      <c r="X5" s="455"/>
      <c r="Y5" s="456"/>
      <c r="Z5" s="454"/>
      <c r="AA5" s="454"/>
      <c r="AB5" s="454"/>
      <c r="AC5" s="454"/>
      <c r="AG5" s="456" t="str">
        <f>IF(OsnPodaci!B58="","Unijeti interval izvještavanja.","u "&amp;TEXT(OsnPodaci!A58,"yyyy")&amp;". godini = Tabela 2., Red. broj 2.3 = (zbir 3.1 + 3.3 + 3.5 + 3.6 + 3.7)")</f>
        <v>u 2023. godini = Tabela 2., Red. broj 2.3 = (zbir 3.1 + 3.3 + 3.5 + 3.6 + 3.7)</v>
      </c>
      <c r="AH5" s="454"/>
      <c r="AI5" s="454"/>
      <c r="AJ5" s="454"/>
      <c r="AK5" s="454"/>
      <c r="AL5" s="454"/>
      <c r="AM5" s="454"/>
      <c r="AN5" s="454"/>
      <c r="AO5" s="454"/>
      <c r="AP5" s="454"/>
      <c r="AQ5" s="454"/>
      <c r="AR5" s="454"/>
      <c r="AS5" s="454"/>
      <c r="AT5" s="454"/>
      <c r="AU5" s="454"/>
      <c r="AV5" s="454"/>
      <c r="AW5" s="454"/>
      <c r="AX5" s="454"/>
      <c r="AY5" s="454"/>
      <c r="AZ5" s="454"/>
      <c r="BA5" s="454"/>
      <c r="BB5" s="454"/>
      <c r="BC5" s="454"/>
      <c r="BD5" s="454"/>
      <c r="BE5" s="454"/>
      <c r="BF5" s="454"/>
      <c r="BG5" s="454"/>
      <c r="BH5" s="454"/>
      <c r="BI5" s="454"/>
      <c r="BJ5" s="454"/>
      <c r="BK5" s="454"/>
      <c r="BL5" s="454"/>
      <c r="BM5" s="454"/>
      <c r="BN5" s="454"/>
      <c r="BO5" s="454"/>
      <c r="BP5" s="454"/>
      <c r="BQ5" s="454"/>
      <c r="BR5" s="454"/>
      <c r="BS5" s="457"/>
      <c r="BT5" s="1336">
        <f t="shared" ref="BT5:BT10" si="4">IFERROR(IF(AND(BZ5,CF5)="","",SUM(BZ5)+SUM(CF5)),"")</f>
        <v>2808001</v>
      </c>
      <c r="BU5" s="1337"/>
      <c r="BV5" s="1337"/>
      <c r="BW5" s="1337"/>
      <c r="BX5" s="1337"/>
      <c r="BY5" s="1338"/>
      <c r="BZ5" s="1339">
        <f>IFERROR(IF(AND(BZ6,BZ12,BZ28,BZ31,BZ41)="","",SUM(BZ6)+SUM(BZ12)+SUM(BZ28)+SUM(BZ31)+SUM(BZ41)),"")</f>
        <v>711572</v>
      </c>
      <c r="CA5" s="1337"/>
      <c r="CB5" s="1337"/>
      <c r="CC5" s="1337"/>
      <c r="CD5" s="1337"/>
      <c r="CE5" s="1338"/>
      <c r="CF5" s="1339">
        <f>IFERROR(IF(AND(CF6,CF12,CF28,CF31)="","",SUM(CF6)+SUM(CF12)+SUM(CF28)+SUM(CF31)),"")</f>
        <v>2096429</v>
      </c>
      <c r="CG5" s="1337"/>
      <c r="CH5" s="1337"/>
      <c r="CI5" s="1337"/>
      <c r="CJ5" s="1337"/>
      <c r="CK5" s="1338"/>
      <c r="CL5" s="1339">
        <f>IFERROR(IF(AND(CL6,CL12,CL28,CL31)="","",SUM(CL6)+SUM(CL12)+SUM(CL28)+SUM(CL31)),"")</f>
        <v>87349</v>
      </c>
      <c r="CM5" s="1337"/>
      <c r="CN5" s="1337"/>
      <c r="CO5" s="1337"/>
      <c r="CP5" s="1337"/>
      <c r="CQ5" s="1340"/>
    </row>
    <row r="6" spans="1:95" ht="15.75" customHeight="1" x14ac:dyDescent="0.2">
      <c r="A6" s="126">
        <v>0.02</v>
      </c>
      <c r="B6" s="126">
        <v>0.42000000000000021</v>
      </c>
      <c r="C6" s="126">
        <v>0.82000000000000051</v>
      </c>
      <c r="D6" s="126">
        <v>1.2300000000000002</v>
      </c>
      <c r="E6" s="126">
        <f t="shared" si="0"/>
        <v>1.02</v>
      </c>
      <c r="F6" s="126">
        <f t="shared" si="1"/>
        <v>1.4200000000000002</v>
      </c>
      <c r="G6" s="126">
        <f t="shared" si="2"/>
        <v>1.8200000000000005</v>
      </c>
      <c r="H6" s="126">
        <f t="shared" si="3"/>
        <v>2.2300000000000004</v>
      </c>
      <c r="J6" s="458" t="s">
        <v>2866</v>
      </c>
      <c r="K6" s="1341" t="s">
        <v>2867</v>
      </c>
      <c r="L6" s="1342"/>
      <c r="M6" s="1342"/>
      <c r="N6" s="1342"/>
      <c r="O6" s="1342"/>
      <c r="P6" s="1342"/>
      <c r="Q6" s="1342"/>
      <c r="R6" s="1342"/>
      <c r="S6" s="1342"/>
      <c r="T6" s="1342"/>
      <c r="U6" s="1342"/>
      <c r="V6" s="1342"/>
      <c r="W6" s="1342"/>
      <c r="X6" s="1342"/>
      <c r="Y6" s="1342"/>
      <c r="Z6" s="1342"/>
      <c r="AA6" s="1342"/>
      <c r="AB6" s="1342"/>
      <c r="AC6" s="1342"/>
      <c r="AD6" s="1342"/>
      <c r="AE6" s="1342"/>
      <c r="AF6" s="1342"/>
      <c r="AG6" s="1342"/>
      <c r="AH6" s="1342"/>
      <c r="AI6" s="1342"/>
      <c r="AJ6" s="1342"/>
      <c r="AK6" s="1342"/>
      <c r="AL6" s="1342"/>
      <c r="AM6" s="1342"/>
      <c r="AN6" s="1342"/>
      <c r="AO6" s="1342"/>
      <c r="AP6" s="1342"/>
      <c r="AQ6" s="1342"/>
      <c r="AR6" s="1342"/>
      <c r="AS6" s="1342"/>
      <c r="AT6" s="1342"/>
      <c r="AU6" s="1342"/>
      <c r="AV6" s="1342"/>
      <c r="AW6" s="1342"/>
      <c r="AX6" s="1342"/>
      <c r="AY6" s="1342"/>
      <c r="AZ6" s="1342"/>
      <c r="BA6" s="1342"/>
      <c r="BB6" s="1342"/>
      <c r="BC6" s="1342"/>
      <c r="BD6" s="1342"/>
      <c r="BE6" s="1342"/>
      <c r="BF6" s="1342"/>
      <c r="BG6" s="1342"/>
      <c r="BH6" s="1342"/>
      <c r="BI6" s="1342"/>
      <c r="BJ6" s="1342"/>
      <c r="BK6" s="1342"/>
      <c r="BL6" s="1342"/>
      <c r="BM6" s="1342"/>
      <c r="BN6" s="1342"/>
      <c r="BO6" s="1342"/>
      <c r="BP6" s="1342"/>
      <c r="BQ6" s="1342"/>
      <c r="BR6" s="1342"/>
      <c r="BS6" s="1343"/>
      <c r="BT6" s="1344">
        <f t="shared" si="4"/>
        <v>0</v>
      </c>
      <c r="BU6" s="1345"/>
      <c r="BV6" s="1345"/>
      <c r="BW6" s="1345"/>
      <c r="BX6" s="1345"/>
      <c r="BY6" s="1346"/>
      <c r="BZ6" s="1347">
        <f>IFERROR(IF(AND(BZ7,BZ8)="","",SUM(BZ7)+SUM(BZ8)),"")</f>
        <v>0</v>
      </c>
      <c r="CA6" s="1345"/>
      <c r="CB6" s="1345"/>
      <c r="CC6" s="1345"/>
      <c r="CD6" s="1345"/>
      <c r="CE6" s="1346"/>
      <c r="CF6" s="1347">
        <f>IFERROR(IF(AND(CF7,CF8)="","",SUM(CF7)+SUM(CF8)),"")</f>
        <v>0</v>
      </c>
      <c r="CG6" s="1345"/>
      <c r="CH6" s="1345"/>
      <c r="CI6" s="1345"/>
      <c r="CJ6" s="1345"/>
      <c r="CK6" s="1346"/>
      <c r="CL6" s="1347">
        <f>IFERROR(IF(AND(CL7,CL8)="","",SUM(CL7)+SUM(CL8)),"")</f>
        <v>0</v>
      </c>
      <c r="CM6" s="1345"/>
      <c r="CN6" s="1345"/>
      <c r="CO6" s="1345"/>
      <c r="CP6" s="1345"/>
      <c r="CQ6" s="1348"/>
    </row>
    <row r="7" spans="1:95" ht="15.75" customHeight="1" x14ac:dyDescent="0.2">
      <c r="A7" s="126">
        <v>0.03</v>
      </c>
      <c r="B7" s="126">
        <v>0.43000000000000022</v>
      </c>
      <c r="C7" s="126">
        <v>0.83000000000000052</v>
      </c>
      <c r="D7" s="126">
        <v>1.2400000000000002</v>
      </c>
      <c r="E7" s="126">
        <f t="shared" si="0"/>
        <v>1.03</v>
      </c>
      <c r="F7" s="126">
        <f t="shared" si="1"/>
        <v>1.4300000000000002</v>
      </c>
      <c r="G7" s="126">
        <f t="shared" si="2"/>
        <v>1.8300000000000005</v>
      </c>
      <c r="H7" s="126">
        <f t="shared" si="3"/>
        <v>2.2400000000000002</v>
      </c>
      <c r="J7" s="459" t="s">
        <v>2868</v>
      </c>
      <c r="K7" s="460"/>
      <c r="L7" s="1327" t="s">
        <v>2869</v>
      </c>
      <c r="M7" s="1327"/>
      <c r="N7" s="1327"/>
      <c r="O7" s="1327"/>
      <c r="P7" s="1327"/>
      <c r="Q7" s="1327"/>
      <c r="R7" s="1327"/>
      <c r="S7" s="1327"/>
      <c r="T7" s="1327"/>
      <c r="U7" s="1327"/>
      <c r="V7" s="1327"/>
      <c r="W7" s="1327"/>
      <c r="X7" s="1327"/>
      <c r="Y7" s="1327"/>
      <c r="Z7" s="1327"/>
      <c r="AA7" s="1327"/>
      <c r="AB7" s="1327"/>
      <c r="AC7" s="1327"/>
      <c r="AD7" s="1327"/>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7"/>
      <c r="BC7" s="1327"/>
      <c r="BD7" s="1327"/>
      <c r="BE7" s="1327"/>
      <c r="BF7" s="1327"/>
      <c r="BG7" s="1327"/>
      <c r="BH7" s="1327"/>
      <c r="BI7" s="1327"/>
      <c r="BJ7" s="1327"/>
      <c r="BK7" s="1327"/>
      <c r="BL7" s="1327"/>
      <c r="BM7" s="1327"/>
      <c r="BN7" s="1327"/>
      <c r="BO7" s="1327"/>
      <c r="BP7" s="1327"/>
      <c r="BQ7" s="1327"/>
      <c r="BR7" s="1327"/>
      <c r="BS7" s="1328"/>
      <c r="BT7" s="1329">
        <f t="shared" si="4"/>
        <v>0</v>
      </c>
      <c r="BU7" s="1330"/>
      <c r="BV7" s="1330"/>
      <c r="BW7" s="1330"/>
      <c r="BX7" s="1330"/>
      <c r="BY7" s="1331"/>
      <c r="BZ7" s="1332">
        <v>0</v>
      </c>
      <c r="CA7" s="1333"/>
      <c r="CB7" s="1333"/>
      <c r="CC7" s="1333"/>
      <c r="CD7" s="1333"/>
      <c r="CE7" s="1334"/>
      <c r="CF7" s="1332">
        <v>0</v>
      </c>
      <c r="CG7" s="1333"/>
      <c r="CH7" s="1333"/>
      <c r="CI7" s="1333"/>
      <c r="CJ7" s="1333"/>
      <c r="CK7" s="1334"/>
      <c r="CL7" s="1332">
        <v>0</v>
      </c>
      <c r="CM7" s="1333"/>
      <c r="CN7" s="1333"/>
      <c r="CO7" s="1333"/>
      <c r="CP7" s="1333"/>
      <c r="CQ7" s="1335"/>
    </row>
    <row r="8" spans="1:95" x14ac:dyDescent="0.2">
      <c r="A8" s="126">
        <v>0.04</v>
      </c>
      <c r="B8" s="126">
        <v>0.44000000000000022</v>
      </c>
      <c r="C8" s="126">
        <v>0.84000000000000052</v>
      </c>
      <c r="D8" s="126">
        <v>1.2500000000000002</v>
      </c>
      <c r="E8" s="126">
        <f t="shared" si="0"/>
        <v>1.04</v>
      </c>
      <c r="F8" s="126">
        <f t="shared" si="1"/>
        <v>1.4400000000000002</v>
      </c>
      <c r="G8" s="126">
        <f t="shared" si="2"/>
        <v>1.8400000000000005</v>
      </c>
      <c r="H8" s="126">
        <f t="shared" si="3"/>
        <v>2.25</v>
      </c>
      <c r="J8" s="458" t="s">
        <v>2870</v>
      </c>
      <c r="K8" s="1341" t="s">
        <v>2871</v>
      </c>
      <c r="L8" s="1342"/>
      <c r="M8" s="1342"/>
      <c r="N8" s="1342"/>
      <c r="O8" s="1342"/>
      <c r="P8" s="1342"/>
      <c r="Q8" s="1342"/>
      <c r="R8" s="1342"/>
      <c r="S8" s="1342"/>
      <c r="T8" s="1342"/>
      <c r="U8" s="1342"/>
      <c r="V8" s="1342"/>
      <c r="W8" s="1342"/>
      <c r="X8" s="1342"/>
      <c r="Y8" s="1342"/>
      <c r="Z8" s="1342"/>
      <c r="AA8" s="1342"/>
      <c r="AB8" s="1342"/>
      <c r="AC8" s="1342"/>
      <c r="AD8" s="1342"/>
      <c r="AE8" s="1342"/>
      <c r="AF8" s="1342"/>
      <c r="AG8" s="1342"/>
      <c r="AH8" s="1342"/>
      <c r="AI8" s="1342"/>
      <c r="AJ8" s="1342"/>
      <c r="AK8" s="1342"/>
      <c r="AL8" s="1342"/>
      <c r="AM8" s="1342"/>
      <c r="AN8" s="1342"/>
      <c r="AO8" s="1342"/>
      <c r="AP8" s="1342"/>
      <c r="AQ8" s="1342"/>
      <c r="AR8" s="1342"/>
      <c r="AS8" s="1342"/>
      <c r="AT8" s="1342"/>
      <c r="AU8" s="1342"/>
      <c r="AV8" s="1342"/>
      <c r="AW8" s="1342"/>
      <c r="AX8" s="1342"/>
      <c r="AY8" s="1342"/>
      <c r="AZ8" s="1342"/>
      <c r="BA8" s="1342"/>
      <c r="BB8" s="1342"/>
      <c r="BC8" s="1342"/>
      <c r="BD8" s="1342"/>
      <c r="BE8" s="1342"/>
      <c r="BF8" s="1342"/>
      <c r="BG8" s="1342"/>
      <c r="BH8" s="1342"/>
      <c r="BI8" s="1342"/>
      <c r="BJ8" s="1342"/>
      <c r="BK8" s="1342"/>
      <c r="BL8" s="1342"/>
      <c r="BM8" s="1342"/>
      <c r="BN8" s="1342"/>
      <c r="BO8" s="1342"/>
      <c r="BP8" s="1342"/>
      <c r="BQ8" s="1342"/>
      <c r="BR8" s="1342"/>
      <c r="BS8" s="1343"/>
      <c r="BT8" s="1344">
        <f t="shared" si="4"/>
        <v>0</v>
      </c>
      <c r="BU8" s="1345"/>
      <c r="BV8" s="1345"/>
      <c r="BW8" s="1345"/>
      <c r="BX8" s="1345"/>
      <c r="BY8" s="1346"/>
      <c r="BZ8" s="1347">
        <f t="array" ref="BZ8">IF(AND(ISBLANK(BZ9:BZ11)),"",SUM(BZ9:BZ11))</f>
        <v>0</v>
      </c>
      <c r="CA8" s="1345"/>
      <c r="CB8" s="1345"/>
      <c r="CC8" s="1345"/>
      <c r="CD8" s="1345"/>
      <c r="CE8" s="1346"/>
      <c r="CF8" s="1347">
        <f t="array" ref="CF8">IF(AND(ISBLANK(CF9:CF10)),"",SUM(CF9:CF10))</f>
        <v>0</v>
      </c>
      <c r="CG8" s="1345"/>
      <c r="CH8" s="1345"/>
      <c r="CI8" s="1345"/>
      <c r="CJ8" s="1345"/>
      <c r="CK8" s="1346"/>
      <c r="CL8" s="1347">
        <f t="array" ref="CL8">IF(AND(ISBLANK(CL9:CL10)),"",SUM(CL9:CL10))</f>
        <v>0</v>
      </c>
      <c r="CM8" s="1345"/>
      <c r="CN8" s="1345"/>
      <c r="CO8" s="1345"/>
      <c r="CP8" s="1345"/>
      <c r="CQ8" s="1348"/>
    </row>
    <row r="9" spans="1:95" ht="32.25" customHeight="1" x14ac:dyDescent="0.2">
      <c r="A9" s="126">
        <v>0.05</v>
      </c>
      <c r="B9" s="126">
        <v>0.45000000000000023</v>
      </c>
      <c r="C9" s="126">
        <v>0.85000000000000053</v>
      </c>
      <c r="D9" s="126">
        <v>1.2600000000000002</v>
      </c>
      <c r="E9" s="126">
        <f t="shared" si="0"/>
        <v>1.05</v>
      </c>
      <c r="F9" s="126">
        <f t="shared" si="1"/>
        <v>1.4500000000000002</v>
      </c>
      <c r="G9" s="126">
        <f t="shared" si="2"/>
        <v>1.8500000000000005</v>
      </c>
      <c r="H9" s="126">
        <f t="shared" si="3"/>
        <v>2.2600000000000002</v>
      </c>
      <c r="J9" s="459" t="s">
        <v>2872</v>
      </c>
      <c r="K9" s="461"/>
      <c r="L9" s="1349" t="s">
        <v>2873</v>
      </c>
      <c r="M9" s="1349"/>
      <c r="N9" s="1349"/>
      <c r="O9" s="1349"/>
      <c r="P9" s="1349"/>
      <c r="Q9" s="1349"/>
      <c r="R9" s="1349"/>
      <c r="S9" s="1349"/>
      <c r="T9" s="1349"/>
      <c r="U9" s="1349"/>
      <c r="V9" s="1349"/>
      <c r="W9" s="1349"/>
      <c r="X9" s="1349"/>
      <c r="Y9" s="1349"/>
      <c r="Z9" s="1349"/>
      <c r="AA9" s="1349"/>
      <c r="AB9" s="1349"/>
      <c r="AC9" s="1349"/>
      <c r="AD9" s="1349"/>
      <c r="AE9" s="1349"/>
      <c r="AF9" s="1349"/>
      <c r="AG9" s="1349"/>
      <c r="AH9" s="1349"/>
      <c r="AI9" s="1349"/>
      <c r="AJ9" s="1349"/>
      <c r="AK9" s="1349"/>
      <c r="AL9" s="1349"/>
      <c r="AM9" s="1349"/>
      <c r="AN9" s="1349"/>
      <c r="AO9" s="1349"/>
      <c r="AP9" s="1349"/>
      <c r="AQ9" s="1349"/>
      <c r="AR9" s="1349"/>
      <c r="AS9" s="1349"/>
      <c r="AT9" s="1349"/>
      <c r="AU9" s="1349"/>
      <c r="AV9" s="1349"/>
      <c r="AW9" s="1349"/>
      <c r="AX9" s="1349"/>
      <c r="AY9" s="1349"/>
      <c r="AZ9" s="1349"/>
      <c r="BA9" s="1349"/>
      <c r="BB9" s="1349"/>
      <c r="BC9" s="1349"/>
      <c r="BD9" s="1349"/>
      <c r="BE9" s="1349"/>
      <c r="BF9" s="1349"/>
      <c r="BG9" s="1349"/>
      <c r="BH9" s="1349"/>
      <c r="BI9" s="1349"/>
      <c r="BJ9" s="1349"/>
      <c r="BK9" s="1349"/>
      <c r="BL9" s="1349"/>
      <c r="BM9" s="1349"/>
      <c r="BN9" s="1349"/>
      <c r="BO9" s="1349"/>
      <c r="BP9" s="1349"/>
      <c r="BQ9" s="1349"/>
      <c r="BR9" s="1349"/>
      <c r="BS9" s="1350"/>
      <c r="BT9" s="1329">
        <f t="shared" si="4"/>
        <v>0</v>
      </c>
      <c r="BU9" s="1330"/>
      <c r="BV9" s="1330"/>
      <c r="BW9" s="1330"/>
      <c r="BX9" s="1330"/>
      <c r="BY9" s="1331"/>
      <c r="BZ9" s="1332">
        <v>0</v>
      </c>
      <c r="CA9" s="1333"/>
      <c r="CB9" s="1333"/>
      <c r="CC9" s="1333"/>
      <c r="CD9" s="1333"/>
      <c r="CE9" s="1334"/>
      <c r="CF9" s="1332">
        <v>0</v>
      </c>
      <c r="CG9" s="1333"/>
      <c r="CH9" s="1333"/>
      <c r="CI9" s="1333"/>
      <c r="CJ9" s="1333"/>
      <c r="CK9" s="1334"/>
      <c r="CL9" s="1332">
        <v>0</v>
      </c>
      <c r="CM9" s="1333"/>
      <c r="CN9" s="1333"/>
      <c r="CO9" s="1333"/>
      <c r="CP9" s="1333"/>
      <c r="CQ9" s="1335"/>
    </row>
    <row r="10" spans="1:95" ht="32.25" customHeight="1" x14ac:dyDescent="0.2">
      <c r="A10" s="126">
        <v>6.0000000000000005E-2</v>
      </c>
      <c r="B10" s="126">
        <v>0.46000000000000024</v>
      </c>
      <c r="C10" s="126">
        <v>0.86000000000000054</v>
      </c>
      <c r="D10" s="126">
        <v>1.2700000000000002</v>
      </c>
      <c r="E10" s="126">
        <f t="shared" si="0"/>
        <v>1.06</v>
      </c>
      <c r="F10" s="126">
        <f t="shared" si="1"/>
        <v>1.4600000000000002</v>
      </c>
      <c r="G10" s="126">
        <f t="shared" si="2"/>
        <v>1.8600000000000005</v>
      </c>
      <c r="H10" s="126">
        <f t="shared" si="3"/>
        <v>2.2700000000000005</v>
      </c>
      <c r="J10" s="459" t="s">
        <v>2874</v>
      </c>
      <c r="K10" s="461"/>
      <c r="L10" s="1349" t="s">
        <v>2875</v>
      </c>
      <c r="M10" s="1349"/>
      <c r="N10" s="1349"/>
      <c r="O10" s="1349"/>
      <c r="P10" s="1349"/>
      <c r="Q10" s="1349"/>
      <c r="R10" s="1349"/>
      <c r="S10" s="1349"/>
      <c r="T10" s="1349"/>
      <c r="U10" s="1349"/>
      <c r="V10" s="1349"/>
      <c r="W10" s="1349"/>
      <c r="X10" s="1349"/>
      <c r="Y10" s="1349"/>
      <c r="Z10" s="1349"/>
      <c r="AA10" s="1349"/>
      <c r="AB10" s="1349"/>
      <c r="AC10" s="1349"/>
      <c r="AD10" s="1349"/>
      <c r="AE10" s="1349"/>
      <c r="AF10" s="1349"/>
      <c r="AG10" s="1349"/>
      <c r="AH10" s="1349"/>
      <c r="AI10" s="1349"/>
      <c r="AJ10" s="1349"/>
      <c r="AK10" s="1349"/>
      <c r="AL10" s="1349"/>
      <c r="AM10" s="1349"/>
      <c r="AN10" s="1349"/>
      <c r="AO10" s="1349"/>
      <c r="AP10" s="1349"/>
      <c r="AQ10" s="1349"/>
      <c r="AR10" s="1349"/>
      <c r="AS10" s="1349"/>
      <c r="AT10" s="1349"/>
      <c r="AU10" s="1349"/>
      <c r="AV10" s="1349"/>
      <c r="AW10" s="1349"/>
      <c r="AX10" s="1349"/>
      <c r="AY10" s="1349"/>
      <c r="AZ10" s="1349"/>
      <c r="BA10" s="1349"/>
      <c r="BB10" s="1349"/>
      <c r="BC10" s="1349"/>
      <c r="BD10" s="1349"/>
      <c r="BE10" s="1349"/>
      <c r="BF10" s="1349"/>
      <c r="BG10" s="1349"/>
      <c r="BH10" s="1349"/>
      <c r="BI10" s="1349"/>
      <c r="BJ10" s="1349"/>
      <c r="BK10" s="1349"/>
      <c r="BL10" s="1349"/>
      <c r="BM10" s="1349"/>
      <c r="BN10" s="1349"/>
      <c r="BO10" s="1349"/>
      <c r="BP10" s="1349"/>
      <c r="BQ10" s="1349"/>
      <c r="BR10" s="1349"/>
      <c r="BS10" s="1350"/>
      <c r="BT10" s="1329">
        <f t="shared" si="4"/>
        <v>0</v>
      </c>
      <c r="BU10" s="1330"/>
      <c r="BV10" s="1330"/>
      <c r="BW10" s="1330"/>
      <c r="BX10" s="1330"/>
      <c r="BY10" s="1331"/>
      <c r="BZ10" s="1332">
        <v>0</v>
      </c>
      <c r="CA10" s="1333"/>
      <c r="CB10" s="1333"/>
      <c r="CC10" s="1333"/>
      <c r="CD10" s="1333"/>
      <c r="CE10" s="1334"/>
      <c r="CF10" s="1332">
        <v>0</v>
      </c>
      <c r="CG10" s="1333"/>
      <c r="CH10" s="1333"/>
      <c r="CI10" s="1333"/>
      <c r="CJ10" s="1333"/>
      <c r="CK10" s="1334"/>
      <c r="CL10" s="1332">
        <v>0</v>
      </c>
      <c r="CM10" s="1333"/>
      <c r="CN10" s="1333"/>
      <c r="CO10" s="1333"/>
      <c r="CP10" s="1333"/>
      <c r="CQ10" s="1335"/>
    </row>
    <row r="11" spans="1:95" ht="15.75" customHeight="1" x14ac:dyDescent="0.2">
      <c r="A11" s="126">
        <v>7.0000000000000007E-2</v>
      </c>
      <c r="B11" s="126">
        <v>0.47000000000000025</v>
      </c>
      <c r="C11" s="126">
        <v>0.87000000000000055</v>
      </c>
      <c r="D11" s="126">
        <v>1.2800000000000002</v>
      </c>
      <c r="E11" s="126">
        <f t="shared" si="0"/>
        <v>1.07</v>
      </c>
      <c r="F11" s="126">
        <f t="shared" si="1"/>
        <v>1.4700000000000002</v>
      </c>
      <c r="J11" s="459" t="s">
        <v>2876</v>
      </c>
      <c r="K11" s="461"/>
      <c r="L11" s="1349" t="s">
        <v>2877</v>
      </c>
      <c r="M11" s="1349"/>
      <c r="N11" s="1349"/>
      <c r="O11" s="1349"/>
      <c r="P11" s="1349"/>
      <c r="Q11" s="1349"/>
      <c r="R11" s="1349"/>
      <c r="S11" s="1349"/>
      <c r="T11" s="1349"/>
      <c r="U11" s="1349"/>
      <c r="V11" s="1349"/>
      <c r="W11" s="1349"/>
      <c r="X11" s="1349"/>
      <c r="Y11" s="1349"/>
      <c r="Z11" s="1349"/>
      <c r="AA11" s="1349"/>
      <c r="AB11" s="1349"/>
      <c r="AC11" s="1349"/>
      <c r="AD11" s="1349"/>
      <c r="AE11" s="1349"/>
      <c r="AF11" s="1349"/>
      <c r="AG11" s="1349"/>
      <c r="AH11" s="1349"/>
      <c r="AI11" s="1349"/>
      <c r="AJ11" s="1349"/>
      <c r="AK11" s="1349"/>
      <c r="AL11" s="1349"/>
      <c r="AM11" s="1349"/>
      <c r="AN11" s="1349"/>
      <c r="AO11" s="1349"/>
      <c r="AP11" s="1349"/>
      <c r="AQ11" s="1349"/>
      <c r="AR11" s="1349"/>
      <c r="AS11" s="1349"/>
      <c r="AT11" s="1349"/>
      <c r="AU11" s="1349"/>
      <c r="AV11" s="1349"/>
      <c r="AW11" s="1349"/>
      <c r="AX11" s="1349"/>
      <c r="AY11" s="1349"/>
      <c r="AZ11" s="1349"/>
      <c r="BA11" s="1349"/>
      <c r="BB11" s="1349"/>
      <c r="BC11" s="1349"/>
      <c r="BD11" s="1349"/>
      <c r="BE11" s="1349"/>
      <c r="BF11" s="1349"/>
      <c r="BG11" s="1349"/>
      <c r="BH11" s="1349"/>
      <c r="BI11" s="1349"/>
      <c r="BJ11" s="1349"/>
      <c r="BK11" s="1349"/>
      <c r="BL11" s="1349"/>
      <c r="BM11" s="1349"/>
      <c r="BN11" s="1349"/>
      <c r="BO11" s="1349"/>
      <c r="BP11" s="1349"/>
      <c r="BQ11" s="1349"/>
      <c r="BR11" s="1349"/>
      <c r="BS11" s="1350"/>
      <c r="BT11" s="1329">
        <f>IF(BZ11="","",BZ11)</f>
        <v>0</v>
      </c>
      <c r="BU11" s="1330"/>
      <c r="BV11" s="1330"/>
      <c r="BW11" s="1330"/>
      <c r="BX11" s="1330"/>
      <c r="BY11" s="1331"/>
      <c r="BZ11" s="1332">
        <v>0</v>
      </c>
      <c r="CA11" s="1333"/>
      <c r="CB11" s="1333"/>
      <c r="CC11" s="1333"/>
      <c r="CD11" s="1333"/>
      <c r="CE11" s="1334"/>
      <c r="CF11" s="1351" t="s">
        <v>2878</v>
      </c>
      <c r="CG11" s="1352"/>
      <c r="CH11" s="1352"/>
      <c r="CI11" s="1352"/>
      <c r="CJ11" s="1352"/>
      <c r="CK11" s="1353"/>
      <c r="CL11" s="1351" t="s">
        <v>2878</v>
      </c>
      <c r="CM11" s="1352"/>
      <c r="CN11" s="1352"/>
      <c r="CO11" s="1352"/>
      <c r="CP11" s="1352"/>
      <c r="CQ11" s="1354"/>
    </row>
    <row r="12" spans="1:95" ht="15.75" customHeight="1" x14ac:dyDescent="0.2">
      <c r="A12" s="126">
        <v>0.08</v>
      </c>
      <c r="B12" s="126">
        <v>0.48000000000000026</v>
      </c>
      <c r="C12" s="126">
        <v>0.88000000000000056</v>
      </c>
      <c r="D12" s="126">
        <v>1.2900000000000003</v>
      </c>
      <c r="E12" s="126">
        <f t="shared" si="0"/>
        <v>31918.120000000003</v>
      </c>
      <c r="F12" s="126">
        <f t="shared" si="1"/>
        <v>55706.440000000031</v>
      </c>
      <c r="G12" s="126">
        <f t="shared" ref="G12:G26" si="5">IF(LEN(CF12)=0,"",1+ABS((CF12*C12)/LEN(CF12))+C12)</f>
        <v>263552.95428571448</v>
      </c>
      <c r="H12" s="126">
        <f t="shared" ref="H12:H26" si="6">IF(LEN(CL12)=0,"",1+ABS((CL12*D12)/LEN(CL12))+D12)</f>
        <v>22538.332000000006</v>
      </c>
      <c r="J12" s="458" t="s">
        <v>2879</v>
      </c>
      <c r="K12" s="1355" t="s">
        <v>2880</v>
      </c>
      <c r="L12" s="1356"/>
      <c r="M12" s="1356"/>
      <c r="N12" s="1356"/>
      <c r="O12" s="1356"/>
      <c r="P12" s="1356"/>
      <c r="Q12" s="1356"/>
      <c r="R12" s="1356"/>
      <c r="S12" s="1356"/>
      <c r="T12" s="1356"/>
      <c r="U12" s="1356"/>
      <c r="V12" s="1356"/>
      <c r="W12" s="1356"/>
      <c r="X12" s="1356"/>
      <c r="Y12" s="1356"/>
      <c r="Z12" s="1356"/>
      <c r="AA12" s="1356"/>
      <c r="AB12" s="1356"/>
      <c r="AC12" s="1356"/>
      <c r="AD12" s="1356"/>
      <c r="AE12" s="1356"/>
      <c r="AF12" s="1356"/>
      <c r="AG12" s="1356"/>
      <c r="AH12" s="1356"/>
      <c r="AI12" s="1356"/>
      <c r="AJ12" s="1356"/>
      <c r="AK12" s="1356"/>
      <c r="AL12" s="1356"/>
      <c r="AM12" s="1356"/>
      <c r="AN12" s="1356"/>
      <c r="AO12" s="1356"/>
      <c r="AP12" s="1356"/>
      <c r="AQ12" s="1356"/>
      <c r="AR12" s="1356"/>
      <c r="AS12" s="1356"/>
      <c r="AT12" s="1356"/>
      <c r="AU12" s="1356"/>
      <c r="AV12" s="1356"/>
      <c r="AW12" s="1356"/>
      <c r="AX12" s="1356"/>
      <c r="AY12" s="1356"/>
      <c r="AZ12" s="1356"/>
      <c r="BA12" s="1356"/>
      <c r="BB12" s="1356"/>
      <c r="BC12" s="1356"/>
      <c r="BD12" s="1356"/>
      <c r="BE12" s="1356"/>
      <c r="BF12" s="1356"/>
      <c r="BG12" s="1356"/>
      <c r="BH12" s="1356"/>
      <c r="BI12" s="1356"/>
      <c r="BJ12" s="1356"/>
      <c r="BK12" s="1356"/>
      <c r="BL12" s="1356"/>
      <c r="BM12" s="1356"/>
      <c r="BN12" s="1356"/>
      <c r="BO12" s="1356"/>
      <c r="BP12" s="1356"/>
      <c r="BQ12" s="1356"/>
      <c r="BR12" s="1356"/>
      <c r="BS12" s="1357"/>
      <c r="BT12" s="1344">
        <f t="shared" ref="BT12:BT18" si="7">IFERROR(IF(AND(BZ12,CF12)="","",SUM(BZ12)+SUM(CF12)),"")</f>
        <v>2792741</v>
      </c>
      <c r="BU12" s="1345"/>
      <c r="BV12" s="1345"/>
      <c r="BW12" s="1345"/>
      <c r="BX12" s="1345"/>
      <c r="BY12" s="1346"/>
      <c r="BZ12" s="1347">
        <f>IFERROR(IF(AND(BZ13,BZ23)="","",SUM(BZ13)+SUM(BZ23)),"")</f>
        <v>696312</v>
      </c>
      <c r="CA12" s="1345"/>
      <c r="CB12" s="1345"/>
      <c r="CC12" s="1345"/>
      <c r="CD12" s="1345"/>
      <c r="CE12" s="1346"/>
      <c r="CF12" s="1347">
        <f>IFERROR(IF(AND(CF13,CF23)="","",SUM(CF13)+SUM(CF23)),"")</f>
        <v>2096429</v>
      </c>
      <c r="CG12" s="1345"/>
      <c r="CH12" s="1345"/>
      <c r="CI12" s="1345"/>
      <c r="CJ12" s="1345"/>
      <c r="CK12" s="1346"/>
      <c r="CL12" s="1347">
        <f>IFERROR(IF(AND(CL13,CL23)="","",SUM(CL13)+SUM(CL23)),"")</f>
        <v>87349</v>
      </c>
      <c r="CM12" s="1345"/>
      <c r="CN12" s="1345"/>
      <c r="CO12" s="1345"/>
      <c r="CP12" s="1345"/>
      <c r="CQ12" s="1348"/>
    </row>
    <row r="13" spans="1:95" ht="15.75" customHeight="1" x14ac:dyDescent="0.2">
      <c r="A13" s="126">
        <v>0.09</v>
      </c>
      <c r="B13" s="126">
        <v>0.49000000000000027</v>
      </c>
      <c r="C13" s="126">
        <v>0.89000000000000057</v>
      </c>
      <c r="D13" s="126">
        <v>1.3000000000000003</v>
      </c>
      <c r="E13" s="126">
        <f t="shared" si="0"/>
        <v>1997.0949999999998</v>
      </c>
      <c r="F13" s="126">
        <f t="shared" si="1"/>
        <v>9569.7200000000048</v>
      </c>
      <c r="G13" s="126">
        <f t="shared" si="5"/>
        <v>2832.9800000000018</v>
      </c>
      <c r="H13" s="126">
        <f t="shared" si="6"/>
        <v>678.30000000000007</v>
      </c>
      <c r="J13" s="458" t="s">
        <v>2881</v>
      </c>
      <c r="K13" s="1341" t="s">
        <v>2882</v>
      </c>
      <c r="L13" s="1342"/>
      <c r="M13" s="1342"/>
      <c r="N13" s="1342"/>
      <c r="O13" s="1342"/>
      <c r="P13" s="1342"/>
      <c r="Q13" s="1342"/>
      <c r="R13" s="1342"/>
      <c r="S13" s="1342"/>
      <c r="T13" s="1342"/>
      <c r="U13" s="1342"/>
      <c r="V13" s="1342"/>
      <c r="W13" s="1342"/>
      <c r="X13" s="1342"/>
      <c r="Y13" s="1342"/>
      <c r="Z13" s="1342"/>
      <c r="AA13" s="1342"/>
      <c r="AB13" s="1342"/>
      <c r="AC13" s="1342"/>
      <c r="AD13" s="1342"/>
      <c r="AE13" s="1342"/>
      <c r="AF13" s="1342"/>
      <c r="AG13" s="1342"/>
      <c r="AH13" s="1342"/>
      <c r="AI13" s="1342"/>
      <c r="AJ13" s="1342"/>
      <c r="AK13" s="1342"/>
      <c r="AL13" s="1342"/>
      <c r="AM13" s="1342"/>
      <c r="AN13" s="1342"/>
      <c r="AO13" s="1342"/>
      <c r="AP13" s="1342"/>
      <c r="AQ13" s="1342"/>
      <c r="AR13" s="1342"/>
      <c r="AS13" s="1342"/>
      <c r="AT13" s="1342"/>
      <c r="AU13" s="1342"/>
      <c r="AV13" s="1342"/>
      <c r="AW13" s="1342"/>
      <c r="AX13" s="1342"/>
      <c r="AY13" s="1342"/>
      <c r="AZ13" s="1342"/>
      <c r="BA13" s="1342"/>
      <c r="BB13" s="1342"/>
      <c r="BC13" s="1342"/>
      <c r="BD13" s="1342"/>
      <c r="BE13" s="1342"/>
      <c r="BF13" s="1342"/>
      <c r="BG13" s="1342"/>
      <c r="BH13" s="1342"/>
      <c r="BI13" s="1342"/>
      <c r="BJ13" s="1342"/>
      <c r="BK13" s="1342"/>
      <c r="BL13" s="1342"/>
      <c r="BM13" s="1342"/>
      <c r="BN13" s="1342"/>
      <c r="BO13" s="1342"/>
      <c r="BP13" s="1342"/>
      <c r="BQ13" s="1342"/>
      <c r="BR13" s="1342"/>
      <c r="BS13" s="1343"/>
      <c r="BT13" s="1344">
        <f t="shared" si="7"/>
        <v>133067</v>
      </c>
      <c r="BU13" s="1345"/>
      <c r="BV13" s="1345"/>
      <c r="BW13" s="1345"/>
      <c r="BX13" s="1345"/>
      <c r="BY13" s="1346"/>
      <c r="BZ13" s="1347">
        <f t="array" ref="BZ13">IF(AND(ISBLANK(BZ14:BZ22)),"",SUM(BZ14:BZ22))</f>
        <v>117162</v>
      </c>
      <c r="CA13" s="1345"/>
      <c r="CB13" s="1345"/>
      <c r="CC13" s="1345"/>
      <c r="CD13" s="1345"/>
      <c r="CE13" s="1346"/>
      <c r="CF13" s="1347">
        <f t="array" ref="CF13">IF(AND(ISBLANK(CF14:CF22)),"",SUM(CF14:CF22))</f>
        <v>15905</v>
      </c>
      <c r="CG13" s="1345"/>
      <c r="CH13" s="1345"/>
      <c r="CI13" s="1345"/>
      <c r="CJ13" s="1345"/>
      <c r="CK13" s="1346"/>
      <c r="CL13" s="1347">
        <f t="array" ref="CL13">IF(AND(ISBLANK(CL14:CL22)),"",SUM(CL14:CL22))</f>
        <v>2080</v>
      </c>
      <c r="CM13" s="1345"/>
      <c r="CN13" s="1345"/>
      <c r="CO13" s="1345"/>
      <c r="CP13" s="1345"/>
      <c r="CQ13" s="1348"/>
    </row>
    <row r="14" spans="1:95" ht="15.75" customHeight="1" x14ac:dyDescent="0.2">
      <c r="A14" s="126">
        <v>9.9999999999999992E-2</v>
      </c>
      <c r="B14" s="126">
        <v>0.50000000000000022</v>
      </c>
      <c r="C14" s="126">
        <v>0.90000000000000058</v>
      </c>
      <c r="D14" s="126">
        <v>1.3100000000000003</v>
      </c>
      <c r="E14" s="126">
        <f t="shared" si="0"/>
        <v>1.1000000000000001</v>
      </c>
      <c r="F14" s="126">
        <f t="shared" si="1"/>
        <v>1.5000000000000002</v>
      </c>
      <c r="G14" s="126">
        <f t="shared" si="5"/>
        <v>1.9000000000000006</v>
      </c>
      <c r="H14" s="126">
        <f t="shared" si="6"/>
        <v>683.5100000000001</v>
      </c>
      <c r="J14" s="459" t="s">
        <v>2883</v>
      </c>
      <c r="K14" s="460"/>
      <c r="L14" s="1349" t="s">
        <v>2884</v>
      </c>
      <c r="M14" s="1349"/>
      <c r="N14" s="1349"/>
      <c r="O14" s="1349"/>
      <c r="P14" s="1349"/>
      <c r="Q14" s="1349"/>
      <c r="R14" s="1349"/>
      <c r="S14" s="1349"/>
      <c r="T14" s="1349"/>
      <c r="U14" s="1349"/>
      <c r="V14" s="1349"/>
      <c r="W14" s="1349"/>
      <c r="X14" s="1349"/>
      <c r="Y14" s="1349"/>
      <c r="Z14" s="1349"/>
      <c r="AA14" s="1349"/>
      <c r="AB14" s="1349"/>
      <c r="AC14" s="1349"/>
      <c r="AD14" s="1349"/>
      <c r="AE14" s="1349"/>
      <c r="AF14" s="1349"/>
      <c r="AG14" s="1349"/>
      <c r="AH14" s="1349"/>
      <c r="AI14" s="1349"/>
      <c r="AJ14" s="1349"/>
      <c r="AK14" s="1349"/>
      <c r="AL14" s="1349"/>
      <c r="AM14" s="1349"/>
      <c r="AN14" s="1349"/>
      <c r="AO14" s="1349"/>
      <c r="AP14" s="1349"/>
      <c r="AQ14" s="1349"/>
      <c r="AR14" s="1349"/>
      <c r="AS14" s="1349"/>
      <c r="AT14" s="1349"/>
      <c r="AU14" s="1349"/>
      <c r="AV14" s="1349"/>
      <c r="AW14" s="1349"/>
      <c r="AX14" s="1349"/>
      <c r="AY14" s="1349"/>
      <c r="AZ14" s="1349"/>
      <c r="BA14" s="1349"/>
      <c r="BB14" s="1349"/>
      <c r="BC14" s="1349"/>
      <c r="BD14" s="1349"/>
      <c r="BE14" s="1349"/>
      <c r="BF14" s="1349"/>
      <c r="BG14" s="1349"/>
      <c r="BH14" s="1349"/>
      <c r="BI14" s="1349"/>
      <c r="BJ14" s="1349"/>
      <c r="BK14" s="1349"/>
      <c r="BL14" s="1349"/>
      <c r="BM14" s="1349"/>
      <c r="BN14" s="1349"/>
      <c r="BO14" s="1349"/>
      <c r="BP14" s="1349"/>
      <c r="BQ14" s="1349"/>
      <c r="BR14" s="1349"/>
      <c r="BS14" s="1350"/>
      <c r="BT14" s="1329">
        <f t="shared" si="7"/>
        <v>0</v>
      </c>
      <c r="BU14" s="1330"/>
      <c r="BV14" s="1330"/>
      <c r="BW14" s="1330"/>
      <c r="BX14" s="1330"/>
      <c r="BY14" s="1331"/>
      <c r="BZ14" s="1332">
        <v>0</v>
      </c>
      <c r="CA14" s="1333"/>
      <c r="CB14" s="1333"/>
      <c r="CC14" s="1333"/>
      <c r="CD14" s="1333"/>
      <c r="CE14" s="1334"/>
      <c r="CF14" s="1332">
        <v>0</v>
      </c>
      <c r="CG14" s="1333"/>
      <c r="CH14" s="1333"/>
      <c r="CI14" s="1333"/>
      <c r="CJ14" s="1333"/>
      <c r="CK14" s="1334"/>
      <c r="CL14" s="1332">
        <v>2080</v>
      </c>
      <c r="CM14" s="1333"/>
      <c r="CN14" s="1333"/>
      <c r="CO14" s="1333"/>
      <c r="CP14" s="1333"/>
      <c r="CQ14" s="1335"/>
    </row>
    <row r="15" spans="1:95" ht="33" customHeight="1" x14ac:dyDescent="0.2">
      <c r="A15" s="126">
        <v>0.10999999999999999</v>
      </c>
      <c r="B15" s="126">
        <v>0.51000000000000023</v>
      </c>
      <c r="C15" s="126">
        <v>0.91000000000000059</v>
      </c>
      <c r="D15" s="126">
        <v>1.3200000000000003</v>
      </c>
      <c r="E15" s="126">
        <f t="shared" si="0"/>
        <v>1.1099999999999999</v>
      </c>
      <c r="F15" s="126">
        <f t="shared" si="1"/>
        <v>1.5100000000000002</v>
      </c>
      <c r="G15" s="126">
        <f t="shared" si="5"/>
        <v>1.9100000000000006</v>
      </c>
      <c r="H15" s="126">
        <f t="shared" si="6"/>
        <v>2.3200000000000003</v>
      </c>
      <c r="J15" s="459" t="s">
        <v>2885</v>
      </c>
      <c r="K15" s="460"/>
      <c r="L15" s="1349" t="s">
        <v>2886</v>
      </c>
      <c r="M15" s="1349"/>
      <c r="N15" s="1349"/>
      <c r="O15" s="1349"/>
      <c r="P15" s="1349"/>
      <c r="Q15" s="1349"/>
      <c r="R15" s="1349"/>
      <c r="S15" s="1349"/>
      <c r="T15" s="1349"/>
      <c r="U15" s="1349"/>
      <c r="V15" s="1349"/>
      <c r="W15" s="1349"/>
      <c r="X15" s="1349"/>
      <c r="Y15" s="1349"/>
      <c r="Z15" s="1349"/>
      <c r="AA15" s="1349"/>
      <c r="AB15" s="1349"/>
      <c r="AC15" s="1349"/>
      <c r="AD15" s="1349"/>
      <c r="AE15" s="1349"/>
      <c r="AF15" s="1349"/>
      <c r="AG15" s="1349"/>
      <c r="AH15" s="1349"/>
      <c r="AI15" s="1349"/>
      <c r="AJ15" s="1349"/>
      <c r="AK15" s="1349"/>
      <c r="AL15" s="1349"/>
      <c r="AM15" s="1349"/>
      <c r="AN15" s="1349"/>
      <c r="AO15" s="1349"/>
      <c r="AP15" s="1349"/>
      <c r="AQ15" s="1349"/>
      <c r="AR15" s="1349"/>
      <c r="AS15" s="1349"/>
      <c r="AT15" s="1349"/>
      <c r="AU15" s="1349"/>
      <c r="AV15" s="1349"/>
      <c r="AW15" s="1349"/>
      <c r="AX15" s="1349"/>
      <c r="AY15" s="1349"/>
      <c r="AZ15" s="1349"/>
      <c r="BA15" s="1349"/>
      <c r="BB15" s="1349"/>
      <c r="BC15" s="1349"/>
      <c r="BD15" s="1349"/>
      <c r="BE15" s="1349"/>
      <c r="BF15" s="1349"/>
      <c r="BG15" s="1349"/>
      <c r="BH15" s="1349"/>
      <c r="BI15" s="1349"/>
      <c r="BJ15" s="1349"/>
      <c r="BK15" s="1349"/>
      <c r="BL15" s="1349"/>
      <c r="BM15" s="1349"/>
      <c r="BN15" s="1349"/>
      <c r="BO15" s="1349"/>
      <c r="BP15" s="1349"/>
      <c r="BQ15" s="1349"/>
      <c r="BR15" s="1349"/>
      <c r="BS15" s="1350"/>
      <c r="BT15" s="1329">
        <f t="shared" si="7"/>
        <v>0</v>
      </c>
      <c r="BU15" s="1330"/>
      <c r="BV15" s="1330"/>
      <c r="BW15" s="1330"/>
      <c r="BX15" s="1330"/>
      <c r="BY15" s="1331"/>
      <c r="BZ15" s="1332">
        <v>0</v>
      </c>
      <c r="CA15" s="1333"/>
      <c r="CB15" s="1333"/>
      <c r="CC15" s="1333"/>
      <c r="CD15" s="1333"/>
      <c r="CE15" s="1334"/>
      <c r="CF15" s="1332">
        <v>0</v>
      </c>
      <c r="CG15" s="1333"/>
      <c r="CH15" s="1333"/>
      <c r="CI15" s="1333"/>
      <c r="CJ15" s="1333"/>
      <c r="CK15" s="1334"/>
      <c r="CL15" s="1332">
        <v>0</v>
      </c>
      <c r="CM15" s="1333"/>
      <c r="CN15" s="1333"/>
      <c r="CO15" s="1333"/>
      <c r="CP15" s="1333"/>
      <c r="CQ15" s="1335"/>
    </row>
    <row r="16" spans="1:95" ht="31.5" customHeight="1" x14ac:dyDescent="0.2">
      <c r="A16" s="126">
        <v>0.11999999999999998</v>
      </c>
      <c r="B16" s="126">
        <v>0.52000000000000024</v>
      </c>
      <c r="C16" s="126">
        <v>0.9200000000000006</v>
      </c>
      <c r="D16" s="126">
        <v>1.3300000000000003</v>
      </c>
      <c r="E16" s="126">
        <f t="shared" si="0"/>
        <v>74.38</v>
      </c>
      <c r="F16" s="126">
        <f t="shared" si="1"/>
        <v>318.98000000000013</v>
      </c>
      <c r="G16" s="126">
        <f t="shared" si="5"/>
        <v>1.9200000000000006</v>
      </c>
      <c r="H16" s="126">
        <f t="shared" si="6"/>
        <v>2.33</v>
      </c>
      <c r="J16" s="459" t="s">
        <v>2887</v>
      </c>
      <c r="K16" s="460"/>
      <c r="L16" s="1349" t="s">
        <v>2888</v>
      </c>
      <c r="M16" s="1349"/>
      <c r="N16" s="1349"/>
      <c r="O16" s="1349"/>
      <c r="P16" s="1349"/>
      <c r="Q16" s="1349"/>
      <c r="R16" s="1349"/>
      <c r="S16" s="1349"/>
      <c r="T16" s="1349"/>
      <c r="U16" s="1349"/>
      <c r="V16" s="1349"/>
      <c r="W16" s="1349"/>
      <c r="X16" s="1349"/>
      <c r="Y16" s="1349"/>
      <c r="Z16" s="1349"/>
      <c r="AA16" s="1349"/>
      <c r="AB16" s="1349"/>
      <c r="AC16" s="1349"/>
      <c r="AD16" s="1349"/>
      <c r="AE16" s="1349"/>
      <c r="AF16" s="1349"/>
      <c r="AG16" s="1349"/>
      <c r="AH16" s="1349"/>
      <c r="AI16" s="1349"/>
      <c r="AJ16" s="1349"/>
      <c r="AK16" s="1349"/>
      <c r="AL16" s="1349"/>
      <c r="AM16" s="1349"/>
      <c r="AN16" s="1349"/>
      <c r="AO16" s="1349"/>
      <c r="AP16" s="1349"/>
      <c r="AQ16" s="1349"/>
      <c r="AR16" s="1349"/>
      <c r="AS16" s="1349"/>
      <c r="AT16" s="1349"/>
      <c r="AU16" s="1349"/>
      <c r="AV16" s="1349"/>
      <c r="AW16" s="1349"/>
      <c r="AX16" s="1349"/>
      <c r="AY16" s="1349"/>
      <c r="AZ16" s="1349"/>
      <c r="BA16" s="1349"/>
      <c r="BB16" s="1349"/>
      <c r="BC16" s="1349"/>
      <c r="BD16" s="1349"/>
      <c r="BE16" s="1349"/>
      <c r="BF16" s="1349"/>
      <c r="BG16" s="1349"/>
      <c r="BH16" s="1349"/>
      <c r="BI16" s="1349"/>
      <c r="BJ16" s="1349"/>
      <c r="BK16" s="1349"/>
      <c r="BL16" s="1349"/>
      <c r="BM16" s="1349"/>
      <c r="BN16" s="1349"/>
      <c r="BO16" s="1349"/>
      <c r="BP16" s="1349"/>
      <c r="BQ16" s="1349"/>
      <c r="BR16" s="1349"/>
      <c r="BS16" s="1350"/>
      <c r="BT16" s="1329">
        <f t="shared" si="7"/>
        <v>2442</v>
      </c>
      <c r="BU16" s="1330"/>
      <c r="BV16" s="1330"/>
      <c r="BW16" s="1330"/>
      <c r="BX16" s="1330"/>
      <c r="BY16" s="1331"/>
      <c r="BZ16" s="1332">
        <v>2442</v>
      </c>
      <c r="CA16" s="1333"/>
      <c r="CB16" s="1333"/>
      <c r="CC16" s="1333"/>
      <c r="CD16" s="1333"/>
      <c r="CE16" s="1334"/>
      <c r="CF16" s="1332">
        <v>0</v>
      </c>
      <c r="CG16" s="1333"/>
      <c r="CH16" s="1333"/>
      <c r="CI16" s="1333"/>
      <c r="CJ16" s="1333"/>
      <c r="CK16" s="1334"/>
      <c r="CL16" s="1332">
        <v>0</v>
      </c>
      <c r="CM16" s="1333"/>
      <c r="CN16" s="1333"/>
      <c r="CO16" s="1333"/>
      <c r="CP16" s="1333"/>
      <c r="CQ16" s="1335"/>
    </row>
    <row r="17" spans="1:95" ht="15" customHeight="1" x14ac:dyDescent="0.2">
      <c r="A17" s="126">
        <v>0.12999999999999998</v>
      </c>
      <c r="B17" s="126">
        <v>0.53000000000000025</v>
      </c>
      <c r="C17" s="126">
        <v>0.9300000000000006</v>
      </c>
      <c r="D17" s="126">
        <v>1.3400000000000003</v>
      </c>
      <c r="E17" s="126">
        <f t="shared" si="0"/>
        <v>1.1299999999999999</v>
      </c>
      <c r="F17" s="126">
        <f t="shared" si="1"/>
        <v>1.5300000000000002</v>
      </c>
      <c r="G17" s="126">
        <f t="shared" si="5"/>
        <v>1.9300000000000006</v>
      </c>
      <c r="H17" s="126">
        <f t="shared" si="6"/>
        <v>2.3400000000000003</v>
      </c>
      <c r="J17" s="459" t="s">
        <v>2889</v>
      </c>
      <c r="K17" s="460"/>
      <c r="L17" s="1349" t="s">
        <v>2890</v>
      </c>
      <c r="M17" s="1349"/>
      <c r="N17" s="1349"/>
      <c r="O17" s="1349"/>
      <c r="P17" s="1349"/>
      <c r="Q17" s="1349"/>
      <c r="R17" s="1349"/>
      <c r="S17" s="1349"/>
      <c r="T17" s="1349"/>
      <c r="U17" s="1349"/>
      <c r="V17" s="1349"/>
      <c r="W17" s="1349"/>
      <c r="X17" s="1349"/>
      <c r="Y17" s="1349"/>
      <c r="Z17" s="1349"/>
      <c r="AA17" s="1349"/>
      <c r="AB17" s="1349"/>
      <c r="AC17" s="1349"/>
      <c r="AD17" s="1349"/>
      <c r="AE17" s="1349"/>
      <c r="AF17" s="1349"/>
      <c r="AG17" s="1349"/>
      <c r="AH17" s="1349"/>
      <c r="AI17" s="1349"/>
      <c r="AJ17" s="1349"/>
      <c r="AK17" s="1349"/>
      <c r="AL17" s="1349"/>
      <c r="AM17" s="1349"/>
      <c r="AN17" s="1349"/>
      <c r="AO17" s="1349"/>
      <c r="AP17" s="1349"/>
      <c r="AQ17" s="1349"/>
      <c r="AR17" s="1349"/>
      <c r="AS17" s="1349"/>
      <c r="AT17" s="1349"/>
      <c r="AU17" s="1349"/>
      <c r="AV17" s="1349"/>
      <c r="AW17" s="1349"/>
      <c r="AX17" s="1349"/>
      <c r="AY17" s="1349"/>
      <c r="AZ17" s="1349"/>
      <c r="BA17" s="1349"/>
      <c r="BB17" s="1349"/>
      <c r="BC17" s="1349"/>
      <c r="BD17" s="1349"/>
      <c r="BE17" s="1349"/>
      <c r="BF17" s="1349"/>
      <c r="BG17" s="1349"/>
      <c r="BH17" s="1349"/>
      <c r="BI17" s="1349"/>
      <c r="BJ17" s="1349"/>
      <c r="BK17" s="1349"/>
      <c r="BL17" s="1349"/>
      <c r="BM17" s="1349"/>
      <c r="BN17" s="1349"/>
      <c r="BO17" s="1349"/>
      <c r="BP17" s="1349"/>
      <c r="BQ17" s="1349"/>
      <c r="BR17" s="1349"/>
      <c r="BS17" s="1350"/>
      <c r="BT17" s="1329">
        <f t="shared" si="7"/>
        <v>0</v>
      </c>
      <c r="BU17" s="1330"/>
      <c r="BV17" s="1330"/>
      <c r="BW17" s="1330"/>
      <c r="BX17" s="1330"/>
      <c r="BY17" s="1331"/>
      <c r="BZ17" s="1332">
        <v>0</v>
      </c>
      <c r="CA17" s="1333"/>
      <c r="CB17" s="1333"/>
      <c r="CC17" s="1333"/>
      <c r="CD17" s="1333"/>
      <c r="CE17" s="1334"/>
      <c r="CF17" s="1332">
        <v>0</v>
      </c>
      <c r="CG17" s="1333"/>
      <c r="CH17" s="1333"/>
      <c r="CI17" s="1333"/>
      <c r="CJ17" s="1333"/>
      <c r="CK17" s="1334"/>
      <c r="CL17" s="1332">
        <v>0</v>
      </c>
      <c r="CM17" s="1333"/>
      <c r="CN17" s="1333"/>
      <c r="CO17" s="1333"/>
      <c r="CP17" s="1333"/>
      <c r="CQ17" s="1335"/>
    </row>
    <row r="18" spans="1:95" ht="32.25" customHeight="1" x14ac:dyDescent="0.2">
      <c r="A18" s="126">
        <v>0.13999999999999999</v>
      </c>
      <c r="B18" s="126">
        <v>0.54000000000000026</v>
      </c>
      <c r="C18" s="126">
        <v>0.94000000000000061</v>
      </c>
      <c r="D18" s="126">
        <v>1.3500000000000003</v>
      </c>
      <c r="E18" s="126">
        <f t="shared" si="0"/>
        <v>1365.4399999999998</v>
      </c>
      <c r="F18" s="126">
        <f t="shared" si="1"/>
        <v>3546.1000000000022</v>
      </c>
      <c r="G18" s="126">
        <f t="shared" si="5"/>
        <v>2992.0800000000022</v>
      </c>
      <c r="H18" s="126">
        <f t="shared" si="6"/>
        <v>2.3500000000000005</v>
      </c>
      <c r="J18" s="464" t="s">
        <v>2891</v>
      </c>
      <c r="K18" s="460"/>
      <c r="L18" s="1349" t="s">
        <v>2892</v>
      </c>
      <c r="M18" s="1349"/>
      <c r="N18" s="1349"/>
      <c r="O18" s="1349"/>
      <c r="P18" s="1349"/>
      <c r="Q18" s="1349"/>
      <c r="R18" s="1349"/>
      <c r="S18" s="1349"/>
      <c r="T18" s="1349"/>
      <c r="U18" s="1349"/>
      <c r="V18" s="1349"/>
      <c r="W18" s="1349"/>
      <c r="X18" s="1349"/>
      <c r="Y18" s="1349"/>
      <c r="Z18" s="1349"/>
      <c r="AA18" s="1349"/>
      <c r="AB18" s="1349"/>
      <c r="AC18" s="1349"/>
      <c r="AD18" s="1349"/>
      <c r="AE18" s="1349"/>
      <c r="AF18" s="1349"/>
      <c r="AG18" s="1349"/>
      <c r="AH18" s="1349"/>
      <c r="AI18" s="1349"/>
      <c r="AJ18" s="1349"/>
      <c r="AK18" s="1349"/>
      <c r="AL18" s="1349"/>
      <c r="AM18" s="1349"/>
      <c r="AN18" s="1349"/>
      <c r="AO18" s="1349"/>
      <c r="AP18" s="1349"/>
      <c r="AQ18" s="1349"/>
      <c r="AR18" s="1349"/>
      <c r="AS18" s="1349"/>
      <c r="AT18" s="1349"/>
      <c r="AU18" s="1349"/>
      <c r="AV18" s="1349"/>
      <c r="AW18" s="1349"/>
      <c r="AX18" s="1349"/>
      <c r="AY18" s="1349"/>
      <c r="AZ18" s="1349"/>
      <c r="BA18" s="1349"/>
      <c r="BB18" s="1349"/>
      <c r="BC18" s="1349"/>
      <c r="BD18" s="1349"/>
      <c r="BE18" s="1349"/>
      <c r="BF18" s="1349"/>
      <c r="BG18" s="1349"/>
      <c r="BH18" s="1349"/>
      <c r="BI18" s="1349"/>
      <c r="BJ18" s="1349"/>
      <c r="BK18" s="1349"/>
      <c r="BL18" s="1349"/>
      <c r="BM18" s="1349"/>
      <c r="BN18" s="1349"/>
      <c r="BO18" s="1349"/>
      <c r="BP18" s="1349"/>
      <c r="BQ18" s="1349"/>
      <c r="BR18" s="1349"/>
      <c r="BS18" s="1350"/>
      <c r="BT18" s="1329">
        <f t="shared" si="7"/>
        <v>48725</v>
      </c>
      <c r="BU18" s="1330"/>
      <c r="BV18" s="1330"/>
      <c r="BW18" s="1330"/>
      <c r="BX18" s="1330"/>
      <c r="BY18" s="1331"/>
      <c r="BZ18" s="1332">
        <v>32820</v>
      </c>
      <c r="CA18" s="1333"/>
      <c r="CB18" s="1333"/>
      <c r="CC18" s="1333"/>
      <c r="CD18" s="1333"/>
      <c r="CE18" s="1334"/>
      <c r="CF18" s="1332">
        <v>15905</v>
      </c>
      <c r="CG18" s="1333"/>
      <c r="CH18" s="1333"/>
      <c r="CI18" s="1333"/>
      <c r="CJ18" s="1333"/>
      <c r="CK18" s="1334"/>
      <c r="CL18" s="1332">
        <v>0</v>
      </c>
      <c r="CM18" s="1333"/>
      <c r="CN18" s="1333"/>
      <c r="CO18" s="1333"/>
      <c r="CP18" s="1333"/>
      <c r="CQ18" s="1335"/>
    </row>
    <row r="19" spans="1:95" ht="15.75" customHeight="1" x14ac:dyDescent="0.2">
      <c r="A19" s="126">
        <v>0.15</v>
      </c>
      <c r="B19" s="126">
        <v>0.55000000000000027</v>
      </c>
      <c r="C19" s="126">
        <v>0.95000000000000062</v>
      </c>
      <c r="D19" s="126">
        <v>1.3600000000000003</v>
      </c>
      <c r="E19" s="126">
        <f t="shared" si="0"/>
        <v>2458.15</v>
      </c>
      <c r="F19" s="126">
        <f t="shared" si="1"/>
        <v>9010.5500000000029</v>
      </c>
      <c r="G19" s="126">
        <f t="shared" si="5"/>
        <v>1.9500000000000006</v>
      </c>
      <c r="H19" s="126">
        <f t="shared" si="6"/>
        <v>2.3600000000000003</v>
      </c>
      <c r="J19" s="459" t="s">
        <v>2893</v>
      </c>
      <c r="K19" s="460"/>
      <c r="L19" s="1349" t="s">
        <v>2894</v>
      </c>
      <c r="M19" s="1349"/>
      <c r="N19" s="1349"/>
      <c r="O19" s="1349"/>
      <c r="P19" s="1349"/>
      <c r="Q19" s="1349"/>
      <c r="R19" s="1349"/>
      <c r="S19" s="1349"/>
      <c r="T19" s="1349"/>
      <c r="U19" s="1349"/>
      <c r="V19" s="1349"/>
      <c r="W19" s="1349"/>
      <c r="X19" s="1349"/>
      <c r="Y19" s="1349"/>
      <c r="Z19" s="1349"/>
      <c r="AA19" s="1349"/>
      <c r="AB19" s="1349"/>
      <c r="AC19" s="1349"/>
      <c r="AD19" s="1349"/>
      <c r="AE19" s="1349"/>
      <c r="AF19" s="1349"/>
      <c r="AG19" s="1349"/>
      <c r="AH19" s="1349"/>
      <c r="AI19" s="1349"/>
      <c r="AJ19" s="1349"/>
      <c r="AK19" s="1349"/>
      <c r="AL19" s="1349"/>
      <c r="AM19" s="1349"/>
      <c r="AN19" s="1349"/>
      <c r="AO19" s="1349"/>
      <c r="AP19" s="1349"/>
      <c r="AQ19" s="1349"/>
      <c r="AR19" s="1349"/>
      <c r="AS19" s="1349"/>
      <c r="AT19" s="1349"/>
      <c r="AU19" s="1349"/>
      <c r="AV19" s="1349"/>
      <c r="AW19" s="1349"/>
      <c r="AX19" s="1349"/>
      <c r="AY19" s="1349"/>
      <c r="AZ19" s="1349"/>
      <c r="BA19" s="1349"/>
      <c r="BB19" s="1349"/>
      <c r="BC19" s="1349"/>
      <c r="BD19" s="1349"/>
      <c r="BE19" s="1349"/>
      <c r="BF19" s="1349"/>
      <c r="BG19" s="1349"/>
      <c r="BH19" s="1349"/>
      <c r="BI19" s="1349"/>
      <c r="BJ19" s="1349"/>
      <c r="BK19" s="1349"/>
      <c r="BL19" s="1349"/>
      <c r="BM19" s="1349"/>
      <c r="BN19" s="1349"/>
      <c r="BO19" s="1349"/>
      <c r="BP19" s="1349"/>
      <c r="BQ19" s="1349"/>
      <c r="BR19" s="1349"/>
      <c r="BS19" s="1350"/>
      <c r="BT19" s="1329">
        <f t="shared" ref="BT19:BT24" si="8">IFERROR(IF(AND(BZ19,CF19)="","",SUM(BZ19)+SUM(CF19)),"")</f>
        <v>81900</v>
      </c>
      <c r="BU19" s="1330"/>
      <c r="BV19" s="1330"/>
      <c r="BW19" s="1330"/>
      <c r="BX19" s="1330"/>
      <c r="BY19" s="1331"/>
      <c r="BZ19" s="1332">
        <v>81900</v>
      </c>
      <c r="CA19" s="1333"/>
      <c r="CB19" s="1333"/>
      <c r="CC19" s="1333"/>
      <c r="CD19" s="1333"/>
      <c r="CE19" s="1334"/>
      <c r="CF19" s="1332">
        <v>0</v>
      </c>
      <c r="CG19" s="1333"/>
      <c r="CH19" s="1333"/>
      <c r="CI19" s="1333"/>
      <c r="CJ19" s="1333"/>
      <c r="CK19" s="1334"/>
      <c r="CL19" s="1332">
        <v>0</v>
      </c>
      <c r="CM19" s="1333"/>
      <c r="CN19" s="1333"/>
      <c r="CO19" s="1333"/>
      <c r="CP19" s="1333"/>
      <c r="CQ19" s="1335"/>
    </row>
    <row r="20" spans="1:95" ht="15.75" customHeight="1" x14ac:dyDescent="0.2">
      <c r="A20" s="126">
        <v>0.16</v>
      </c>
      <c r="B20" s="126">
        <v>0.56000000000000028</v>
      </c>
      <c r="C20" s="126">
        <v>0.96000000000000063</v>
      </c>
      <c r="D20" s="126">
        <v>1.3700000000000003</v>
      </c>
      <c r="E20" s="126">
        <f t="shared" si="0"/>
        <v>1.1599999999999999</v>
      </c>
      <c r="F20" s="126">
        <f t="shared" si="1"/>
        <v>1.5600000000000003</v>
      </c>
      <c r="G20" s="126">
        <f t="shared" si="5"/>
        <v>1.9600000000000006</v>
      </c>
      <c r="H20" s="126">
        <f t="shared" si="6"/>
        <v>2.37</v>
      </c>
      <c r="J20" s="459" t="s">
        <v>2895</v>
      </c>
      <c r="K20" s="460"/>
      <c r="L20" s="1349" t="s">
        <v>2896</v>
      </c>
      <c r="M20" s="1349"/>
      <c r="N20" s="1349"/>
      <c r="O20" s="1349"/>
      <c r="P20" s="1349"/>
      <c r="Q20" s="1349"/>
      <c r="R20" s="1349"/>
      <c r="S20" s="1349"/>
      <c r="T20" s="1349"/>
      <c r="U20" s="1349"/>
      <c r="V20" s="1349"/>
      <c r="W20" s="1349"/>
      <c r="X20" s="1349"/>
      <c r="Y20" s="1349"/>
      <c r="Z20" s="1349"/>
      <c r="AA20" s="1349"/>
      <c r="AB20" s="1349"/>
      <c r="AC20" s="1349"/>
      <c r="AD20" s="1349"/>
      <c r="AE20" s="1349"/>
      <c r="AF20" s="1349"/>
      <c r="AG20" s="1349"/>
      <c r="AH20" s="1349"/>
      <c r="AI20" s="1349"/>
      <c r="AJ20" s="1349"/>
      <c r="AK20" s="1349"/>
      <c r="AL20" s="1349"/>
      <c r="AM20" s="1349"/>
      <c r="AN20" s="1349"/>
      <c r="AO20" s="1349"/>
      <c r="AP20" s="1349"/>
      <c r="AQ20" s="1349"/>
      <c r="AR20" s="1349"/>
      <c r="AS20" s="1349"/>
      <c r="AT20" s="1349"/>
      <c r="AU20" s="1349"/>
      <c r="AV20" s="1349"/>
      <c r="AW20" s="1349"/>
      <c r="AX20" s="1349"/>
      <c r="AY20" s="1349"/>
      <c r="AZ20" s="1349"/>
      <c r="BA20" s="1349"/>
      <c r="BB20" s="1349"/>
      <c r="BC20" s="1349"/>
      <c r="BD20" s="1349"/>
      <c r="BE20" s="1349"/>
      <c r="BF20" s="1349"/>
      <c r="BG20" s="1349"/>
      <c r="BH20" s="1349"/>
      <c r="BI20" s="1349"/>
      <c r="BJ20" s="1349"/>
      <c r="BK20" s="1349"/>
      <c r="BL20" s="1349"/>
      <c r="BM20" s="1349"/>
      <c r="BN20" s="1349"/>
      <c r="BO20" s="1349"/>
      <c r="BP20" s="1349"/>
      <c r="BQ20" s="1349"/>
      <c r="BR20" s="1349"/>
      <c r="BS20" s="1350"/>
      <c r="BT20" s="1329">
        <f t="shared" si="8"/>
        <v>0</v>
      </c>
      <c r="BU20" s="1330"/>
      <c r="BV20" s="1330"/>
      <c r="BW20" s="1330"/>
      <c r="BX20" s="1330"/>
      <c r="BY20" s="1331"/>
      <c r="BZ20" s="1332">
        <v>0</v>
      </c>
      <c r="CA20" s="1333"/>
      <c r="CB20" s="1333"/>
      <c r="CC20" s="1333"/>
      <c r="CD20" s="1333"/>
      <c r="CE20" s="1334"/>
      <c r="CF20" s="1332">
        <v>0</v>
      </c>
      <c r="CG20" s="1333"/>
      <c r="CH20" s="1333"/>
      <c r="CI20" s="1333"/>
      <c r="CJ20" s="1333"/>
      <c r="CK20" s="1334"/>
      <c r="CL20" s="1332">
        <v>0</v>
      </c>
      <c r="CM20" s="1333"/>
      <c r="CN20" s="1333"/>
      <c r="CO20" s="1333"/>
      <c r="CP20" s="1333"/>
      <c r="CQ20" s="1335"/>
    </row>
    <row r="21" spans="1:95" ht="15.75" customHeight="1" x14ac:dyDescent="0.2">
      <c r="A21" s="126">
        <v>0.17</v>
      </c>
      <c r="B21" s="126">
        <v>0.57000000000000028</v>
      </c>
      <c r="C21" s="126">
        <v>0.97000000000000064</v>
      </c>
      <c r="D21" s="126">
        <v>1.3800000000000003</v>
      </c>
      <c r="E21" s="126">
        <f t="shared" si="0"/>
        <v>1.17</v>
      </c>
      <c r="F21" s="126">
        <f t="shared" si="1"/>
        <v>1.5700000000000003</v>
      </c>
      <c r="G21" s="126">
        <f t="shared" si="5"/>
        <v>1.9700000000000006</v>
      </c>
      <c r="H21" s="126">
        <f t="shared" si="6"/>
        <v>2.3800000000000003</v>
      </c>
      <c r="J21" s="459" t="s">
        <v>2897</v>
      </c>
      <c r="K21" s="460"/>
      <c r="L21" s="1349" t="s">
        <v>2898</v>
      </c>
      <c r="M21" s="1349"/>
      <c r="N21" s="1349"/>
      <c r="O21" s="1349"/>
      <c r="P21" s="1349"/>
      <c r="Q21" s="1349"/>
      <c r="R21" s="1349"/>
      <c r="S21" s="1349"/>
      <c r="T21" s="1349"/>
      <c r="U21" s="1349"/>
      <c r="V21" s="1349"/>
      <c r="W21" s="1349"/>
      <c r="X21" s="1349"/>
      <c r="Y21" s="1349"/>
      <c r="Z21" s="1349"/>
      <c r="AA21" s="1349"/>
      <c r="AB21" s="1349"/>
      <c r="AC21" s="1349"/>
      <c r="AD21" s="1349"/>
      <c r="AE21" s="1349"/>
      <c r="AF21" s="1349"/>
      <c r="AG21" s="1349"/>
      <c r="AH21" s="1349"/>
      <c r="AI21" s="1349"/>
      <c r="AJ21" s="1349"/>
      <c r="AK21" s="1349"/>
      <c r="AL21" s="1349"/>
      <c r="AM21" s="1349"/>
      <c r="AN21" s="1349"/>
      <c r="AO21" s="1349"/>
      <c r="AP21" s="1349"/>
      <c r="AQ21" s="1349"/>
      <c r="AR21" s="1349"/>
      <c r="AS21" s="1349"/>
      <c r="AT21" s="1349"/>
      <c r="AU21" s="1349"/>
      <c r="AV21" s="1349"/>
      <c r="AW21" s="1349"/>
      <c r="AX21" s="1349"/>
      <c r="AY21" s="1349"/>
      <c r="AZ21" s="1349"/>
      <c r="BA21" s="1349"/>
      <c r="BB21" s="1349"/>
      <c r="BC21" s="1349"/>
      <c r="BD21" s="1349"/>
      <c r="BE21" s="1349"/>
      <c r="BF21" s="1349"/>
      <c r="BG21" s="1349"/>
      <c r="BH21" s="1349"/>
      <c r="BI21" s="1349"/>
      <c r="BJ21" s="1349"/>
      <c r="BK21" s="1349"/>
      <c r="BL21" s="1349"/>
      <c r="BM21" s="1349"/>
      <c r="BN21" s="1349"/>
      <c r="BO21" s="1349"/>
      <c r="BP21" s="1349"/>
      <c r="BQ21" s="1349"/>
      <c r="BR21" s="1349"/>
      <c r="BS21" s="1350"/>
      <c r="BT21" s="1329">
        <f t="shared" si="8"/>
        <v>0</v>
      </c>
      <c r="BU21" s="1330"/>
      <c r="BV21" s="1330"/>
      <c r="BW21" s="1330"/>
      <c r="BX21" s="1330"/>
      <c r="BY21" s="1331"/>
      <c r="BZ21" s="1332">
        <v>0</v>
      </c>
      <c r="CA21" s="1333"/>
      <c r="CB21" s="1333"/>
      <c r="CC21" s="1333"/>
      <c r="CD21" s="1333"/>
      <c r="CE21" s="1334"/>
      <c r="CF21" s="1332">
        <v>0</v>
      </c>
      <c r="CG21" s="1333"/>
      <c r="CH21" s="1333"/>
      <c r="CI21" s="1333"/>
      <c r="CJ21" s="1333"/>
      <c r="CK21" s="1334"/>
      <c r="CL21" s="1332">
        <v>0</v>
      </c>
      <c r="CM21" s="1333"/>
      <c r="CN21" s="1333"/>
      <c r="CO21" s="1333"/>
      <c r="CP21" s="1333"/>
      <c r="CQ21" s="1335"/>
    </row>
    <row r="22" spans="1:95" ht="15.75" customHeight="1" x14ac:dyDescent="0.2">
      <c r="A22" s="126">
        <v>0.18000000000000002</v>
      </c>
      <c r="B22" s="126">
        <v>0.58000000000000029</v>
      </c>
      <c r="C22" s="126">
        <v>0.98000000000000065</v>
      </c>
      <c r="D22" s="126">
        <v>1.3900000000000003</v>
      </c>
      <c r="E22" s="126">
        <f t="shared" si="0"/>
        <v>1.18</v>
      </c>
      <c r="F22" s="126">
        <f t="shared" si="1"/>
        <v>1.5800000000000003</v>
      </c>
      <c r="G22" s="126">
        <f t="shared" si="5"/>
        <v>1.9800000000000006</v>
      </c>
      <c r="H22" s="126">
        <f t="shared" si="6"/>
        <v>2.3900000000000006</v>
      </c>
      <c r="J22" s="459" t="s">
        <v>2899</v>
      </c>
      <c r="K22" s="460"/>
      <c r="L22" s="1349" t="s">
        <v>2900</v>
      </c>
      <c r="M22" s="1349"/>
      <c r="N22" s="1349"/>
      <c r="O22" s="1349"/>
      <c r="P22" s="1349"/>
      <c r="Q22" s="1349"/>
      <c r="R22" s="1349"/>
      <c r="S22" s="1349"/>
      <c r="T22" s="1349"/>
      <c r="U22" s="1349"/>
      <c r="V22" s="1349"/>
      <c r="W22" s="1349"/>
      <c r="X22" s="1349"/>
      <c r="Y22" s="1349"/>
      <c r="Z22" s="1349"/>
      <c r="AA22" s="1349"/>
      <c r="AB22" s="1349"/>
      <c r="AC22" s="1349"/>
      <c r="AD22" s="1349"/>
      <c r="AE22" s="1349"/>
      <c r="AF22" s="1349"/>
      <c r="AG22" s="1349"/>
      <c r="AH22" s="1349"/>
      <c r="AI22" s="1349"/>
      <c r="AJ22" s="1349"/>
      <c r="AK22" s="1349"/>
      <c r="AL22" s="1349"/>
      <c r="AM22" s="1349"/>
      <c r="AN22" s="1349"/>
      <c r="AO22" s="1349"/>
      <c r="AP22" s="1349"/>
      <c r="AQ22" s="1349"/>
      <c r="AR22" s="1349"/>
      <c r="AS22" s="1349"/>
      <c r="AT22" s="1349"/>
      <c r="AU22" s="1349"/>
      <c r="AV22" s="1349"/>
      <c r="AW22" s="1349"/>
      <c r="AX22" s="1349"/>
      <c r="AY22" s="1349"/>
      <c r="AZ22" s="1349"/>
      <c r="BA22" s="1349"/>
      <c r="BB22" s="1349"/>
      <c r="BC22" s="1349"/>
      <c r="BD22" s="1349"/>
      <c r="BE22" s="1349"/>
      <c r="BF22" s="1349"/>
      <c r="BG22" s="1349"/>
      <c r="BH22" s="1349"/>
      <c r="BI22" s="1349"/>
      <c r="BJ22" s="1349"/>
      <c r="BK22" s="1349"/>
      <c r="BL22" s="1349"/>
      <c r="BM22" s="1349"/>
      <c r="BN22" s="1349"/>
      <c r="BO22" s="1349"/>
      <c r="BP22" s="1349"/>
      <c r="BQ22" s="1349"/>
      <c r="BR22" s="1349"/>
      <c r="BS22" s="1350"/>
      <c r="BT22" s="1329">
        <f t="shared" si="8"/>
        <v>0</v>
      </c>
      <c r="BU22" s="1330"/>
      <c r="BV22" s="1330"/>
      <c r="BW22" s="1330"/>
      <c r="BX22" s="1330"/>
      <c r="BY22" s="1331"/>
      <c r="BZ22" s="1332">
        <v>0</v>
      </c>
      <c r="CA22" s="1333"/>
      <c r="CB22" s="1333"/>
      <c r="CC22" s="1333"/>
      <c r="CD22" s="1333"/>
      <c r="CE22" s="1334"/>
      <c r="CF22" s="1332">
        <v>0</v>
      </c>
      <c r="CG22" s="1333"/>
      <c r="CH22" s="1333"/>
      <c r="CI22" s="1333"/>
      <c r="CJ22" s="1333"/>
      <c r="CK22" s="1334"/>
      <c r="CL22" s="1332">
        <v>0</v>
      </c>
      <c r="CM22" s="1333"/>
      <c r="CN22" s="1333"/>
      <c r="CO22" s="1333"/>
      <c r="CP22" s="1333"/>
      <c r="CQ22" s="1335"/>
    </row>
    <row r="23" spans="1:95" ht="15.75" customHeight="1" x14ac:dyDescent="0.2">
      <c r="A23" s="126">
        <v>0.19000000000000003</v>
      </c>
      <c r="B23" s="126">
        <v>0.5900000000000003</v>
      </c>
      <c r="C23" s="126">
        <v>0.99000000000000066</v>
      </c>
      <c r="D23" s="126">
        <v>1.4000000000000004</v>
      </c>
      <c r="E23" s="126">
        <f t="shared" si="0"/>
        <v>72192.341428571439</v>
      </c>
      <c r="F23" s="126">
        <f t="shared" si="1"/>
        <v>56951.340000000026</v>
      </c>
      <c r="G23" s="126">
        <f t="shared" si="5"/>
        <v>294247.52714285732</v>
      </c>
      <c r="H23" s="126">
        <f t="shared" si="6"/>
        <v>23877.720000000008</v>
      </c>
      <c r="J23" s="458" t="s">
        <v>2901</v>
      </c>
      <c r="K23" s="1341" t="s">
        <v>2902</v>
      </c>
      <c r="L23" s="1342"/>
      <c r="M23" s="1342"/>
      <c r="N23" s="1342"/>
      <c r="O23" s="1342"/>
      <c r="P23" s="1342"/>
      <c r="Q23" s="1342"/>
      <c r="R23" s="1342"/>
      <c r="S23" s="1342"/>
      <c r="T23" s="1342"/>
      <c r="U23" s="1342"/>
      <c r="V23" s="1342"/>
      <c r="W23" s="1342"/>
      <c r="X23" s="1342"/>
      <c r="Y23" s="1342"/>
      <c r="Z23" s="1342"/>
      <c r="AA23" s="1342"/>
      <c r="AB23" s="1342"/>
      <c r="AC23" s="1342"/>
      <c r="AD23" s="1342"/>
      <c r="AE23" s="1342"/>
      <c r="AF23" s="1342"/>
      <c r="AG23" s="1342"/>
      <c r="AH23" s="1342"/>
      <c r="AI23" s="1342"/>
      <c r="AJ23" s="1342"/>
      <c r="AK23" s="1342"/>
      <c r="AL23" s="1342"/>
      <c r="AM23" s="1342"/>
      <c r="AN23" s="1342"/>
      <c r="AO23" s="1342"/>
      <c r="AP23" s="1342"/>
      <c r="AQ23" s="1342"/>
      <c r="AR23" s="1342"/>
      <c r="AS23" s="1342"/>
      <c r="AT23" s="1342"/>
      <c r="AU23" s="1342"/>
      <c r="AV23" s="1342"/>
      <c r="AW23" s="1342"/>
      <c r="AX23" s="1342"/>
      <c r="AY23" s="1342"/>
      <c r="AZ23" s="1342"/>
      <c r="BA23" s="1342"/>
      <c r="BB23" s="1342"/>
      <c r="BC23" s="1342"/>
      <c r="BD23" s="1342"/>
      <c r="BE23" s="1342"/>
      <c r="BF23" s="1342"/>
      <c r="BG23" s="1342"/>
      <c r="BH23" s="1342"/>
      <c r="BI23" s="1342"/>
      <c r="BJ23" s="1342"/>
      <c r="BK23" s="1342"/>
      <c r="BL23" s="1342"/>
      <c r="BM23" s="1342"/>
      <c r="BN23" s="1342"/>
      <c r="BO23" s="1342"/>
      <c r="BP23" s="1342"/>
      <c r="BQ23" s="1342"/>
      <c r="BR23" s="1342"/>
      <c r="BS23" s="1343"/>
      <c r="BT23" s="1344">
        <f>IFERROR(IF(AND(BZ23,CF23)="","",SUM(BZ23)+SUM(CF23)),"")</f>
        <v>2659674</v>
      </c>
      <c r="BU23" s="1345"/>
      <c r="BV23" s="1345"/>
      <c r="BW23" s="1345"/>
      <c r="BX23" s="1345"/>
      <c r="BY23" s="1346"/>
      <c r="BZ23" s="1347">
        <f t="array" ref="BZ23">IF(AND(ISBLANK(BZ24:BZ26)),"",SUM(BZ24:BZ26))</f>
        <v>579150</v>
      </c>
      <c r="CA23" s="1345"/>
      <c r="CB23" s="1345"/>
      <c r="CC23" s="1345"/>
      <c r="CD23" s="1345"/>
      <c r="CE23" s="1346"/>
      <c r="CF23" s="1347">
        <f t="array" ref="CF23">IF(AND(ISBLANK(CF24:CF26)),"",SUM(CF24:CF26))</f>
        <v>2080524</v>
      </c>
      <c r="CG23" s="1345"/>
      <c r="CH23" s="1345"/>
      <c r="CI23" s="1345"/>
      <c r="CJ23" s="1345"/>
      <c r="CK23" s="1346"/>
      <c r="CL23" s="1347">
        <f t="array" ref="CL23">IF(AND(ISBLANK(CL24:CL26)),"",SUM(CL24:CL26))</f>
        <v>85269</v>
      </c>
      <c r="CM23" s="1345"/>
      <c r="CN23" s="1345"/>
      <c r="CO23" s="1345"/>
      <c r="CP23" s="1345"/>
      <c r="CQ23" s="1348"/>
    </row>
    <row r="24" spans="1:95" ht="15.75" customHeight="1" x14ac:dyDescent="0.2">
      <c r="A24" s="126">
        <v>0.20000000000000004</v>
      </c>
      <c r="B24" s="126">
        <v>0.60000000000000031</v>
      </c>
      <c r="C24" s="126">
        <v>1.01</v>
      </c>
      <c r="D24" s="126">
        <v>1.4100000000000004</v>
      </c>
      <c r="E24" s="126">
        <f t="shared" si="0"/>
        <v>1.2</v>
      </c>
      <c r="F24" s="126">
        <f t="shared" si="1"/>
        <v>1.6000000000000003</v>
      </c>
      <c r="G24" s="126">
        <f t="shared" si="5"/>
        <v>2.0099999999999998</v>
      </c>
      <c r="H24" s="126">
        <f t="shared" si="6"/>
        <v>2.41</v>
      </c>
      <c r="J24" s="459" t="s">
        <v>2903</v>
      </c>
      <c r="K24" s="460"/>
      <c r="L24" s="1349" t="s">
        <v>2904</v>
      </c>
      <c r="M24" s="1349"/>
      <c r="N24" s="1349"/>
      <c r="O24" s="1349"/>
      <c r="P24" s="1349"/>
      <c r="Q24" s="1349"/>
      <c r="R24" s="1349"/>
      <c r="S24" s="1349"/>
      <c r="T24" s="1349"/>
      <c r="U24" s="1349"/>
      <c r="V24" s="1349"/>
      <c r="W24" s="1349"/>
      <c r="X24" s="1349"/>
      <c r="Y24" s="1349"/>
      <c r="Z24" s="1349"/>
      <c r="AA24" s="1349"/>
      <c r="AB24" s="1349"/>
      <c r="AC24" s="1349"/>
      <c r="AD24" s="1349"/>
      <c r="AE24" s="1349"/>
      <c r="AF24" s="1349"/>
      <c r="AG24" s="1349"/>
      <c r="AH24" s="1349"/>
      <c r="AI24" s="1349"/>
      <c r="AJ24" s="1349"/>
      <c r="AK24" s="1349"/>
      <c r="AL24" s="1349"/>
      <c r="AM24" s="1349"/>
      <c r="AN24" s="1349"/>
      <c r="AO24" s="1349"/>
      <c r="AP24" s="1349"/>
      <c r="AQ24" s="1349"/>
      <c r="AR24" s="1349"/>
      <c r="AS24" s="1349"/>
      <c r="AT24" s="1349"/>
      <c r="AU24" s="1349"/>
      <c r="AV24" s="1349"/>
      <c r="AW24" s="1349"/>
      <c r="AX24" s="1349"/>
      <c r="AY24" s="1349"/>
      <c r="AZ24" s="1349"/>
      <c r="BA24" s="1349"/>
      <c r="BB24" s="1349"/>
      <c r="BC24" s="1349"/>
      <c r="BD24" s="1349"/>
      <c r="BE24" s="1349"/>
      <c r="BF24" s="1349"/>
      <c r="BG24" s="1349"/>
      <c r="BH24" s="1349"/>
      <c r="BI24" s="1349"/>
      <c r="BJ24" s="1349"/>
      <c r="BK24" s="1349"/>
      <c r="BL24" s="1349"/>
      <c r="BM24" s="1349"/>
      <c r="BN24" s="1349"/>
      <c r="BO24" s="1349"/>
      <c r="BP24" s="1349"/>
      <c r="BQ24" s="1349"/>
      <c r="BR24" s="1349"/>
      <c r="BS24" s="1350"/>
      <c r="BT24" s="1329">
        <f t="shared" si="8"/>
        <v>0</v>
      </c>
      <c r="BU24" s="1330"/>
      <c r="BV24" s="1330"/>
      <c r="BW24" s="1330"/>
      <c r="BX24" s="1330"/>
      <c r="BY24" s="1331"/>
      <c r="BZ24" s="1332">
        <v>0</v>
      </c>
      <c r="CA24" s="1333"/>
      <c r="CB24" s="1333"/>
      <c r="CC24" s="1333"/>
      <c r="CD24" s="1333"/>
      <c r="CE24" s="1334"/>
      <c r="CF24" s="1332">
        <v>0</v>
      </c>
      <c r="CG24" s="1333"/>
      <c r="CH24" s="1333"/>
      <c r="CI24" s="1333"/>
      <c r="CJ24" s="1333"/>
      <c r="CK24" s="1334"/>
      <c r="CL24" s="1332">
        <v>0</v>
      </c>
      <c r="CM24" s="1333"/>
      <c r="CN24" s="1333"/>
      <c r="CO24" s="1333"/>
      <c r="CP24" s="1333"/>
      <c r="CQ24" s="1335"/>
    </row>
    <row r="25" spans="1:95" ht="15.75" customHeight="1" x14ac:dyDescent="0.2">
      <c r="A25" s="126">
        <v>0.21000000000000005</v>
      </c>
      <c r="B25" s="126">
        <v>0.61000000000000032</v>
      </c>
      <c r="C25" s="126">
        <v>1.02</v>
      </c>
      <c r="D25" s="126">
        <v>1.4200000000000004</v>
      </c>
      <c r="E25" s="126">
        <f t="shared" si="0"/>
        <v>20271.460000000003</v>
      </c>
      <c r="F25" s="126">
        <f t="shared" si="1"/>
        <v>58881.86000000003</v>
      </c>
      <c r="G25" s="126">
        <f t="shared" si="5"/>
        <v>2.02</v>
      </c>
      <c r="H25" s="126">
        <f t="shared" si="6"/>
        <v>2.4200000000000004</v>
      </c>
      <c r="J25" s="459" t="s">
        <v>2905</v>
      </c>
      <c r="K25" s="460"/>
      <c r="L25" s="1349" t="s">
        <v>2906</v>
      </c>
      <c r="M25" s="1349"/>
      <c r="N25" s="1349"/>
      <c r="O25" s="1349"/>
      <c r="P25" s="1349"/>
      <c r="Q25" s="1349"/>
      <c r="R25" s="1349"/>
      <c r="S25" s="1349"/>
      <c r="T25" s="1349"/>
      <c r="U25" s="1349"/>
      <c r="V25" s="1349"/>
      <c r="W25" s="1349"/>
      <c r="X25" s="1349"/>
      <c r="Y25" s="1349"/>
      <c r="Z25" s="1349"/>
      <c r="AA25" s="1349"/>
      <c r="AB25" s="1349"/>
      <c r="AC25" s="1349"/>
      <c r="AD25" s="1349"/>
      <c r="AE25" s="1349"/>
      <c r="AF25" s="1349"/>
      <c r="AG25" s="1349"/>
      <c r="AH25" s="1349"/>
      <c r="AI25" s="1349"/>
      <c r="AJ25" s="1349"/>
      <c r="AK25" s="1349"/>
      <c r="AL25" s="1349"/>
      <c r="AM25" s="1349"/>
      <c r="AN25" s="1349"/>
      <c r="AO25" s="1349"/>
      <c r="AP25" s="1349"/>
      <c r="AQ25" s="1349"/>
      <c r="AR25" s="1349"/>
      <c r="AS25" s="1349"/>
      <c r="AT25" s="1349"/>
      <c r="AU25" s="1349"/>
      <c r="AV25" s="1349"/>
      <c r="AW25" s="1349"/>
      <c r="AX25" s="1349"/>
      <c r="AY25" s="1349"/>
      <c r="AZ25" s="1349"/>
      <c r="BA25" s="1349"/>
      <c r="BB25" s="1349"/>
      <c r="BC25" s="1349"/>
      <c r="BD25" s="1349"/>
      <c r="BE25" s="1349"/>
      <c r="BF25" s="1349"/>
      <c r="BG25" s="1349"/>
      <c r="BH25" s="1349"/>
      <c r="BI25" s="1349"/>
      <c r="BJ25" s="1349"/>
      <c r="BK25" s="1349"/>
      <c r="BL25" s="1349"/>
      <c r="BM25" s="1349"/>
      <c r="BN25" s="1349"/>
      <c r="BO25" s="1349"/>
      <c r="BP25" s="1349"/>
      <c r="BQ25" s="1349"/>
      <c r="BR25" s="1349"/>
      <c r="BS25" s="1350"/>
      <c r="BT25" s="1329">
        <f>IFERROR(IF(AND(BZ25,CF25)="","",SUM(BZ25)+SUM(CF25)),"")</f>
        <v>579150</v>
      </c>
      <c r="BU25" s="1330"/>
      <c r="BV25" s="1330"/>
      <c r="BW25" s="1330"/>
      <c r="BX25" s="1330"/>
      <c r="BY25" s="1331"/>
      <c r="BZ25" s="1332">
        <v>579150</v>
      </c>
      <c r="CA25" s="1333"/>
      <c r="CB25" s="1333"/>
      <c r="CC25" s="1333"/>
      <c r="CD25" s="1333"/>
      <c r="CE25" s="1334"/>
      <c r="CF25" s="1332">
        <v>0</v>
      </c>
      <c r="CG25" s="1333"/>
      <c r="CH25" s="1333"/>
      <c r="CI25" s="1333"/>
      <c r="CJ25" s="1333"/>
      <c r="CK25" s="1334"/>
      <c r="CL25" s="1332">
        <v>0</v>
      </c>
      <c r="CM25" s="1333"/>
      <c r="CN25" s="1333"/>
      <c r="CO25" s="1333"/>
      <c r="CP25" s="1333"/>
      <c r="CQ25" s="1335"/>
    </row>
    <row r="26" spans="1:95" ht="15.75" customHeight="1" x14ac:dyDescent="0.2">
      <c r="A26" s="126">
        <v>0.22000000000000006</v>
      </c>
      <c r="B26" s="126">
        <v>0.62000000000000033</v>
      </c>
      <c r="C26" s="126">
        <v>1.03</v>
      </c>
      <c r="D26" s="126">
        <v>1.4300000000000004</v>
      </c>
      <c r="E26" s="126">
        <f t="shared" si="0"/>
        <v>65389.117142857162</v>
      </c>
      <c r="F26" s="126">
        <f t="shared" si="1"/>
        <v>1.6200000000000003</v>
      </c>
      <c r="G26" s="126">
        <f t="shared" si="5"/>
        <v>306136.27571428579</v>
      </c>
      <c r="H26" s="126">
        <f t="shared" si="6"/>
        <v>24389.364000000005</v>
      </c>
      <c r="J26" s="459" t="s">
        <v>2907</v>
      </c>
      <c r="K26" s="460"/>
      <c r="L26" s="1349" t="s">
        <v>2908</v>
      </c>
      <c r="M26" s="1349"/>
      <c r="N26" s="1349"/>
      <c r="O26" s="1349"/>
      <c r="P26" s="1349"/>
      <c r="Q26" s="1349"/>
      <c r="R26" s="1349"/>
      <c r="S26" s="1349"/>
      <c r="T26" s="1349"/>
      <c r="U26" s="1349"/>
      <c r="V26" s="1349"/>
      <c r="W26" s="1349"/>
      <c r="X26" s="1349"/>
      <c r="Y26" s="1349"/>
      <c r="Z26" s="1349"/>
      <c r="AA26" s="1349"/>
      <c r="AB26" s="1349"/>
      <c r="AC26" s="1349"/>
      <c r="AD26" s="1349"/>
      <c r="AE26" s="1349"/>
      <c r="AF26" s="1349"/>
      <c r="AG26" s="1349"/>
      <c r="AH26" s="1349"/>
      <c r="AI26" s="1349"/>
      <c r="AJ26" s="1349"/>
      <c r="AK26" s="1349"/>
      <c r="AL26" s="1349"/>
      <c r="AM26" s="1349"/>
      <c r="AN26" s="1349"/>
      <c r="AO26" s="1349"/>
      <c r="AP26" s="1349"/>
      <c r="AQ26" s="1349"/>
      <c r="AR26" s="1349"/>
      <c r="AS26" s="1349"/>
      <c r="AT26" s="1349"/>
      <c r="AU26" s="1349"/>
      <c r="AV26" s="1349"/>
      <c r="AW26" s="1349"/>
      <c r="AX26" s="1349"/>
      <c r="AY26" s="1349"/>
      <c r="AZ26" s="1349"/>
      <c r="BA26" s="1349"/>
      <c r="BB26" s="1349"/>
      <c r="BC26" s="1349"/>
      <c r="BD26" s="1349"/>
      <c r="BE26" s="1349"/>
      <c r="BF26" s="1349"/>
      <c r="BG26" s="1349"/>
      <c r="BH26" s="1349"/>
      <c r="BI26" s="1349"/>
      <c r="BJ26" s="1349"/>
      <c r="BK26" s="1349"/>
      <c r="BL26" s="1349"/>
      <c r="BM26" s="1349"/>
      <c r="BN26" s="1349"/>
      <c r="BO26" s="1349"/>
      <c r="BP26" s="1349"/>
      <c r="BQ26" s="1349"/>
      <c r="BR26" s="1349"/>
      <c r="BS26" s="1350"/>
      <c r="BT26" s="1329">
        <f>IFERROR(IF(AND(BZ26,CF26)="","",SUM(BZ26)+SUM(CF26)),"")</f>
        <v>2080524</v>
      </c>
      <c r="BU26" s="1330"/>
      <c r="BV26" s="1330"/>
      <c r="BW26" s="1330"/>
      <c r="BX26" s="1330"/>
      <c r="BY26" s="1331"/>
      <c r="BZ26" s="1332">
        <v>0</v>
      </c>
      <c r="CA26" s="1333"/>
      <c r="CB26" s="1333"/>
      <c r="CC26" s="1333"/>
      <c r="CD26" s="1333"/>
      <c r="CE26" s="1334"/>
      <c r="CF26" s="1332">
        <v>2080524</v>
      </c>
      <c r="CG26" s="1333"/>
      <c r="CH26" s="1333"/>
      <c r="CI26" s="1333"/>
      <c r="CJ26" s="1333"/>
      <c r="CK26" s="1334"/>
      <c r="CL26" s="1332">
        <v>85269</v>
      </c>
      <c r="CM26" s="1333"/>
      <c r="CN26" s="1333"/>
      <c r="CO26" s="1333"/>
      <c r="CP26" s="1333"/>
      <c r="CQ26" s="1335"/>
    </row>
    <row r="27" spans="1:95" ht="15.75" customHeight="1" x14ac:dyDescent="0.2">
      <c r="A27" s="126">
        <v>0.23000000000000007</v>
      </c>
      <c r="B27" s="126">
        <v>0.63000000000000034</v>
      </c>
      <c r="C27" s="126">
        <v>1.04</v>
      </c>
      <c r="D27" s="126">
        <v>1.4400000000000004</v>
      </c>
      <c r="E27" s="126">
        <f t="shared" si="0"/>
        <v>26693.190000000006</v>
      </c>
      <c r="F27" s="126">
        <f t="shared" si="1"/>
        <v>73114.390000000043</v>
      </c>
      <c r="J27" s="458" t="s">
        <v>2909</v>
      </c>
      <c r="K27" s="1355" t="s">
        <v>2910</v>
      </c>
      <c r="L27" s="1356"/>
      <c r="M27" s="1356"/>
      <c r="N27" s="1356"/>
      <c r="O27" s="1356"/>
      <c r="P27" s="1356"/>
      <c r="Q27" s="1356"/>
      <c r="R27" s="1356"/>
      <c r="S27" s="1356"/>
      <c r="T27" s="1356"/>
      <c r="U27" s="1356"/>
      <c r="V27" s="1356"/>
      <c r="W27" s="1356"/>
      <c r="X27" s="1356"/>
      <c r="Y27" s="1356"/>
      <c r="Z27" s="1356"/>
      <c r="AA27" s="1356"/>
      <c r="AB27" s="1356"/>
      <c r="AC27" s="1356"/>
      <c r="AD27" s="1356"/>
      <c r="AE27" s="1356"/>
      <c r="AF27" s="1356"/>
      <c r="AG27" s="1356"/>
      <c r="AH27" s="1356"/>
      <c r="AI27" s="1356"/>
      <c r="AJ27" s="1356"/>
      <c r="AK27" s="1356"/>
      <c r="AL27" s="1356"/>
      <c r="AM27" s="1356"/>
      <c r="AN27" s="1356"/>
      <c r="AO27" s="1356"/>
      <c r="AP27" s="1356"/>
      <c r="AQ27" s="1356"/>
      <c r="AR27" s="1356"/>
      <c r="AS27" s="1356"/>
      <c r="AT27" s="1356"/>
      <c r="AU27" s="1356"/>
      <c r="AV27" s="1356"/>
      <c r="AW27" s="1356"/>
      <c r="AX27" s="1356"/>
      <c r="AY27" s="1356"/>
      <c r="AZ27" s="1356"/>
      <c r="BA27" s="1356"/>
      <c r="BB27" s="1356"/>
      <c r="BC27" s="1356"/>
      <c r="BD27" s="1356"/>
      <c r="BE27" s="1356"/>
      <c r="BF27" s="1356"/>
      <c r="BG27" s="1356"/>
      <c r="BH27" s="1356"/>
      <c r="BI27" s="1356"/>
      <c r="BJ27" s="1356"/>
      <c r="BK27" s="1356"/>
      <c r="BL27" s="1356"/>
      <c r="BM27" s="1356"/>
      <c r="BN27" s="1356"/>
      <c r="BO27" s="1356"/>
      <c r="BP27" s="1356"/>
      <c r="BQ27" s="1356"/>
      <c r="BR27" s="1356"/>
      <c r="BS27" s="1357"/>
      <c r="BT27" s="1344">
        <f>IFERROR(IF(AND(BZ27)="","",SUM(BZ27)),"")</f>
        <v>696312</v>
      </c>
      <c r="BU27" s="1345"/>
      <c r="BV27" s="1345"/>
      <c r="BW27" s="1345"/>
      <c r="BX27" s="1345"/>
      <c r="BY27" s="1346"/>
      <c r="BZ27" s="1358">
        <v>696312</v>
      </c>
      <c r="CA27" s="1359"/>
      <c r="CB27" s="1359"/>
      <c r="CC27" s="1359"/>
      <c r="CD27" s="1359"/>
      <c r="CE27" s="1360"/>
      <c r="CF27" s="1351" t="s">
        <v>2878</v>
      </c>
      <c r="CG27" s="1352"/>
      <c r="CH27" s="1352"/>
      <c r="CI27" s="1352"/>
      <c r="CJ27" s="1352"/>
      <c r="CK27" s="1353"/>
      <c r="CL27" s="1351" t="s">
        <v>2878</v>
      </c>
      <c r="CM27" s="1352"/>
      <c r="CN27" s="1352"/>
      <c r="CO27" s="1352"/>
      <c r="CP27" s="1352"/>
      <c r="CQ27" s="1354"/>
    </row>
    <row r="28" spans="1:95" ht="15.75" customHeight="1" x14ac:dyDescent="0.2">
      <c r="A28" s="126">
        <v>0.24000000000000007</v>
      </c>
      <c r="B28" s="126">
        <v>0.64000000000000035</v>
      </c>
      <c r="C28" s="126">
        <v>1.05</v>
      </c>
      <c r="D28" s="126">
        <v>1.4500000000000004</v>
      </c>
      <c r="E28" s="126">
        <f t="shared" si="0"/>
        <v>1.24</v>
      </c>
      <c r="F28" s="126">
        <f t="shared" si="1"/>
        <v>1.6400000000000003</v>
      </c>
      <c r="G28" s="126">
        <f t="shared" ref="G28:G40" si="9">IF(LEN(CF28)=0,"",1+ABS((CF28*C28)/LEN(CF28))+C28)</f>
        <v>2.0499999999999998</v>
      </c>
      <c r="H28" s="126">
        <f t="shared" ref="H28:H40" si="10">IF(LEN(CL28)=0,"",1+ABS((CL28*D28)/LEN(CL28))+D28)</f>
        <v>2.4500000000000002</v>
      </c>
      <c r="J28" s="458" t="s">
        <v>2911</v>
      </c>
      <c r="K28" s="1355" t="s">
        <v>2912</v>
      </c>
      <c r="L28" s="1356"/>
      <c r="M28" s="1356"/>
      <c r="N28" s="1356"/>
      <c r="O28" s="1356"/>
      <c r="P28" s="1356"/>
      <c r="Q28" s="1356"/>
      <c r="R28" s="1356"/>
      <c r="S28" s="1356"/>
      <c r="T28" s="1356"/>
      <c r="U28" s="1356"/>
      <c r="V28" s="1356"/>
      <c r="W28" s="1356"/>
      <c r="X28" s="1356"/>
      <c r="Y28" s="1356"/>
      <c r="Z28" s="1356"/>
      <c r="AA28" s="1356"/>
      <c r="AB28" s="1356"/>
      <c r="AC28" s="1356"/>
      <c r="AD28" s="1356"/>
      <c r="AE28" s="1356"/>
      <c r="AF28" s="1356"/>
      <c r="AG28" s="1356"/>
      <c r="AH28" s="1356"/>
      <c r="AI28" s="1356"/>
      <c r="AJ28" s="1356"/>
      <c r="AK28" s="1356"/>
      <c r="AL28" s="1356"/>
      <c r="AM28" s="1356"/>
      <c r="AN28" s="1356"/>
      <c r="AO28" s="1356"/>
      <c r="AP28" s="1356"/>
      <c r="AQ28" s="1356"/>
      <c r="AR28" s="1356"/>
      <c r="AS28" s="1356"/>
      <c r="AT28" s="1356"/>
      <c r="AU28" s="1356"/>
      <c r="AV28" s="1356"/>
      <c r="AW28" s="1356"/>
      <c r="AX28" s="1356"/>
      <c r="AY28" s="1356"/>
      <c r="AZ28" s="1356"/>
      <c r="BA28" s="1356"/>
      <c r="BB28" s="1356"/>
      <c r="BC28" s="1356"/>
      <c r="BD28" s="1356"/>
      <c r="BE28" s="1356"/>
      <c r="BF28" s="1356"/>
      <c r="BG28" s="1356"/>
      <c r="BH28" s="1356"/>
      <c r="BI28" s="1356"/>
      <c r="BJ28" s="1356"/>
      <c r="BK28" s="1356"/>
      <c r="BL28" s="1356"/>
      <c r="BM28" s="1356"/>
      <c r="BN28" s="1356"/>
      <c r="BO28" s="1356"/>
      <c r="BP28" s="1356"/>
      <c r="BQ28" s="1356"/>
      <c r="BR28" s="1356"/>
      <c r="BS28" s="1357"/>
      <c r="BT28" s="1344">
        <f>IFERROR(IF(AND(BZ28,CF28)="","",SUM(BZ28)+SUM(CF28)),"")</f>
        <v>0</v>
      </c>
      <c r="BU28" s="1345"/>
      <c r="BV28" s="1345"/>
      <c r="BW28" s="1345"/>
      <c r="BX28" s="1345"/>
      <c r="BY28" s="1346"/>
      <c r="BZ28" s="1347">
        <f t="array" ref="BZ28">IF(AND(ISBLANK(BZ29:BZ30)),"",SUM(BZ29:BZ30))</f>
        <v>0</v>
      </c>
      <c r="CA28" s="1345"/>
      <c r="CB28" s="1345"/>
      <c r="CC28" s="1345"/>
      <c r="CD28" s="1345"/>
      <c r="CE28" s="1346"/>
      <c r="CF28" s="1347">
        <f t="array" ref="CF28">IF(AND(ISBLANK(CF29:CF30)),"",SUM(CF29:CF30))</f>
        <v>0</v>
      </c>
      <c r="CG28" s="1345"/>
      <c r="CH28" s="1345"/>
      <c r="CI28" s="1345"/>
      <c r="CJ28" s="1345"/>
      <c r="CK28" s="1346"/>
      <c r="CL28" s="1347">
        <f t="array" ref="CL28">IF(AND(ISBLANK(CL29:CL30)),"",SUM(CL29:CL30))</f>
        <v>0</v>
      </c>
      <c r="CM28" s="1345"/>
      <c r="CN28" s="1345"/>
      <c r="CO28" s="1345"/>
      <c r="CP28" s="1345"/>
      <c r="CQ28" s="1348"/>
    </row>
    <row r="29" spans="1:95" ht="15.75" customHeight="1" x14ac:dyDescent="0.2">
      <c r="A29" s="126">
        <v>0.25000000000000006</v>
      </c>
      <c r="B29" s="126">
        <v>0.65000000000000036</v>
      </c>
      <c r="C29" s="126">
        <v>1.06</v>
      </c>
      <c r="D29" s="126">
        <v>1.4600000000000004</v>
      </c>
      <c r="E29" s="126">
        <f t="shared" si="0"/>
        <v>1.25</v>
      </c>
      <c r="F29" s="126">
        <f t="shared" si="1"/>
        <v>1.6500000000000004</v>
      </c>
      <c r="G29" s="126">
        <f t="shared" si="9"/>
        <v>2.06</v>
      </c>
      <c r="H29" s="126">
        <f t="shared" si="10"/>
        <v>2.4600000000000004</v>
      </c>
      <c r="J29" s="459" t="s">
        <v>2913</v>
      </c>
      <c r="K29" s="460"/>
      <c r="L29" s="1349" t="s">
        <v>2914</v>
      </c>
      <c r="M29" s="1349"/>
      <c r="N29" s="1349"/>
      <c r="O29" s="1349"/>
      <c r="P29" s="1349"/>
      <c r="Q29" s="1349"/>
      <c r="R29" s="1349"/>
      <c r="S29" s="1349"/>
      <c r="T29" s="1349"/>
      <c r="U29" s="1349"/>
      <c r="V29" s="1349"/>
      <c r="W29" s="1349"/>
      <c r="X29" s="1349"/>
      <c r="Y29" s="1349"/>
      <c r="Z29" s="1349"/>
      <c r="AA29" s="1349"/>
      <c r="AB29" s="1349"/>
      <c r="AC29" s="1349"/>
      <c r="AD29" s="1349"/>
      <c r="AE29" s="1349"/>
      <c r="AF29" s="1349"/>
      <c r="AG29" s="1349"/>
      <c r="AH29" s="1349"/>
      <c r="AI29" s="1349"/>
      <c r="AJ29" s="1349"/>
      <c r="AK29" s="1349"/>
      <c r="AL29" s="1349"/>
      <c r="AM29" s="1349"/>
      <c r="AN29" s="1349"/>
      <c r="AO29" s="1349"/>
      <c r="AP29" s="1349"/>
      <c r="AQ29" s="1349"/>
      <c r="AR29" s="1349"/>
      <c r="AS29" s="1349"/>
      <c r="AT29" s="1349"/>
      <c r="AU29" s="1349"/>
      <c r="AV29" s="1349"/>
      <c r="AW29" s="1349"/>
      <c r="AX29" s="1349"/>
      <c r="AY29" s="1349"/>
      <c r="AZ29" s="1349"/>
      <c r="BA29" s="1349"/>
      <c r="BB29" s="1349"/>
      <c r="BC29" s="1349"/>
      <c r="BD29" s="1349"/>
      <c r="BE29" s="1349"/>
      <c r="BF29" s="1349"/>
      <c r="BG29" s="1349"/>
      <c r="BH29" s="1349"/>
      <c r="BI29" s="1349"/>
      <c r="BJ29" s="1349"/>
      <c r="BK29" s="1349"/>
      <c r="BL29" s="1349"/>
      <c r="BM29" s="1349"/>
      <c r="BN29" s="1349"/>
      <c r="BO29" s="1349"/>
      <c r="BP29" s="1349"/>
      <c r="BQ29" s="1349"/>
      <c r="BR29" s="1349"/>
      <c r="BS29" s="1350"/>
      <c r="BT29" s="1329">
        <f t="shared" ref="BT29:BT40" si="11">IFERROR(IF(AND(BZ29,CF29)="","",SUM(BZ29)+SUM(CF29)),"")</f>
        <v>0</v>
      </c>
      <c r="BU29" s="1330"/>
      <c r="BV29" s="1330"/>
      <c r="BW29" s="1330"/>
      <c r="BX29" s="1330"/>
      <c r="BY29" s="1331"/>
      <c r="BZ29" s="1332">
        <v>0</v>
      </c>
      <c r="CA29" s="1333"/>
      <c r="CB29" s="1333"/>
      <c r="CC29" s="1333"/>
      <c r="CD29" s="1333"/>
      <c r="CE29" s="1334"/>
      <c r="CF29" s="1332">
        <v>0</v>
      </c>
      <c r="CG29" s="1333"/>
      <c r="CH29" s="1333"/>
      <c r="CI29" s="1333"/>
      <c r="CJ29" s="1333"/>
      <c r="CK29" s="1334"/>
      <c r="CL29" s="1332">
        <v>0</v>
      </c>
      <c r="CM29" s="1333"/>
      <c r="CN29" s="1333"/>
      <c r="CO29" s="1333"/>
      <c r="CP29" s="1333"/>
      <c r="CQ29" s="1335"/>
    </row>
    <row r="30" spans="1:95" ht="15.75" customHeight="1" x14ac:dyDescent="0.2">
      <c r="A30" s="126">
        <v>0.26000000000000006</v>
      </c>
      <c r="B30" s="126">
        <v>0.66000000000000036</v>
      </c>
      <c r="C30" s="126">
        <v>1.07</v>
      </c>
      <c r="D30" s="126">
        <v>1.4700000000000004</v>
      </c>
      <c r="E30" s="126">
        <f t="shared" si="0"/>
        <v>1.26</v>
      </c>
      <c r="F30" s="126">
        <f t="shared" si="1"/>
        <v>1.6600000000000004</v>
      </c>
      <c r="G30" s="126">
        <f t="shared" si="9"/>
        <v>2.0700000000000003</v>
      </c>
      <c r="H30" s="126">
        <f t="shared" si="10"/>
        <v>2.4700000000000006</v>
      </c>
      <c r="J30" s="459" t="s">
        <v>2915</v>
      </c>
      <c r="K30" s="460"/>
      <c r="L30" s="1349" t="s">
        <v>2916</v>
      </c>
      <c r="M30" s="1349"/>
      <c r="N30" s="1349"/>
      <c r="O30" s="1349"/>
      <c r="P30" s="1349"/>
      <c r="Q30" s="1349"/>
      <c r="R30" s="1349"/>
      <c r="S30" s="1349"/>
      <c r="T30" s="1349"/>
      <c r="U30" s="1349"/>
      <c r="V30" s="1349"/>
      <c r="W30" s="1349"/>
      <c r="X30" s="1349"/>
      <c r="Y30" s="1349"/>
      <c r="Z30" s="1349"/>
      <c r="AA30" s="1349"/>
      <c r="AB30" s="1349"/>
      <c r="AC30" s="1349"/>
      <c r="AD30" s="1349"/>
      <c r="AE30" s="1349"/>
      <c r="AF30" s="1349"/>
      <c r="AG30" s="1349"/>
      <c r="AH30" s="1349"/>
      <c r="AI30" s="1349"/>
      <c r="AJ30" s="1349"/>
      <c r="AK30" s="1349"/>
      <c r="AL30" s="1349"/>
      <c r="AM30" s="1349"/>
      <c r="AN30" s="1349"/>
      <c r="AO30" s="1349"/>
      <c r="AP30" s="1349"/>
      <c r="AQ30" s="1349"/>
      <c r="AR30" s="1349"/>
      <c r="AS30" s="1349"/>
      <c r="AT30" s="1349"/>
      <c r="AU30" s="1349"/>
      <c r="AV30" s="1349"/>
      <c r="AW30" s="1349"/>
      <c r="AX30" s="1349"/>
      <c r="AY30" s="1349"/>
      <c r="AZ30" s="1349"/>
      <c r="BA30" s="1349"/>
      <c r="BB30" s="1349"/>
      <c r="BC30" s="1349"/>
      <c r="BD30" s="1349"/>
      <c r="BE30" s="1349"/>
      <c r="BF30" s="1349"/>
      <c r="BG30" s="1349"/>
      <c r="BH30" s="1349"/>
      <c r="BI30" s="1349"/>
      <c r="BJ30" s="1349"/>
      <c r="BK30" s="1349"/>
      <c r="BL30" s="1349"/>
      <c r="BM30" s="1349"/>
      <c r="BN30" s="1349"/>
      <c r="BO30" s="1349"/>
      <c r="BP30" s="1349"/>
      <c r="BQ30" s="1349"/>
      <c r="BR30" s="1349"/>
      <c r="BS30" s="1350"/>
      <c r="BT30" s="1329">
        <f t="shared" si="11"/>
        <v>0</v>
      </c>
      <c r="BU30" s="1330"/>
      <c r="BV30" s="1330"/>
      <c r="BW30" s="1330"/>
      <c r="BX30" s="1330"/>
      <c r="BY30" s="1331"/>
      <c r="BZ30" s="1332">
        <v>0</v>
      </c>
      <c r="CA30" s="1333"/>
      <c r="CB30" s="1333"/>
      <c r="CC30" s="1333"/>
      <c r="CD30" s="1333"/>
      <c r="CE30" s="1334"/>
      <c r="CF30" s="1332">
        <v>0</v>
      </c>
      <c r="CG30" s="1333"/>
      <c r="CH30" s="1333"/>
      <c r="CI30" s="1333"/>
      <c r="CJ30" s="1333"/>
      <c r="CK30" s="1334"/>
      <c r="CL30" s="1332">
        <v>0</v>
      </c>
      <c r="CM30" s="1333"/>
      <c r="CN30" s="1333"/>
      <c r="CO30" s="1333"/>
      <c r="CP30" s="1333"/>
      <c r="CQ30" s="1335"/>
    </row>
    <row r="31" spans="1:95" ht="15.75" customHeight="1" x14ac:dyDescent="0.2">
      <c r="A31" s="126">
        <v>0.27000000000000007</v>
      </c>
      <c r="B31" s="126">
        <v>0.67000000000000037</v>
      </c>
      <c r="C31" s="126">
        <v>1.08</v>
      </c>
      <c r="D31" s="126">
        <v>1.4800000000000004</v>
      </c>
      <c r="E31" s="126">
        <f t="shared" si="0"/>
        <v>825.31000000000017</v>
      </c>
      <c r="F31" s="126">
        <f t="shared" si="1"/>
        <v>2046.5100000000014</v>
      </c>
      <c r="G31" s="126">
        <f t="shared" si="9"/>
        <v>2.08</v>
      </c>
      <c r="H31" s="126">
        <f t="shared" si="10"/>
        <v>2.4800000000000004</v>
      </c>
      <c r="J31" s="458" t="s">
        <v>2917</v>
      </c>
      <c r="K31" s="1355" t="s">
        <v>2918</v>
      </c>
      <c r="L31" s="1356"/>
      <c r="M31" s="1356"/>
      <c r="N31" s="1356"/>
      <c r="O31" s="1356"/>
      <c r="P31" s="1356"/>
      <c r="Q31" s="1356"/>
      <c r="R31" s="1356"/>
      <c r="S31" s="1356"/>
      <c r="T31" s="1356"/>
      <c r="U31" s="1356"/>
      <c r="V31" s="1356"/>
      <c r="W31" s="1356"/>
      <c r="X31" s="1356"/>
      <c r="Y31" s="1356"/>
      <c r="Z31" s="1356"/>
      <c r="AA31" s="1356"/>
      <c r="AB31" s="1356"/>
      <c r="AC31" s="1356"/>
      <c r="AD31" s="1356"/>
      <c r="AE31" s="1356"/>
      <c r="AF31" s="1356"/>
      <c r="AG31" s="1356"/>
      <c r="AH31" s="1356"/>
      <c r="AI31" s="1356"/>
      <c r="AJ31" s="1356"/>
      <c r="AK31" s="1356"/>
      <c r="AL31" s="1356"/>
      <c r="AM31" s="1356"/>
      <c r="AN31" s="1356"/>
      <c r="AO31" s="1356"/>
      <c r="AP31" s="1356"/>
      <c r="AQ31" s="1356"/>
      <c r="AR31" s="1356"/>
      <c r="AS31" s="1356"/>
      <c r="AT31" s="1356"/>
      <c r="AU31" s="1356"/>
      <c r="AV31" s="1356"/>
      <c r="AW31" s="1356"/>
      <c r="AX31" s="1356"/>
      <c r="AY31" s="1356"/>
      <c r="AZ31" s="1356"/>
      <c r="BA31" s="1356"/>
      <c r="BB31" s="1356"/>
      <c r="BC31" s="1356"/>
      <c r="BD31" s="1356"/>
      <c r="BE31" s="1356"/>
      <c r="BF31" s="1356"/>
      <c r="BG31" s="1356"/>
      <c r="BH31" s="1356"/>
      <c r="BI31" s="1356"/>
      <c r="BJ31" s="1356"/>
      <c r="BK31" s="1356"/>
      <c r="BL31" s="1356"/>
      <c r="BM31" s="1356"/>
      <c r="BN31" s="1356"/>
      <c r="BO31" s="1356"/>
      <c r="BP31" s="1356"/>
      <c r="BQ31" s="1356"/>
      <c r="BR31" s="1356"/>
      <c r="BS31" s="1357"/>
      <c r="BT31" s="1344">
        <f t="shared" si="11"/>
        <v>15260</v>
      </c>
      <c r="BU31" s="1345"/>
      <c r="BV31" s="1345"/>
      <c r="BW31" s="1345"/>
      <c r="BX31" s="1345"/>
      <c r="BY31" s="1346"/>
      <c r="BZ31" s="1347">
        <f>IFERROR(IF(AND(BZ32,BZ33,BZ34,BZ39,BZ40)="","",SUM(BZ32)+SUM(BZ33)+SUM(BZ34)+SUM(BZ39)+SUM(BZ40)),"")</f>
        <v>15260</v>
      </c>
      <c r="CA31" s="1345"/>
      <c r="CB31" s="1345"/>
      <c r="CC31" s="1345"/>
      <c r="CD31" s="1345"/>
      <c r="CE31" s="1346"/>
      <c r="CF31" s="1347">
        <f>IFERROR(IF(AND(CF32,CF33,CF34,CF39,CF40)="","",SUM(CF32)+SUM(CF33)+SUM(CF34)+SUM(CF39)+SUM(CF40)),"")</f>
        <v>0</v>
      </c>
      <c r="CG31" s="1345"/>
      <c r="CH31" s="1345"/>
      <c r="CI31" s="1345"/>
      <c r="CJ31" s="1345"/>
      <c r="CK31" s="1346"/>
      <c r="CL31" s="1347">
        <f>IFERROR(IF(AND(CL32,CL33,CL34,CL39,CL40)="","",SUM(CL32)+SUM(CL33)+SUM(CL34)+SUM(CL39)+SUM(CL40)),"")</f>
        <v>0</v>
      </c>
      <c r="CM31" s="1345"/>
      <c r="CN31" s="1345"/>
      <c r="CO31" s="1345"/>
      <c r="CP31" s="1345"/>
      <c r="CQ31" s="1348"/>
    </row>
    <row r="32" spans="1:95" ht="15.75" customHeight="1" x14ac:dyDescent="0.2">
      <c r="A32" s="126">
        <v>0.28000000000000008</v>
      </c>
      <c r="B32" s="126">
        <v>0.68000000000000038</v>
      </c>
      <c r="C32" s="126">
        <v>1.0900000000000001</v>
      </c>
      <c r="D32" s="126">
        <v>1.4900000000000004</v>
      </c>
      <c r="E32" s="126">
        <f t="shared" si="0"/>
        <v>1.28</v>
      </c>
      <c r="F32" s="126">
        <f t="shared" si="1"/>
        <v>1.6800000000000004</v>
      </c>
      <c r="G32" s="126">
        <f t="shared" si="9"/>
        <v>2.09</v>
      </c>
      <c r="H32" s="126">
        <f t="shared" si="10"/>
        <v>2.4900000000000002</v>
      </c>
      <c r="J32" s="459" t="s">
        <v>2919</v>
      </c>
      <c r="K32" s="460"/>
      <c r="L32" s="1349" t="s">
        <v>2920</v>
      </c>
      <c r="M32" s="1349"/>
      <c r="N32" s="1349"/>
      <c r="O32" s="1349"/>
      <c r="P32" s="1349"/>
      <c r="Q32" s="1349"/>
      <c r="R32" s="1349"/>
      <c r="S32" s="1349"/>
      <c r="T32" s="1349"/>
      <c r="U32" s="1349"/>
      <c r="V32" s="1349"/>
      <c r="W32" s="1349"/>
      <c r="X32" s="1349"/>
      <c r="Y32" s="1349"/>
      <c r="Z32" s="1349"/>
      <c r="AA32" s="1349"/>
      <c r="AB32" s="1349"/>
      <c r="AC32" s="1349"/>
      <c r="AD32" s="1349"/>
      <c r="AE32" s="1349"/>
      <c r="AF32" s="1349"/>
      <c r="AG32" s="1349"/>
      <c r="AH32" s="1349"/>
      <c r="AI32" s="1349"/>
      <c r="AJ32" s="1349"/>
      <c r="AK32" s="1349"/>
      <c r="AL32" s="1349"/>
      <c r="AM32" s="1349"/>
      <c r="AN32" s="1349"/>
      <c r="AO32" s="1349"/>
      <c r="AP32" s="1349"/>
      <c r="AQ32" s="1349"/>
      <c r="AR32" s="1349"/>
      <c r="AS32" s="1349"/>
      <c r="AT32" s="1349"/>
      <c r="AU32" s="1349"/>
      <c r="AV32" s="1349"/>
      <c r="AW32" s="1349"/>
      <c r="AX32" s="1349"/>
      <c r="AY32" s="1349"/>
      <c r="AZ32" s="1349"/>
      <c r="BA32" s="1349"/>
      <c r="BB32" s="1349"/>
      <c r="BC32" s="1349"/>
      <c r="BD32" s="1349"/>
      <c r="BE32" s="1349"/>
      <c r="BF32" s="1349"/>
      <c r="BG32" s="1349"/>
      <c r="BH32" s="1349"/>
      <c r="BI32" s="1349"/>
      <c r="BJ32" s="1349"/>
      <c r="BK32" s="1349"/>
      <c r="BL32" s="1349"/>
      <c r="BM32" s="1349"/>
      <c r="BN32" s="1349"/>
      <c r="BO32" s="1349"/>
      <c r="BP32" s="1349"/>
      <c r="BQ32" s="1349"/>
      <c r="BR32" s="1349"/>
      <c r="BS32" s="1350"/>
      <c r="BT32" s="1329">
        <f t="shared" si="11"/>
        <v>0</v>
      </c>
      <c r="BU32" s="1330"/>
      <c r="BV32" s="1330"/>
      <c r="BW32" s="1330"/>
      <c r="BX32" s="1330"/>
      <c r="BY32" s="1331"/>
      <c r="BZ32" s="1332">
        <v>0</v>
      </c>
      <c r="CA32" s="1333"/>
      <c r="CB32" s="1333"/>
      <c r="CC32" s="1333"/>
      <c r="CD32" s="1333"/>
      <c r="CE32" s="1334"/>
      <c r="CF32" s="1332">
        <v>0</v>
      </c>
      <c r="CG32" s="1333"/>
      <c r="CH32" s="1333"/>
      <c r="CI32" s="1333"/>
      <c r="CJ32" s="1333"/>
      <c r="CK32" s="1334"/>
      <c r="CL32" s="1332">
        <v>0</v>
      </c>
      <c r="CM32" s="1333"/>
      <c r="CN32" s="1333"/>
      <c r="CO32" s="1333"/>
      <c r="CP32" s="1333"/>
      <c r="CQ32" s="1335"/>
    </row>
    <row r="33" spans="1:95" ht="15.75" customHeight="1" x14ac:dyDescent="0.2">
      <c r="A33" s="126">
        <v>0.29000000000000009</v>
      </c>
      <c r="B33" s="126">
        <v>0.69000000000000039</v>
      </c>
      <c r="C33" s="126">
        <v>1.1000000000000001</v>
      </c>
      <c r="D33" s="126">
        <v>1.5000000000000004</v>
      </c>
      <c r="E33" s="126">
        <f t="shared" si="0"/>
        <v>1.29</v>
      </c>
      <c r="F33" s="126">
        <f t="shared" si="1"/>
        <v>1.6900000000000004</v>
      </c>
      <c r="G33" s="126">
        <f t="shared" si="9"/>
        <v>2.1</v>
      </c>
      <c r="H33" s="126">
        <f t="shared" si="10"/>
        <v>2.5000000000000004</v>
      </c>
      <c r="J33" s="459" t="s">
        <v>2921</v>
      </c>
      <c r="K33" s="460"/>
      <c r="L33" s="1349" t="s">
        <v>2922</v>
      </c>
      <c r="M33" s="1349"/>
      <c r="N33" s="1349"/>
      <c r="O33" s="1349"/>
      <c r="P33" s="1349"/>
      <c r="Q33" s="1349"/>
      <c r="R33" s="1349"/>
      <c r="S33" s="1349"/>
      <c r="T33" s="1349"/>
      <c r="U33" s="1349"/>
      <c r="V33" s="1349"/>
      <c r="W33" s="1349"/>
      <c r="X33" s="1349"/>
      <c r="Y33" s="1349"/>
      <c r="Z33" s="1349"/>
      <c r="AA33" s="1349"/>
      <c r="AB33" s="1349"/>
      <c r="AC33" s="1349"/>
      <c r="AD33" s="1349"/>
      <c r="AE33" s="1349"/>
      <c r="AF33" s="1349"/>
      <c r="AG33" s="1349"/>
      <c r="AH33" s="1349"/>
      <c r="AI33" s="1349"/>
      <c r="AJ33" s="1349"/>
      <c r="AK33" s="1349"/>
      <c r="AL33" s="1349"/>
      <c r="AM33" s="1349"/>
      <c r="AN33" s="1349"/>
      <c r="AO33" s="1349"/>
      <c r="AP33" s="1349"/>
      <c r="AQ33" s="1349"/>
      <c r="AR33" s="1349"/>
      <c r="AS33" s="1349"/>
      <c r="AT33" s="1349"/>
      <c r="AU33" s="1349"/>
      <c r="AV33" s="1349"/>
      <c r="AW33" s="1349"/>
      <c r="AX33" s="1349"/>
      <c r="AY33" s="1349"/>
      <c r="AZ33" s="1349"/>
      <c r="BA33" s="1349"/>
      <c r="BB33" s="1349"/>
      <c r="BC33" s="1349"/>
      <c r="BD33" s="1349"/>
      <c r="BE33" s="1349"/>
      <c r="BF33" s="1349"/>
      <c r="BG33" s="1349"/>
      <c r="BH33" s="1349"/>
      <c r="BI33" s="1349"/>
      <c r="BJ33" s="1349"/>
      <c r="BK33" s="1349"/>
      <c r="BL33" s="1349"/>
      <c r="BM33" s="1349"/>
      <c r="BN33" s="1349"/>
      <c r="BO33" s="1349"/>
      <c r="BP33" s="1349"/>
      <c r="BQ33" s="1349"/>
      <c r="BR33" s="1349"/>
      <c r="BS33" s="1350"/>
      <c r="BT33" s="1329">
        <f t="shared" si="11"/>
        <v>0</v>
      </c>
      <c r="BU33" s="1330"/>
      <c r="BV33" s="1330"/>
      <c r="BW33" s="1330"/>
      <c r="BX33" s="1330"/>
      <c r="BY33" s="1331"/>
      <c r="BZ33" s="1332">
        <v>0</v>
      </c>
      <c r="CA33" s="1333"/>
      <c r="CB33" s="1333"/>
      <c r="CC33" s="1333"/>
      <c r="CD33" s="1333"/>
      <c r="CE33" s="1334"/>
      <c r="CF33" s="1332">
        <v>0</v>
      </c>
      <c r="CG33" s="1333"/>
      <c r="CH33" s="1333"/>
      <c r="CI33" s="1333"/>
      <c r="CJ33" s="1333"/>
      <c r="CK33" s="1334"/>
      <c r="CL33" s="1332">
        <v>0</v>
      </c>
      <c r="CM33" s="1333"/>
      <c r="CN33" s="1333"/>
      <c r="CO33" s="1333"/>
      <c r="CP33" s="1333"/>
      <c r="CQ33" s="1335"/>
    </row>
    <row r="34" spans="1:95" ht="15.75" customHeight="1" x14ac:dyDescent="0.2">
      <c r="A34" s="126">
        <v>0.3000000000000001</v>
      </c>
      <c r="B34" s="126">
        <v>0.7000000000000004</v>
      </c>
      <c r="C34" s="126">
        <v>1.1100000000000001</v>
      </c>
      <c r="D34" s="126">
        <v>1.5100000000000005</v>
      </c>
      <c r="E34" s="126">
        <f t="shared" si="0"/>
        <v>916.90000000000032</v>
      </c>
      <c r="F34" s="126">
        <f t="shared" si="1"/>
        <v>2138.1000000000008</v>
      </c>
      <c r="G34" s="126">
        <f t="shared" si="9"/>
        <v>2.1100000000000003</v>
      </c>
      <c r="H34" s="126">
        <f t="shared" si="10"/>
        <v>2.5100000000000007</v>
      </c>
      <c r="J34" s="459" t="s">
        <v>2923</v>
      </c>
      <c r="K34" s="460"/>
      <c r="L34" s="1349" t="s">
        <v>2924</v>
      </c>
      <c r="M34" s="1349"/>
      <c r="N34" s="1349"/>
      <c r="O34" s="1349"/>
      <c r="P34" s="1349"/>
      <c r="Q34" s="1349"/>
      <c r="R34" s="1349"/>
      <c r="S34" s="1349"/>
      <c r="T34" s="1349"/>
      <c r="U34" s="1349"/>
      <c r="V34" s="1349"/>
      <c r="W34" s="1349"/>
      <c r="X34" s="1349"/>
      <c r="Y34" s="1349"/>
      <c r="Z34" s="1349"/>
      <c r="AA34" s="1349"/>
      <c r="AB34" s="1349"/>
      <c r="AC34" s="1349"/>
      <c r="AD34" s="1349"/>
      <c r="AE34" s="1349"/>
      <c r="AF34" s="1349"/>
      <c r="AG34" s="1349"/>
      <c r="AH34" s="1349"/>
      <c r="AI34" s="1349"/>
      <c r="AJ34" s="1349"/>
      <c r="AK34" s="1349"/>
      <c r="AL34" s="1349"/>
      <c r="AM34" s="1349"/>
      <c r="AN34" s="1349"/>
      <c r="AO34" s="1349"/>
      <c r="AP34" s="1349"/>
      <c r="AQ34" s="1349"/>
      <c r="AR34" s="1349"/>
      <c r="AS34" s="1349"/>
      <c r="AT34" s="1349"/>
      <c r="AU34" s="1349"/>
      <c r="AV34" s="1349"/>
      <c r="AW34" s="1349"/>
      <c r="AX34" s="1349"/>
      <c r="AY34" s="1349"/>
      <c r="AZ34" s="1349"/>
      <c r="BA34" s="1349"/>
      <c r="BB34" s="1349"/>
      <c r="BC34" s="1349"/>
      <c r="BD34" s="1349"/>
      <c r="BE34" s="1349"/>
      <c r="BF34" s="1349"/>
      <c r="BG34" s="1349"/>
      <c r="BH34" s="1349"/>
      <c r="BI34" s="1349"/>
      <c r="BJ34" s="1349"/>
      <c r="BK34" s="1349"/>
      <c r="BL34" s="1349"/>
      <c r="BM34" s="1349"/>
      <c r="BN34" s="1349"/>
      <c r="BO34" s="1349"/>
      <c r="BP34" s="1349"/>
      <c r="BQ34" s="1349"/>
      <c r="BR34" s="1349"/>
      <c r="BS34" s="1350"/>
      <c r="BT34" s="1329">
        <f t="shared" si="11"/>
        <v>15260</v>
      </c>
      <c r="BU34" s="1330"/>
      <c r="BV34" s="1330"/>
      <c r="BW34" s="1330"/>
      <c r="BX34" s="1330"/>
      <c r="BY34" s="1331"/>
      <c r="BZ34" s="1361">
        <f t="array" ref="BZ34">IF(AND(ISBLANK(BZ35:BZ38)),"",SUM(BZ35:BZ38))</f>
        <v>15260</v>
      </c>
      <c r="CA34" s="1330"/>
      <c r="CB34" s="1330"/>
      <c r="CC34" s="1330"/>
      <c r="CD34" s="1330"/>
      <c r="CE34" s="1331"/>
      <c r="CF34" s="1361">
        <f t="array" ref="CF34">IF(AND(ISBLANK(CF35:CF38)),"",SUM(CF35:CF38))</f>
        <v>0</v>
      </c>
      <c r="CG34" s="1330"/>
      <c r="CH34" s="1330"/>
      <c r="CI34" s="1330"/>
      <c r="CJ34" s="1330"/>
      <c r="CK34" s="1331"/>
      <c r="CL34" s="1361">
        <f t="array" ref="CL34">IF(AND(ISBLANK(CL35:CL38)),"",SUM(CL35:CL38))</f>
        <v>0</v>
      </c>
      <c r="CM34" s="1330"/>
      <c r="CN34" s="1330"/>
      <c r="CO34" s="1330"/>
      <c r="CP34" s="1330"/>
      <c r="CQ34" s="1362"/>
    </row>
    <row r="35" spans="1:95" ht="15.75" customHeight="1" x14ac:dyDescent="0.2">
      <c r="A35" s="126">
        <v>0.31000000000000011</v>
      </c>
      <c r="B35" s="126">
        <v>0.71000000000000041</v>
      </c>
      <c r="C35" s="126">
        <v>1.1200000000000001</v>
      </c>
      <c r="D35" s="126">
        <v>1.5200000000000005</v>
      </c>
      <c r="E35" s="126">
        <f t="shared" si="0"/>
        <v>947.43000000000018</v>
      </c>
      <c r="F35" s="126">
        <f t="shared" si="1"/>
        <v>2168.630000000001</v>
      </c>
      <c r="G35" s="126">
        <f t="shared" si="9"/>
        <v>2.12</v>
      </c>
      <c r="H35" s="126">
        <f t="shared" si="10"/>
        <v>2.5200000000000005</v>
      </c>
      <c r="J35" s="459" t="s">
        <v>2925</v>
      </c>
      <c r="K35" s="460"/>
      <c r="L35" s="465"/>
      <c r="M35" s="466" t="s">
        <v>2926</v>
      </c>
      <c r="N35" s="462"/>
      <c r="O35" s="462"/>
      <c r="P35" s="462"/>
      <c r="Q35" s="462"/>
      <c r="R35" s="462"/>
      <c r="S35" s="462"/>
      <c r="T35" s="462"/>
      <c r="U35" s="462"/>
      <c r="V35" s="462"/>
      <c r="W35" s="462"/>
      <c r="X35" s="462"/>
      <c r="Y35" s="462"/>
      <c r="Z35" s="462"/>
      <c r="AA35" s="462"/>
      <c r="AB35" s="462"/>
      <c r="AC35" s="462"/>
      <c r="AD35" s="462"/>
      <c r="AE35" s="462"/>
      <c r="AF35" s="462"/>
      <c r="AG35" s="462"/>
      <c r="AH35" s="462"/>
      <c r="AI35" s="462"/>
      <c r="AJ35" s="462"/>
      <c r="AK35" s="462"/>
      <c r="AL35" s="462"/>
      <c r="AM35" s="462"/>
      <c r="AN35" s="462"/>
      <c r="AO35" s="462"/>
      <c r="AP35" s="462"/>
      <c r="AQ35" s="462"/>
      <c r="AR35" s="462"/>
      <c r="AS35" s="462"/>
      <c r="AT35" s="462"/>
      <c r="AU35" s="462"/>
      <c r="AV35" s="462"/>
      <c r="AW35" s="462"/>
      <c r="AX35" s="462"/>
      <c r="AY35" s="462"/>
      <c r="AZ35" s="462"/>
      <c r="BA35" s="462"/>
      <c r="BB35" s="462"/>
      <c r="BC35" s="462"/>
      <c r="BD35" s="462"/>
      <c r="BE35" s="462"/>
      <c r="BF35" s="462"/>
      <c r="BG35" s="462"/>
      <c r="BH35" s="462"/>
      <c r="BI35" s="462"/>
      <c r="BJ35" s="462"/>
      <c r="BK35" s="462"/>
      <c r="BL35" s="462"/>
      <c r="BM35" s="462"/>
      <c r="BN35" s="462"/>
      <c r="BO35" s="462"/>
      <c r="BP35" s="462"/>
      <c r="BQ35" s="462"/>
      <c r="BR35" s="462"/>
      <c r="BS35" s="463"/>
      <c r="BT35" s="1329">
        <f t="shared" si="11"/>
        <v>15260</v>
      </c>
      <c r="BU35" s="1330"/>
      <c r="BV35" s="1330"/>
      <c r="BW35" s="1330"/>
      <c r="BX35" s="1330"/>
      <c r="BY35" s="1331"/>
      <c r="BZ35" s="1332">
        <v>15260</v>
      </c>
      <c r="CA35" s="1333"/>
      <c r="CB35" s="1333"/>
      <c r="CC35" s="1333"/>
      <c r="CD35" s="1333"/>
      <c r="CE35" s="1334"/>
      <c r="CF35" s="1332">
        <v>0</v>
      </c>
      <c r="CG35" s="1333"/>
      <c r="CH35" s="1333"/>
      <c r="CI35" s="1333"/>
      <c r="CJ35" s="1333"/>
      <c r="CK35" s="1334"/>
      <c r="CL35" s="1332">
        <v>0</v>
      </c>
      <c r="CM35" s="1333"/>
      <c r="CN35" s="1333"/>
      <c r="CO35" s="1333"/>
      <c r="CP35" s="1333"/>
      <c r="CQ35" s="1335"/>
    </row>
    <row r="36" spans="1:95" ht="15.75" customHeight="1" x14ac:dyDescent="0.2">
      <c r="A36" s="126">
        <v>0.32000000000000012</v>
      </c>
      <c r="B36" s="126">
        <v>0.72000000000000042</v>
      </c>
      <c r="C36" s="126">
        <v>1.1300000000000001</v>
      </c>
      <c r="D36" s="126">
        <v>1.5300000000000005</v>
      </c>
      <c r="E36" s="126">
        <f t="shared" si="0"/>
        <v>1.32</v>
      </c>
      <c r="F36" s="126">
        <f t="shared" si="1"/>
        <v>1.7200000000000004</v>
      </c>
      <c r="G36" s="126">
        <f t="shared" si="9"/>
        <v>2.13</v>
      </c>
      <c r="H36" s="126">
        <f t="shared" si="10"/>
        <v>2.5300000000000002</v>
      </c>
      <c r="J36" s="459" t="s">
        <v>2927</v>
      </c>
      <c r="K36" s="460"/>
      <c r="L36" s="465"/>
      <c r="M36" s="466" t="s">
        <v>2928</v>
      </c>
      <c r="N36" s="462"/>
      <c r="O36" s="462"/>
      <c r="P36" s="462"/>
      <c r="Q36" s="462"/>
      <c r="R36" s="462"/>
      <c r="S36" s="462"/>
      <c r="T36" s="462"/>
      <c r="U36" s="462"/>
      <c r="V36" s="462"/>
      <c r="W36" s="462"/>
      <c r="X36" s="462"/>
      <c r="Y36" s="462"/>
      <c r="Z36" s="462"/>
      <c r="AA36" s="462"/>
      <c r="AB36" s="462"/>
      <c r="AC36" s="462"/>
      <c r="AD36" s="462"/>
      <c r="AE36" s="462"/>
      <c r="AF36" s="462"/>
      <c r="AG36" s="462"/>
      <c r="AH36" s="462"/>
      <c r="AI36" s="462"/>
      <c r="AJ36" s="462"/>
      <c r="AK36" s="462"/>
      <c r="AL36" s="462"/>
      <c r="AM36" s="462"/>
      <c r="AN36" s="462"/>
      <c r="AO36" s="462"/>
      <c r="AP36" s="462"/>
      <c r="AQ36" s="462"/>
      <c r="AR36" s="462"/>
      <c r="AS36" s="462"/>
      <c r="AT36" s="462"/>
      <c r="AU36" s="462"/>
      <c r="AV36" s="462"/>
      <c r="AW36" s="462"/>
      <c r="AX36" s="462"/>
      <c r="AY36" s="462"/>
      <c r="AZ36" s="462"/>
      <c r="BA36" s="462"/>
      <c r="BB36" s="462"/>
      <c r="BC36" s="462"/>
      <c r="BD36" s="462"/>
      <c r="BE36" s="462"/>
      <c r="BF36" s="462"/>
      <c r="BG36" s="462"/>
      <c r="BH36" s="462"/>
      <c r="BI36" s="462"/>
      <c r="BJ36" s="462"/>
      <c r="BK36" s="462"/>
      <c r="BL36" s="462"/>
      <c r="BM36" s="462"/>
      <c r="BN36" s="462"/>
      <c r="BO36" s="462"/>
      <c r="BP36" s="462"/>
      <c r="BQ36" s="462"/>
      <c r="BR36" s="462"/>
      <c r="BS36" s="463"/>
      <c r="BT36" s="1329">
        <f t="shared" si="11"/>
        <v>0</v>
      </c>
      <c r="BU36" s="1330"/>
      <c r="BV36" s="1330"/>
      <c r="BW36" s="1330"/>
      <c r="BX36" s="1330"/>
      <c r="BY36" s="1331"/>
      <c r="BZ36" s="1332">
        <v>0</v>
      </c>
      <c r="CA36" s="1333"/>
      <c r="CB36" s="1333"/>
      <c r="CC36" s="1333"/>
      <c r="CD36" s="1333"/>
      <c r="CE36" s="1334"/>
      <c r="CF36" s="1332">
        <v>0</v>
      </c>
      <c r="CG36" s="1333"/>
      <c r="CH36" s="1333"/>
      <c r="CI36" s="1333"/>
      <c r="CJ36" s="1333"/>
      <c r="CK36" s="1334"/>
      <c r="CL36" s="1332">
        <v>0</v>
      </c>
      <c r="CM36" s="1333"/>
      <c r="CN36" s="1333"/>
      <c r="CO36" s="1333"/>
      <c r="CP36" s="1333"/>
      <c r="CQ36" s="1335"/>
    </row>
    <row r="37" spans="1:95" ht="15.75" customHeight="1" x14ac:dyDescent="0.2">
      <c r="A37" s="126">
        <v>0.33000000000000013</v>
      </c>
      <c r="B37" s="126">
        <v>0.73000000000000043</v>
      </c>
      <c r="C37" s="126">
        <v>1.1400000000000001</v>
      </c>
      <c r="D37" s="126">
        <v>1.5400000000000005</v>
      </c>
      <c r="E37" s="126">
        <f t="shared" si="0"/>
        <v>1.33</v>
      </c>
      <c r="F37" s="126">
        <f t="shared" si="1"/>
        <v>1.7300000000000004</v>
      </c>
      <c r="G37" s="126">
        <f t="shared" si="9"/>
        <v>2.14</v>
      </c>
      <c r="H37" s="126">
        <f t="shared" si="10"/>
        <v>2.5400000000000005</v>
      </c>
      <c r="J37" s="459" t="s">
        <v>2929</v>
      </c>
      <c r="K37" s="460"/>
      <c r="L37" s="465"/>
      <c r="M37" s="466" t="s">
        <v>2930</v>
      </c>
      <c r="N37" s="462"/>
      <c r="O37" s="462"/>
      <c r="P37" s="462"/>
      <c r="Q37" s="462"/>
      <c r="R37" s="462"/>
      <c r="S37" s="462"/>
      <c r="T37" s="462"/>
      <c r="U37" s="462"/>
      <c r="V37" s="462"/>
      <c r="W37" s="462"/>
      <c r="X37" s="462"/>
      <c r="Y37" s="462"/>
      <c r="Z37" s="462"/>
      <c r="AA37" s="462"/>
      <c r="AB37" s="462"/>
      <c r="AC37" s="462"/>
      <c r="AD37" s="462"/>
      <c r="AE37" s="462"/>
      <c r="AF37" s="462"/>
      <c r="AG37" s="462"/>
      <c r="AH37" s="462"/>
      <c r="AI37" s="462"/>
      <c r="AJ37" s="462"/>
      <c r="AK37" s="462"/>
      <c r="AL37" s="462"/>
      <c r="AM37" s="462"/>
      <c r="AN37" s="462"/>
      <c r="AO37" s="462"/>
      <c r="AP37" s="462"/>
      <c r="AQ37" s="462"/>
      <c r="AR37" s="462"/>
      <c r="AS37" s="462"/>
      <c r="AT37" s="462"/>
      <c r="AU37" s="462"/>
      <c r="AV37" s="462"/>
      <c r="AW37" s="462"/>
      <c r="AX37" s="462"/>
      <c r="AY37" s="462"/>
      <c r="AZ37" s="462"/>
      <c r="BA37" s="462"/>
      <c r="BB37" s="462"/>
      <c r="BC37" s="462"/>
      <c r="BD37" s="462"/>
      <c r="BE37" s="462"/>
      <c r="BF37" s="462"/>
      <c r="BG37" s="462"/>
      <c r="BH37" s="462"/>
      <c r="BI37" s="462"/>
      <c r="BJ37" s="462"/>
      <c r="BK37" s="462"/>
      <c r="BL37" s="462"/>
      <c r="BM37" s="462"/>
      <c r="BN37" s="462"/>
      <c r="BO37" s="462"/>
      <c r="BP37" s="462"/>
      <c r="BQ37" s="462"/>
      <c r="BR37" s="462"/>
      <c r="BS37" s="463"/>
      <c r="BT37" s="1329">
        <f t="shared" si="11"/>
        <v>0</v>
      </c>
      <c r="BU37" s="1330"/>
      <c r="BV37" s="1330"/>
      <c r="BW37" s="1330"/>
      <c r="BX37" s="1330"/>
      <c r="BY37" s="1331"/>
      <c r="BZ37" s="1332">
        <v>0</v>
      </c>
      <c r="CA37" s="1333"/>
      <c r="CB37" s="1333"/>
      <c r="CC37" s="1333"/>
      <c r="CD37" s="1333"/>
      <c r="CE37" s="1334"/>
      <c r="CF37" s="1332">
        <v>0</v>
      </c>
      <c r="CG37" s="1333"/>
      <c r="CH37" s="1333"/>
      <c r="CI37" s="1333"/>
      <c r="CJ37" s="1333"/>
      <c r="CK37" s="1334"/>
      <c r="CL37" s="1332">
        <v>0</v>
      </c>
      <c r="CM37" s="1333"/>
      <c r="CN37" s="1333"/>
      <c r="CO37" s="1333"/>
      <c r="CP37" s="1333"/>
      <c r="CQ37" s="1335"/>
    </row>
    <row r="38" spans="1:95" ht="15.75" customHeight="1" x14ac:dyDescent="0.2">
      <c r="A38" s="126">
        <v>0.34000000000000014</v>
      </c>
      <c r="B38" s="126">
        <v>0.74000000000000044</v>
      </c>
      <c r="C38" s="126">
        <v>1.1500000000000001</v>
      </c>
      <c r="D38" s="126">
        <v>1.5500000000000005</v>
      </c>
      <c r="E38" s="126">
        <f t="shared" si="0"/>
        <v>1.34</v>
      </c>
      <c r="F38" s="126">
        <f t="shared" si="1"/>
        <v>1.7400000000000004</v>
      </c>
      <c r="G38" s="126">
        <f t="shared" si="9"/>
        <v>2.1500000000000004</v>
      </c>
      <c r="H38" s="126">
        <f t="shared" si="10"/>
        <v>2.5500000000000007</v>
      </c>
      <c r="J38" s="459" t="s">
        <v>2931</v>
      </c>
      <c r="K38" s="460"/>
      <c r="L38" s="465"/>
      <c r="M38" s="466" t="s">
        <v>2932</v>
      </c>
      <c r="N38" s="462"/>
      <c r="O38" s="462"/>
      <c r="P38" s="462"/>
      <c r="Q38" s="462"/>
      <c r="R38" s="462"/>
      <c r="S38" s="462"/>
      <c r="T38" s="462"/>
      <c r="U38" s="462"/>
      <c r="V38" s="462"/>
      <c r="W38" s="462"/>
      <c r="X38" s="462"/>
      <c r="Y38" s="462"/>
      <c r="Z38" s="462"/>
      <c r="AA38" s="462"/>
      <c r="AB38" s="462"/>
      <c r="AC38" s="462"/>
      <c r="AD38" s="462"/>
      <c r="AE38" s="462"/>
      <c r="AF38" s="462"/>
      <c r="AG38" s="462"/>
      <c r="AH38" s="462"/>
      <c r="AI38" s="462"/>
      <c r="AJ38" s="462"/>
      <c r="AK38" s="462"/>
      <c r="AL38" s="462"/>
      <c r="AM38" s="462"/>
      <c r="AN38" s="462"/>
      <c r="AO38" s="462"/>
      <c r="AP38" s="462"/>
      <c r="AQ38" s="462"/>
      <c r="AR38" s="462"/>
      <c r="AS38" s="462"/>
      <c r="AT38" s="462"/>
      <c r="AU38" s="462"/>
      <c r="AV38" s="462"/>
      <c r="AW38" s="462"/>
      <c r="AX38" s="462"/>
      <c r="AY38" s="462"/>
      <c r="AZ38" s="462"/>
      <c r="BA38" s="462"/>
      <c r="BB38" s="462"/>
      <c r="BC38" s="462"/>
      <c r="BD38" s="462"/>
      <c r="BE38" s="462"/>
      <c r="BF38" s="462"/>
      <c r="BG38" s="462"/>
      <c r="BH38" s="462"/>
      <c r="BI38" s="462"/>
      <c r="BJ38" s="462"/>
      <c r="BK38" s="462"/>
      <c r="BL38" s="462"/>
      <c r="BM38" s="462"/>
      <c r="BN38" s="462"/>
      <c r="BO38" s="462"/>
      <c r="BP38" s="462"/>
      <c r="BQ38" s="462"/>
      <c r="BR38" s="462"/>
      <c r="BS38" s="463"/>
      <c r="BT38" s="1329">
        <f t="shared" si="11"/>
        <v>0</v>
      </c>
      <c r="BU38" s="1330"/>
      <c r="BV38" s="1330"/>
      <c r="BW38" s="1330"/>
      <c r="BX38" s="1330"/>
      <c r="BY38" s="1331"/>
      <c r="BZ38" s="1332">
        <v>0</v>
      </c>
      <c r="CA38" s="1333"/>
      <c r="CB38" s="1333"/>
      <c r="CC38" s="1333"/>
      <c r="CD38" s="1333"/>
      <c r="CE38" s="1334"/>
      <c r="CF38" s="1332">
        <v>0</v>
      </c>
      <c r="CG38" s="1333"/>
      <c r="CH38" s="1333"/>
      <c r="CI38" s="1333"/>
      <c r="CJ38" s="1333"/>
      <c r="CK38" s="1334"/>
      <c r="CL38" s="1332">
        <v>0</v>
      </c>
      <c r="CM38" s="1333"/>
      <c r="CN38" s="1333"/>
      <c r="CO38" s="1333"/>
      <c r="CP38" s="1333"/>
      <c r="CQ38" s="1335"/>
    </row>
    <row r="39" spans="1:95" ht="15.75" customHeight="1" x14ac:dyDescent="0.2">
      <c r="A39" s="126">
        <v>0.35000000000000014</v>
      </c>
      <c r="B39" s="126">
        <v>0.75000000000000044</v>
      </c>
      <c r="C39" s="126">
        <v>1.1600000000000001</v>
      </c>
      <c r="D39" s="126">
        <v>1.5600000000000005</v>
      </c>
      <c r="E39" s="126">
        <f t="shared" si="0"/>
        <v>1.35</v>
      </c>
      <c r="F39" s="126">
        <f t="shared" si="1"/>
        <v>1.7500000000000004</v>
      </c>
      <c r="G39" s="126">
        <f t="shared" si="9"/>
        <v>2.16</v>
      </c>
      <c r="H39" s="126">
        <f t="shared" si="10"/>
        <v>2.5600000000000005</v>
      </c>
      <c r="J39" s="459" t="s">
        <v>2933</v>
      </c>
      <c r="K39" s="460"/>
      <c r="L39" s="1349" t="s">
        <v>2934</v>
      </c>
      <c r="M39" s="1349"/>
      <c r="N39" s="1349"/>
      <c r="O39" s="1349"/>
      <c r="P39" s="1349"/>
      <c r="Q39" s="1349"/>
      <c r="R39" s="1349"/>
      <c r="S39" s="1349"/>
      <c r="T39" s="1349"/>
      <c r="U39" s="1349"/>
      <c r="V39" s="1349"/>
      <c r="W39" s="1349"/>
      <c r="X39" s="1349"/>
      <c r="Y39" s="1349"/>
      <c r="Z39" s="1349"/>
      <c r="AA39" s="1349"/>
      <c r="AB39" s="1349"/>
      <c r="AC39" s="1349"/>
      <c r="AD39" s="1349"/>
      <c r="AE39" s="1349"/>
      <c r="AF39" s="1349"/>
      <c r="AG39" s="1349"/>
      <c r="AH39" s="1349"/>
      <c r="AI39" s="1349"/>
      <c r="AJ39" s="1349"/>
      <c r="AK39" s="1349"/>
      <c r="AL39" s="1349"/>
      <c r="AM39" s="1349"/>
      <c r="AN39" s="1349"/>
      <c r="AO39" s="1349"/>
      <c r="AP39" s="1349"/>
      <c r="AQ39" s="1349"/>
      <c r="AR39" s="1349"/>
      <c r="AS39" s="1349"/>
      <c r="AT39" s="1349"/>
      <c r="AU39" s="1349"/>
      <c r="AV39" s="1349"/>
      <c r="AW39" s="1349"/>
      <c r="AX39" s="1349"/>
      <c r="AY39" s="1349"/>
      <c r="AZ39" s="1349"/>
      <c r="BA39" s="1349"/>
      <c r="BB39" s="1349"/>
      <c r="BC39" s="1349"/>
      <c r="BD39" s="1349"/>
      <c r="BE39" s="1349"/>
      <c r="BF39" s="1349"/>
      <c r="BG39" s="1349"/>
      <c r="BH39" s="1349"/>
      <c r="BI39" s="1349"/>
      <c r="BJ39" s="1349"/>
      <c r="BK39" s="1349"/>
      <c r="BL39" s="1349"/>
      <c r="BM39" s="1349"/>
      <c r="BN39" s="1349"/>
      <c r="BO39" s="1349"/>
      <c r="BP39" s="1349"/>
      <c r="BQ39" s="1349"/>
      <c r="BR39" s="1349"/>
      <c r="BS39" s="1350"/>
      <c r="BT39" s="1329">
        <f t="shared" si="11"/>
        <v>0</v>
      </c>
      <c r="BU39" s="1330"/>
      <c r="BV39" s="1330"/>
      <c r="BW39" s="1330"/>
      <c r="BX39" s="1330"/>
      <c r="BY39" s="1331"/>
      <c r="BZ39" s="1332">
        <v>0</v>
      </c>
      <c r="CA39" s="1333"/>
      <c r="CB39" s="1333"/>
      <c r="CC39" s="1333"/>
      <c r="CD39" s="1333"/>
      <c r="CE39" s="1334"/>
      <c r="CF39" s="1332">
        <v>0</v>
      </c>
      <c r="CG39" s="1333"/>
      <c r="CH39" s="1333"/>
      <c r="CI39" s="1333"/>
      <c r="CJ39" s="1333"/>
      <c r="CK39" s="1334"/>
      <c r="CL39" s="1332">
        <v>0</v>
      </c>
      <c r="CM39" s="1333"/>
      <c r="CN39" s="1333"/>
      <c r="CO39" s="1333"/>
      <c r="CP39" s="1333"/>
      <c r="CQ39" s="1335"/>
    </row>
    <row r="40" spans="1:95" ht="15.75" customHeight="1" x14ac:dyDescent="0.2">
      <c r="A40" s="126">
        <v>0.36000000000000015</v>
      </c>
      <c r="B40" s="126">
        <v>0.76000000000000045</v>
      </c>
      <c r="C40" s="126">
        <v>1.1700000000000002</v>
      </c>
      <c r="D40" s="126">
        <v>1.5700000000000005</v>
      </c>
      <c r="E40" s="126">
        <f t="shared" si="0"/>
        <v>1.36</v>
      </c>
      <c r="F40" s="126">
        <f t="shared" si="1"/>
        <v>1.7600000000000005</v>
      </c>
      <c r="G40" s="126">
        <f t="shared" si="9"/>
        <v>2.17</v>
      </c>
      <c r="H40" s="126">
        <f t="shared" si="10"/>
        <v>2.5700000000000003</v>
      </c>
      <c r="J40" s="459" t="s">
        <v>2935</v>
      </c>
      <c r="K40" s="460"/>
      <c r="L40" s="1349" t="s">
        <v>2936</v>
      </c>
      <c r="M40" s="1349"/>
      <c r="N40" s="1349"/>
      <c r="O40" s="1349"/>
      <c r="P40" s="1349"/>
      <c r="Q40" s="1349"/>
      <c r="R40" s="1349"/>
      <c r="S40" s="1349"/>
      <c r="T40" s="1349"/>
      <c r="U40" s="1349"/>
      <c r="V40" s="1349"/>
      <c r="W40" s="1349"/>
      <c r="X40" s="1349"/>
      <c r="Y40" s="1349"/>
      <c r="Z40" s="1349"/>
      <c r="AA40" s="1349"/>
      <c r="AB40" s="1349"/>
      <c r="AC40" s="1349"/>
      <c r="AD40" s="1349"/>
      <c r="AE40" s="1349"/>
      <c r="AF40" s="1349"/>
      <c r="AG40" s="1349"/>
      <c r="AH40" s="1349"/>
      <c r="AI40" s="1349"/>
      <c r="AJ40" s="1349"/>
      <c r="AK40" s="1349"/>
      <c r="AL40" s="1349"/>
      <c r="AM40" s="1349"/>
      <c r="AN40" s="1349"/>
      <c r="AO40" s="1349"/>
      <c r="AP40" s="1349"/>
      <c r="AQ40" s="1349"/>
      <c r="AR40" s="1349"/>
      <c r="AS40" s="1349"/>
      <c r="AT40" s="1349"/>
      <c r="AU40" s="1349"/>
      <c r="AV40" s="1349"/>
      <c r="AW40" s="1349"/>
      <c r="AX40" s="1349"/>
      <c r="AY40" s="1349"/>
      <c r="AZ40" s="1349"/>
      <c r="BA40" s="1349"/>
      <c r="BB40" s="1349"/>
      <c r="BC40" s="1349"/>
      <c r="BD40" s="1349"/>
      <c r="BE40" s="1349"/>
      <c r="BF40" s="1349"/>
      <c r="BG40" s="1349"/>
      <c r="BH40" s="1349"/>
      <c r="BI40" s="1349"/>
      <c r="BJ40" s="1349"/>
      <c r="BK40" s="1349"/>
      <c r="BL40" s="1349"/>
      <c r="BM40" s="1349"/>
      <c r="BN40" s="1349"/>
      <c r="BO40" s="1349"/>
      <c r="BP40" s="1349"/>
      <c r="BQ40" s="1349"/>
      <c r="BR40" s="1349"/>
      <c r="BS40" s="1350"/>
      <c r="BT40" s="1329">
        <f t="shared" si="11"/>
        <v>0</v>
      </c>
      <c r="BU40" s="1330"/>
      <c r="BV40" s="1330"/>
      <c r="BW40" s="1330"/>
      <c r="BX40" s="1330"/>
      <c r="BY40" s="1331"/>
      <c r="BZ40" s="1332">
        <v>0</v>
      </c>
      <c r="CA40" s="1333"/>
      <c r="CB40" s="1333"/>
      <c r="CC40" s="1333"/>
      <c r="CD40" s="1333"/>
      <c r="CE40" s="1334"/>
      <c r="CF40" s="1332">
        <v>0</v>
      </c>
      <c r="CG40" s="1333"/>
      <c r="CH40" s="1333"/>
      <c r="CI40" s="1333"/>
      <c r="CJ40" s="1333"/>
      <c r="CK40" s="1334"/>
      <c r="CL40" s="1332">
        <v>0</v>
      </c>
      <c r="CM40" s="1333"/>
      <c r="CN40" s="1333"/>
      <c r="CO40" s="1333"/>
      <c r="CP40" s="1333"/>
      <c r="CQ40" s="1335"/>
    </row>
    <row r="41" spans="1:95" ht="15.75" customHeight="1" x14ac:dyDescent="0.2">
      <c r="A41" s="126">
        <v>0.37000000000000016</v>
      </c>
      <c r="B41" s="126">
        <v>0.77000000000000046</v>
      </c>
      <c r="C41" s="126">
        <v>1.1800000000000002</v>
      </c>
      <c r="D41" s="126">
        <v>1.5800000000000005</v>
      </c>
      <c r="E41" s="126">
        <f t="shared" si="0"/>
        <v>1.37</v>
      </c>
      <c r="F41" s="126">
        <f t="shared" si="1"/>
        <v>1.7700000000000005</v>
      </c>
      <c r="J41" s="467" t="s">
        <v>2937</v>
      </c>
      <c r="K41" s="1373" t="s">
        <v>2938</v>
      </c>
      <c r="L41" s="1374"/>
      <c r="M41" s="1374"/>
      <c r="N41" s="1374"/>
      <c r="O41" s="1374"/>
      <c r="P41" s="1374"/>
      <c r="Q41" s="1374"/>
      <c r="R41" s="1374"/>
      <c r="S41" s="1374"/>
      <c r="T41" s="1374"/>
      <c r="U41" s="1374"/>
      <c r="V41" s="1374"/>
      <c r="W41" s="1374"/>
      <c r="X41" s="1374"/>
      <c r="Y41" s="1374"/>
      <c r="Z41" s="1374"/>
      <c r="AA41" s="1374"/>
      <c r="AB41" s="1374"/>
      <c r="AC41" s="1374"/>
      <c r="AD41" s="1374"/>
      <c r="AE41" s="1374"/>
      <c r="AF41" s="1374"/>
      <c r="AG41" s="1374"/>
      <c r="AH41" s="1374"/>
      <c r="AI41" s="1374"/>
      <c r="AJ41" s="1374"/>
      <c r="AK41" s="1374"/>
      <c r="AL41" s="1374"/>
      <c r="AM41" s="1374"/>
      <c r="AN41" s="1374"/>
      <c r="AO41" s="1374"/>
      <c r="AP41" s="1374"/>
      <c r="AQ41" s="1374"/>
      <c r="AR41" s="1374"/>
      <c r="AS41" s="1374"/>
      <c r="AT41" s="1374"/>
      <c r="AU41" s="1374"/>
      <c r="AV41" s="1374"/>
      <c r="AW41" s="1374"/>
      <c r="AX41" s="1374"/>
      <c r="AY41" s="1374"/>
      <c r="AZ41" s="1374"/>
      <c r="BA41" s="1374"/>
      <c r="BB41" s="1374"/>
      <c r="BC41" s="1374"/>
      <c r="BD41" s="1374"/>
      <c r="BE41" s="1374"/>
      <c r="BF41" s="1374"/>
      <c r="BG41" s="1374"/>
      <c r="BH41" s="1374"/>
      <c r="BI41" s="1374"/>
      <c r="BJ41" s="1374"/>
      <c r="BK41" s="1374"/>
      <c r="BL41" s="1374"/>
      <c r="BM41" s="1374"/>
      <c r="BN41" s="1374"/>
      <c r="BO41" s="1374"/>
      <c r="BP41" s="1374"/>
      <c r="BQ41" s="1374"/>
      <c r="BR41" s="1374"/>
      <c r="BS41" s="1375"/>
      <c r="BT41" s="1376">
        <f>IFERROR(IF(AND(BZ41)="","",SUM(BZ41)),"")</f>
        <v>0</v>
      </c>
      <c r="BU41" s="1377"/>
      <c r="BV41" s="1377"/>
      <c r="BW41" s="1377"/>
      <c r="BX41" s="1377"/>
      <c r="BY41" s="1378"/>
      <c r="BZ41" s="1379">
        <v>0</v>
      </c>
      <c r="CA41" s="1380"/>
      <c r="CB41" s="1380"/>
      <c r="CC41" s="1380"/>
      <c r="CD41" s="1380"/>
      <c r="CE41" s="1381"/>
      <c r="CF41" s="1382" t="s">
        <v>2878</v>
      </c>
      <c r="CG41" s="1383"/>
      <c r="CH41" s="1383"/>
      <c r="CI41" s="1383"/>
      <c r="CJ41" s="1383"/>
      <c r="CK41" s="1384"/>
      <c r="CL41" s="1382" t="s">
        <v>2878</v>
      </c>
      <c r="CM41" s="1383"/>
      <c r="CN41" s="1383"/>
      <c r="CO41" s="1383"/>
      <c r="CP41" s="1383"/>
      <c r="CQ41" s="1385"/>
    </row>
    <row r="42" spans="1:95" ht="6" customHeight="1" x14ac:dyDescent="0.2">
      <c r="E42" s="126" t="str">
        <f t="shared" si="0"/>
        <v/>
      </c>
      <c r="F42" s="126" t="str">
        <f t="shared" si="1"/>
        <v/>
      </c>
      <c r="G42" s="126" t="str">
        <f>IF(LEN(CF42)=0,"",1+ABS((CF42*C42)/LEN(CF42))+C42)</f>
        <v/>
      </c>
      <c r="H42" s="126" t="str">
        <f>IF(LEN(CL42)=0,"",1+ABS((CL42*D42)/LEN(CL42))+D42)</f>
        <v/>
      </c>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82"/>
      <c r="BU42" s="182"/>
      <c r="BV42" s="182"/>
      <c r="BW42" s="182"/>
      <c r="BX42" s="182"/>
      <c r="BY42" s="182"/>
      <c r="BZ42" s="182"/>
      <c r="CA42" s="182"/>
      <c r="CB42" s="182"/>
      <c r="CC42" s="182"/>
      <c r="CD42" s="182"/>
      <c r="CE42" s="182"/>
      <c r="CF42" s="182"/>
      <c r="CG42" s="182"/>
      <c r="CH42" s="182"/>
      <c r="CI42" s="182"/>
      <c r="CJ42" s="182"/>
      <c r="CK42" s="182"/>
      <c r="CL42" s="182"/>
      <c r="CM42" s="182"/>
      <c r="CN42" s="182"/>
      <c r="CO42" s="182"/>
      <c r="CP42" s="182"/>
      <c r="CQ42" s="182"/>
    </row>
    <row r="43" spans="1:95" ht="16.5" customHeight="1" x14ac:dyDescent="0.2">
      <c r="A43" s="126">
        <v>0.38000000000000017</v>
      </c>
      <c r="B43" s="126">
        <v>0.78000000000000047</v>
      </c>
      <c r="C43" s="126">
        <v>1.1900000000000002</v>
      </c>
      <c r="D43" s="126">
        <v>1.5900000000000005</v>
      </c>
      <c r="E43" s="126">
        <f t="shared" si="0"/>
        <v>1.3800000000000001</v>
      </c>
      <c r="F43" s="126">
        <f t="shared" si="1"/>
        <v>1.7800000000000005</v>
      </c>
      <c r="G43" s="126">
        <f>IF(LEN(CF43)=0,"",1+ABS((CF43*C43)/LEN(CF43))+C43)</f>
        <v>2.1900000000000004</v>
      </c>
      <c r="H43" s="126">
        <f>IF(LEN(CL43)=0,"",1+ABS((CL43*D43)/LEN(CL43))+D43)</f>
        <v>2.5900000000000007</v>
      </c>
      <c r="J43" s="452" t="s">
        <v>2939</v>
      </c>
      <c r="K43" s="1363" t="s">
        <v>2940</v>
      </c>
      <c r="L43" s="1364"/>
      <c r="M43" s="1364"/>
      <c r="N43" s="1364"/>
      <c r="O43" s="1364"/>
      <c r="P43" s="1364"/>
      <c r="Q43" s="1364"/>
      <c r="R43" s="1364"/>
      <c r="S43" s="1364"/>
      <c r="T43" s="1364"/>
      <c r="U43" s="1364"/>
      <c r="V43" s="1364"/>
      <c r="W43" s="1364"/>
      <c r="X43" s="1364"/>
      <c r="Y43" s="1364"/>
      <c r="Z43" s="1364"/>
      <c r="AA43" s="1364"/>
      <c r="AB43" s="1364"/>
      <c r="AC43" s="1364"/>
      <c r="AD43" s="1364"/>
      <c r="AE43" s="1364"/>
      <c r="AF43" s="1364"/>
      <c r="AG43" s="1364"/>
      <c r="AH43" s="1364"/>
      <c r="AI43" s="1364"/>
      <c r="AJ43" s="1364"/>
      <c r="AK43" s="1364"/>
      <c r="AL43" s="1364"/>
      <c r="AM43" s="1364"/>
      <c r="AN43" s="1364"/>
      <c r="AO43" s="1364"/>
      <c r="AP43" s="1364"/>
      <c r="AQ43" s="1364"/>
      <c r="AR43" s="1364"/>
      <c r="AS43" s="1364"/>
      <c r="AT43" s="1364"/>
      <c r="AU43" s="1364"/>
      <c r="AV43" s="1364"/>
      <c r="AW43" s="1364"/>
      <c r="AX43" s="1364"/>
      <c r="AY43" s="1364"/>
      <c r="AZ43" s="1364"/>
      <c r="BA43" s="1364"/>
      <c r="BB43" s="1364"/>
      <c r="BC43" s="1364"/>
      <c r="BD43" s="1364"/>
      <c r="BE43" s="1364"/>
      <c r="BF43" s="1364"/>
      <c r="BG43" s="1364"/>
      <c r="BH43" s="1364"/>
      <c r="BI43" s="1364"/>
      <c r="BJ43" s="1364"/>
      <c r="BK43" s="1364"/>
      <c r="BL43" s="1364"/>
      <c r="BM43" s="1364"/>
      <c r="BN43" s="1364"/>
      <c r="BO43" s="1364"/>
      <c r="BP43" s="1364"/>
      <c r="BQ43" s="1364"/>
      <c r="BR43" s="1364"/>
      <c r="BS43" s="1365"/>
      <c r="BT43" s="1336">
        <f>IFERROR(IF(AND(BZ43,CF43)="","",SUM(BZ43)+SUM(CF43)),"")</f>
        <v>0</v>
      </c>
      <c r="BU43" s="1337"/>
      <c r="BV43" s="1337"/>
      <c r="BW43" s="1337"/>
      <c r="BX43" s="1337"/>
      <c r="BY43" s="1338"/>
      <c r="BZ43" s="1366">
        <v>0</v>
      </c>
      <c r="CA43" s="1367"/>
      <c r="CB43" s="1367"/>
      <c r="CC43" s="1367"/>
      <c r="CD43" s="1367"/>
      <c r="CE43" s="1368"/>
      <c r="CF43" s="1369">
        <v>0</v>
      </c>
      <c r="CG43" s="1370"/>
      <c r="CH43" s="1370"/>
      <c r="CI43" s="1370"/>
      <c r="CJ43" s="1370"/>
      <c r="CK43" s="1371"/>
      <c r="CL43" s="1369">
        <v>0</v>
      </c>
      <c r="CM43" s="1370"/>
      <c r="CN43" s="1370"/>
      <c r="CO43" s="1370"/>
      <c r="CP43" s="1370"/>
      <c r="CQ43" s="1372"/>
    </row>
    <row r="44" spans="1:95" ht="16.5" customHeight="1" x14ac:dyDescent="0.2">
      <c r="A44" s="126">
        <v>0.39000000000000018</v>
      </c>
      <c r="B44" s="126">
        <v>0.79000000000000048</v>
      </c>
      <c r="C44" s="126">
        <v>1.2000000000000002</v>
      </c>
      <c r="D44" s="126">
        <v>1.6000000000000005</v>
      </c>
      <c r="E44" s="126">
        <f t="shared" si="0"/>
        <v>1.3900000000000001</v>
      </c>
      <c r="F44" s="126">
        <f t="shared" si="1"/>
        <v>1.7900000000000005</v>
      </c>
      <c r="G44" s="126">
        <f>IF(LEN(CF44)=0,"",1+ABS((CF44*C44)/LEN(CF44))+C44)</f>
        <v>2.2000000000000002</v>
      </c>
      <c r="H44" s="126">
        <f>IF(LEN(CL44)=0,"",1+ABS((CL44*D44)/LEN(CL44))+D44)</f>
        <v>2.6000000000000005</v>
      </c>
      <c r="J44" s="458" t="s">
        <v>2941</v>
      </c>
      <c r="K44" s="1355" t="s">
        <v>2942</v>
      </c>
      <c r="L44" s="1356"/>
      <c r="M44" s="1356"/>
      <c r="N44" s="1356"/>
      <c r="O44" s="1356"/>
      <c r="P44" s="1356"/>
      <c r="Q44" s="1356"/>
      <c r="R44" s="1356"/>
      <c r="S44" s="1356"/>
      <c r="T44" s="1356"/>
      <c r="U44" s="1356"/>
      <c r="V44" s="1356"/>
      <c r="W44" s="1356"/>
      <c r="X44" s="1356"/>
      <c r="Y44" s="1356"/>
      <c r="Z44" s="1356"/>
      <c r="AA44" s="1356"/>
      <c r="AB44" s="1356"/>
      <c r="AC44" s="1356"/>
      <c r="AD44" s="1356"/>
      <c r="AE44" s="1356"/>
      <c r="AF44" s="1356"/>
      <c r="AG44" s="1356"/>
      <c r="AH44" s="1356"/>
      <c r="AI44" s="1356"/>
      <c r="AJ44" s="1356"/>
      <c r="AK44" s="1356"/>
      <c r="AL44" s="1356"/>
      <c r="AM44" s="1356"/>
      <c r="AN44" s="1356"/>
      <c r="AO44" s="1356"/>
      <c r="AP44" s="1356"/>
      <c r="AQ44" s="1356"/>
      <c r="AR44" s="1356"/>
      <c r="AS44" s="1356"/>
      <c r="AT44" s="1356"/>
      <c r="AU44" s="1356"/>
      <c r="AV44" s="1356"/>
      <c r="AW44" s="1356"/>
      <c r="AX44" s="1356"/>
      <c r="AY44" s="1356"/>
      <c r="AZ44" s="1356"/>
      <c r="BA44" s="1356"/>
      <c r="BB44" s="1356"/>
      <c r="BC44" s="1356"/>
      <c r="BD44" s="1356"/>
      <c r="BE44" s="1356"/>
      <c r="BF44" s="1356"/>
      <c r="BG44" s="1356"/>
      <c r="BH44" s="1356"/>
      <c r="BI44" s="1356"/>
      <c r="BJ44" s="1356"/>
      <c r="BK44" s="1356"/>
      <c r="BL44" s="1356"/>
      <c r="BM44" s="1356"/>
      <c r="BN44" s="1356"/>
      <c r="BO44" s="1356"/>
      <c r="BP44" s="1356"/>
      <c r="BQ44" s="1356"/>
      <c r="BR44" s="1356"/>
      <c r="BS44" s="1357"/>
      <c r="BT44" s="1344">
        <f>IFERROR(IF(AND(BZ44,CF44)="","",SUM(BZ44)+SUM(CF44)),"")</f>
        <v>0</v>
      </c>
      <c r="BU44" s="1345"/>
      <c r="BV44" s="1345"/>
      <c r="BW44" s="1345"/>
      <c r="BX44" s="1345"/>
      <c r="BY44" s="1346"/>
      <c r="BZ44" s="1358">
        <v>0</v>
      </c>
      <c r="CA44" s="1359"/>
      <c r="CB44" s="1359"/>
      <c r="CC44" s="1359"/>
      <c r="CD44" s="1359"/>
      <c r="CE44" s="1360"/>
      <c r="CF44" s="1332">
        <v>0</v>
      </c>
      <c r="CG44" s="1333"/>
      <c r="CH44" s="1333"/>
      <c r="CI44" s="1333"/>
      <c r="CJ44" s="1333"/>
      <c r="CK44" s="1334"/>
      <c r="CL44" s="1332">
        <v>0</v>
      </c>
      <c r="CM44" s="1333"/>
      <c r="CN44" s="1333"/>
      <c r="CO44" s="1333"/>
      <c r="CP44" s="1333"/>
      <c r="CQ44" s="1335"/>
    </row>
    <row r="45" spans="1:95" ht="16.5" customHeight="1" x14ac:dyDescent="0.2">
      <c r="A45" s="126">
        <v>0.40000000000000019</v>
      </c>
      <c r="B45" s="126">
        <v>0.80000000000000049</v>
      </c>
      <c r="C45" s="126">
        <v>1.2100000000000002</v>
      </c>
      <c r="D45" s="126">
        <v>1.6100000000000005</v>
      </c>
      <c r="E45" s="126">
        <f t="shared" si="0"/>
        <v>1.4000000000000001</v>
      </c>
      <c r="G45" s="126">
        <f>IF(LEN(CF45)=0,"",1+ABS((CF45*C45)/LEN(CF45))+C45)</f>
        <v>2.21</v>
      </c>
      <c r="H45" s="126">
        <f>IF(LEN(CL45)=0,"",1+ABS((CL45*D45)/LEN(CL45))+D45)</f>
        <v>2.6100000000000003</v>
      </c>
      <c r="J45" s="467" t="s">
        <v>2943</v>
      </c>
      <c r="K45" s="1373" t="s">
        <v>2944</v>
      </c>
      <c r="L45" s="1374"/>
      <c r="M45" s="1374"/>
      <c r="N45" s="1374"/>
      <c r="O45" s="1374"/>
      <c r="P45" s="1374"/>
      <c r="Q45" s="1374"/>
      <c r="R45" s="1374"/>
      <c r="S45" s="1374"/>
      <c r="T45" s="1374"/>
      <c r="U45" s="1374"/>
      <c r="V45" s="1374"/>
      <c r="W45" s="1374"/>
      <c r="X45" s="1374"/>
      <c r="Y45" s="1374"/>
      <c r="Z45" s="1374"/>
      <c r="AA45" s="1374"/>
      <c r="AB45" s="1374"/>
      <c r="AC45" s="1374"/>
      <c r="AD45" s="1374"/>
      <c r="AE45" s="1374"/>
      <c r="AF45" s="1374"/>
      <c r="AG45" s="1374"/>
      <c r="AH45" s="1374"/>
      <c r="AI45" s="1374"/>
      <c r="AJ45" s="1374"/>
      <c r="AK45" s="1374"/>
      <c r="AL45" s="1374"/>
      <c r="AM45" s="1374"/>
      <c r="AN45" s="1374"/>
      <c r="AO45" s="1374"/>
      <c r="AP45" s="1374"/>
      <c r="AQ45" s="1374"/>
      <c r="AR45" s="1374"/>
      <c r="AS45" s="1374"/>
      <c r="AT45" s="1374"/>
      <c r="AU45" s="1374"/>
      <c r="AV45" s="1374"/>
      <c r="AW45" s="1374"/>
      <c r="AX45" s="1374"/>
      <c r="AY45" s="1374"/>
      <c r="AZ45" s="1374"/>
      <c r="BA45" s="1374"/>
      <c r="BB45" s="1374"/>
      <c r="BC45" s="1374"/>
      <c r="BD45" s="1374"/>
      <c r="BE45" s="1374"/>
      <c r="BF45" s="1374"/>
      <c r="BG45" s="1374"/>
      <c r="BH45" s="1374"/>
      <c r="BI45" s="1374"/>
      <c r="BJ45" s="1374"/>
      <c r="BK45" s="1374"/>
      <c r="BL45" s="1374"/>
      <c r="BM45" s="1374"/>
      <c r="BN45" s="1374"/>
      <c r="BO45" s="1374"/>
      <c r="BP45" s="1374"/>
      <c r="BQ45" s="1374"/>
      <c r="BR45" s="1374"/>
      <c r="BS45" s="1375"/>
      <c r="BT45" s="1376">
        <f>IF(CF45="","",CF45)</f>
        <v>0</v>
      </c>
      <c r="BU45" s="1377"/>
      <c r="BV45" s="1377"/>
      <c r="BW45" s="1377"/>
      <c r="BX45" s="1377"/>
      <c r="BY45" s="1378"/>
      <c r="BZ45" s="1382" t="s">
        <v>2878</v>
      </c>
      <c r="CA45" s="1383"/>
      <c r="CB45" s="1383"/>
      <c r="CC45" s="1383"/>
      <c r="CD45" s="1383"/>
      <c r="CE45" s="1384"/>
      <c r="CF45" s="1386">
        <v>0</v>
      </c>
      <c r="CG45" s="1387"/>
      <c r="CH45" s="1387"/>
      <c r="CI45" s="1387"/>
      <c r="CJ45" s="1387"/>
      <c r="CK45" s="1388"/>
      <c r="CL45" s="1386">
        <v>0</v>
      </c>
      <c r="CM45" s="1387"/>
      <c r="CN45" s="1387"/>
      <c r="CO45" s="1387"/>
      <c r="CP45" s="1387"/>
      <c r="CQ45" s="1389"/>
    </row>
    <row r="46" spans="1:95" s="171" customFormat="1" ht="19.5" customHeight="1" x14ac:dyDescent="0.2">
      <c r="A46" s="126"/>
      <c r="B46" s="126"/>
      <c r="C46" s="126"/>
      <c r="D46" s="126"/>
      <c r="E46" s="126"/>
      <c r="F46" s="126"/>
      <c r="G46" s="126"/>
      <c r="H46" s="126"/>
      <c r="I46" s="126"/>
      <c r="J46" s="592" t="s">
        <v>2945</v>
      </c>
      <c r="K46" s="586"/>
      <c r="L46" s="586"/>
      <c r="M46" s="593"/>
      <c r="N46" s="593"/>
      <c r="O46" s="593"/>
      <c r="P46" s="593"/>
      <c r="Q46" s="593"/>
      <c r="R46" s="593"/>
      <c r="S46" s="593"/>
      <c r="T46" s="593"/>
      <c r="U46" s="593"/>
      <c r="V46" s="593"/>
      <c r="W46" s="593"/>
      <c r="X46" s="593"/>
      <c r="Y46" s="593"/>
      <c r="Z46" s="593"/>
      <c r="AA46" s="593"/>
      <c r="AB46" s="593"/>
      <c r="AC46" s="593"/>
      <c r="AD46" s="593"/>
      <c r="AE46" s="593"/>
      <c r="AF46" s="58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84"/>
      <c r="BE46" s="803"/>
      <c r="BF46" s="804" t="s">
        <v>2946</v>
      </c>
      <c r="BG46" s="584"/>
      <c r="BH46" s="805"/>
      <c r="BI46" s="806"/>
      <c r="BJ46" s="806"/>
      <c r="BK46" s="806"/>
      <c r="BL46" s="584"/>
      <c r="BM46" s="584"/>
      <c r="BN46" s="584"/>
      <c r="BO46" s="584"/>
      <c r="BP46" s="584"/>
      <c r="BQ46" s="584"/>
      <c r="BR46" s="584"/>
      <c r="BS46" s="586"/>
      <c r="BT46" s="586"/>
      <c r="BU46" s="586"/>
      <c r="BV46" s="586"/>
      <c r="BW46" s="586"/>
      <c r="BX46" s="807"/>
      <c r="BY46" s="807"/>
      <c r="BZ46" s="807"/>
      <c r="CA46" s="807"/>
      <c r="CB46" s="807"/>
      <c r="CC46" s="807"/>
      <c r="CD46" s="807"/>
      <c r="CE46" s="807"/>
      <c r="CF46" s="807"/>
      <c r="CG46" s="807"/>
      <c r="CH46" s="807"/>
      <c r="CI46" s="807"/>
      <c r="CJ46" s="807"/>
      <c r="CK46" s="807"/>
      <c r="CL46" s="807"/>
      <c r="CM46" s="807"/>
      <c r="CN46" s="807"/>
      <c r="CO46" s="807"/>
      <c r="CP46" s="807"/>
      <c r="CQ46" s="807"/>
    </row>
    <row r="47" spans="1:95" ht="19.5" customHeight="1" x14ac:dyDescent="0.2">
      <c r="J47" s="595" t="s">
        <v>2947</v>
      </c>
      <c r="K47" s="591"/>
      <c r="L47" s="591"/>
      <c r="M47" s="590"/>
      <c r="N47" s="590"/>
      <c r="O47" s="590"/>
      <c r="P47" s="590"/>
      <c r="Q47" s="590"/>
      <c r="R47" s="590"/>
      <c r="S47" s="590"/>
      <c r="T47" s="590"/>
      <c r="U47" s="590"/>
      <c r="V47" s="590"/>
      <c r="W47" s="590"/>
      <c r="X47" s="590"/>
      <c r="Y47" s="590"/>
      <c r="Z47" s="590"/>
      <c r="AA47" s="590"/>
      <c r="AB47" s="590"/>
      <c r="AC47" s="590"/>
      <c r="AD47" s="590"/>
      <c r="AE47" s="590"/>
      <c r="AF47" s="585"/>
      <c r="AG47" s="596"/>
      <c r="AH47" s="596"/>
      <c r="AI47" s="596"/>
      <c r="AJ47" s="596"/>
      <c r="AK47" s="596"/>
      <c r="AL47" s="596"/>
      <c r="AM47" s="596"/>
      <c r="AN47" s="596"/>
      <c r="AO47" s="596"/>
      <c r="AP47" s="596"/>
      <c r="AQ47" s="596"/>
      <c r="AR47" s="596"/>
      <c r="AS47" s="596"/>
      <c r="AT47" s="596"/>
      <c r="AU47" s="596"/>
      <c r="AV47" s="596"/>
      <c r="AW47" s="596"/>
      <c r="AX47" s="596"/>
      <c r="AY47" s="596"/>
      <c r="AZ47" s="596"/>
      <c r="BA47" s="596"/>
      <c r="BB47" s="596"/>
      <c r="BC47" s="596"/>
      <c r="BD47" s="585"/>
      <c r="BE47" s="808"/>
      <c r="BF47" s="809" t="s">
        <v>2948</v>
      </c>
      <c r="BG47" s="585"/>
      <c r="BH47" s="810"/>
      <c r="BI47" s="811"/>
      <c r="BJ47" s="811"/>
      <c r="BK47" s="811"/>
      <c r="BL47" s="585"/>
      <c r="BM47" s="585"/>
      <c r="BN47" s="585"/>
      <c r="BO47" s="585"/>
      <c r="BP47" s="585"/>
      <c r="BQ47" s="585"/>
      <c r="BR47" s="585"/>
      <c r="BS47" s="591"/>
      <c r="BT47" s="591"/>
      <c r="BU47" s="812"/>
      <c r="BV47" s="591"/>
      <c r="BW47" s="811"/>
      <c r="BX47" s="812"/>
      <c r="BY47" s="812"/>
      <c r="BZ47" s="812"/>
      <c r="CA47" s="812"/>
      <c r="CB47" s="812"/>
      <c r="CC47" s="812"/>
      <c r="CD47" s="812"/>
      <c r="CE47" s="812"/>
      <c r="CF47" s="812"/>
      <c r="CG47" s="812"/>
      <c r="CH47" s="812"/>
      <c r="CI47" s="812"/>
      <c r="CJ47" s="812"/>
      <c r="CK47" s="812"/>
      <c r="CL47" s="812"/>
      <c r="CM47" s="812"/>
      <c r="CN47" s="812"/>
      <c r="CO47" s="812"/>
      <c r="CP47" s="812"/>
      <c r="CQ47" s="812"/>
    </row>
    <row r="48" spans="1:95" ht="19.5" customHeight="1" x14ac:dyDescent="0.2">
      <c r="J48" s="595" t="s">
        <v>2949</v>
      </c>
      <c r="K48" s="591"/>
      <c r="L48" s="591"/>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0"/>
      <c r="AL48" s="590"/>
      <c r="AM48" s="590"/>
      <c r="AN48" s="590"/>
      <c r="AO48" s="590"/>
      <c r="AP48" s="590"/>
      <c r="AQ48" s="590"/>
      <c r="AR48" s="590"/>
      <c r="AS48" s="590"/>
      <c r="AT48" s="590"/>
      <c r="AU48" s="590"/>
      <c r="AV48" s="590"/>
      <c r="AW48" s="590"/>
      <c r="AX48" s="590"/>
      <c r="AY48" s="590"/>
      <c r="AZ48" s="590"/>
      <c r="BA48" s="590"/>
      <c r="BB48" s="590"/>
      <c r="BC48" s="590"/>
      <c r="BD48" s="585"/>
      <c r="BE48" s="813"/>
      <c r="BF48" s="809" t="s">
        <v>2950</v>
      </c>
      <c r="BG48" s="585"/>
      <c r="BH48" s="810"/>
      <c r="BI48" s="811"/>
      <c r="BJ48" s="811"/>
      <c r="BK48" s="811"/>
      <c r="BL48" s="585"/>
      <c r="BM48" s="585"/>
      <c r="BN48" s="585"/>
      <c r="BO48" s="585"/>
      <c r="BP48" s="585"/>
      <c r="BQ48" s="585"/>
      <c r="BR48" s="585"/>
      <c r="BS48" s="591"/>
      <c r="BT48" s="591"/>
      <c r="BU48" s="812"/>
      <c r="BV48" s="591"/>
      <c r="BW48" s="591"/>
      <c r="BX48" s="812"/>
      <c r="BY48" s="812"/>
      <c r="BZ48" s="812"/>
      <c r="CA48" s="812"/>
      <c r="CB48" s="812"/>
      <c r="CC48" s="812"/>
      <c r="CD48" s="812"/>
      <c r="CE48" s="812"/>
      <c r="CF48" s="812"/>
      <c r="CG48" s="812"/>
      <c r="CH48" s="812"/>
      <c r="CI48" s="812"/>
      <c r="CJ48" s="812"/>
      <c r="CK48" s="812"/>
      <c r="CL48" s="812"/>
      <c r="CM48" s="812"/>
      <c r="CN48" s="812"/>
      <c r="CO48" s="812"/>
      <c r="CP48" s="812"/>
      <c r="CQ48" s="812"/>
    </row>
    <row r="49" spans="1:95" ht="15" customHeight="1" x14ac:dyDescent="0.2"/>
    <row r="50" spans="1:95" ht="14.25" customHeight="1" x14ac:dyDescent="0.2">
      <c r="J50" s="173"/>
      <c r="K50" s="174"/>
      <c r="M50" s="164"/>
      <c r="N50" s="164"/>
      <c r="O50" s="164"/>
      <c r="P50" s="164"/>
      <c r="Q50" s="164"/>
      <c r="R50" s="164"/>
    </row>
    <row r="51" spans="1:95" s="591" customFormat="1" ht="18" x14ac:dyDescent="0.2">
      <c r="A51" s="584"/>
      <c r="B51" s="584"/>
      <c r="C51" s="584"/>
      <c r="D51" s="584"/>
      <c r="E51" s="584"/>
      <c r="F51" s="584"/>
      <c r="G51" s="584"/>
      <c r="H51" s="584"/>
      <c r="I51" s="584"/>
      <c r="J51" s="597" t="str">
        <f>IF('INV01-1'!B61&amp;'INV01-2'!E83&amp;'INV01-2'!F83&amp;'INV01-2'!G83&amp;'INV01-2'!H83="","Obrazac prazan - unesite cifru na barem jednu poziciju.","Kontrolni broj: "&amp;MID('INV01-1'!BE1,2,LEN('INV01-1'!BE1)-2))</f>
        <v>Kontrolni broj: 2947876405521972</v>
      </c>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85"/>
      <c r="BF51" s="585"/>
      <c r="BG51" s="585"/>
      <c r="BH51" s="585"/>
      <c r="BI51" s="585"/>
      <c r="BJ51" s="585"/>
      <c r="BK51" s="585"/>
      <c r="BL51" s="585"/>
      <c r="BM51" s="585"/>
      <c r="BN51" s="585"/>
      <c r="BO51" s="585"/>
      <c r="BP51" s="585"/>
      <c r="BQ51" s="585"/>
      <c r="BR51" s="585"/>
      <c r="BS51" s="585"/>
      <c r="BT51" s="585"/>
      <c r="BU51" s="585"/>
      <c r="BV51" s="585"/>
      <c r="BW51" s="585"/>
      <c r="BX51" s="585"/>
      <c r="BY51" s="585"/>
      <c r="BZ51" s="585"/>
      <c r="CA51" s="585"/>
      <c r="CB51" s="585"/>
      <c r="CC51" s="585"/>
      <c r="CD51" s="585"/>
      <c r="CE51" s="585"/>
      <c r="CF51" s="585"/>
      <c r="CG51" s="585"/>
      <c r="CH51" s="585"/>
      <c r="CI51" s="585"/>
      <c r="CJ51" s="585"/>
      <c r="CK51" s="585"/>
      <c r="CL51" s="585"/>
      <c r="CM51" s="585"/>
      <c r="CN51" s="585"/>
      <c r="CO51" s="585"/>
      <c r="CP51" s="585"/>
      <c r="CQ51" s="599" t="s">
        <v>2671</v>
      </c>
    </row>
    <row r="52" spans="1:95" ht="18" customHeight="1" x14ac:dyDescent="0.25">
      <c r="J52" s="175" t="str">
        <f>IF(OsnPodaci!A58="","Unijeti interval izvještavanja.","TABELA 4. INVESTICIJE U NOVA STALNA SREDSTVA PO NAMJENI ULAGANJA I TERITORIJI U  "&amp;TEXT(OsnPodaci!A58,"yyyy")&amp;". GODINI")</f>
        <v>TABELA 4. INVESTICIJE U NOVA STALNA SREDSTVA PO NAMJENI ULAGANJA I TERITORIJI U  2023. GODINI</v>
      </c>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c r="AL52" s="171"/>
      <c r="AM52" s="171"/>
      <c r="AN52" s="171"/>
      <c r="AO52" s="171"/>
      <c r="AP52" s="171"/>
      <c r="AQ52" s="171"/>
      <c r="AR52" s="171"/>
      <c r="AS52" s="171"/>
      <c r="AT52" s="171"/>
      <c r="AU52" s="171"/>
      <c r="AV52" s="171"/>
      <c r="AW52" s="171"/>
      <c r="AX52" s="171"/>
      <c r="AY52" s="171"/>
      <c r="AZ52" s="171"/>
      <c r="BA52" s="171"/>
      <c r="BB52" s="171"/>
      <c r="BC52" s="171"/>
      <c r="BD52" s="171"/>
      <c r="BE52" s="171"/>
      <c r="BF52" s="171"/>
      <c r="BG52" s="171"/>
      <c r="BH52" s="171"/>
      <c r="BI52" s="171"/>
      <c r="BJ52" s="171"/>
      <c r="BK52" s="171"/>
      <c r="BL52" s="171"/>
      <c r="BM52" s="171"/>
      <c r="BN52" s="171"/>
      <c r="BO52" s="171"/>
      <c r="BP52" s="171"/>
      <c r="BQ52" s="171"/>
      <c r="BR52" s="171"/>
    </row>
    <row r="53" spans="1:95" s="129" customFormat="1" x14ac:dyDescent="0.2">
      <c r="A53" s="126"/>
      <c r="B53" s="126"/>
      <c r="C53" s="126"/>
      <c r="D53" s="126"/>
      <c r="E53" s="126"/>
      <c r="F53" s="126"/>
      <c r="G53" s="126"/>
      <c r="H53" s="126"/>
      <c r="I53" s="126"/>
      <c r="J53" s="1390" t="s">
        <v>2075</v>
      </c>
      <c r="K53" s="814"/>
      <c r="L53" s="815"/>
      <c r="M53" s="815"/>
      <c r="N53" s="815"/>
      <c r="O53" s="815"/>
      <c r="P53" s="815"/>
      <c r="Q53" s="815"/>
      <c r="R53" s="815"/>
      <c r="S53" s="815"/>
      <c r="T53" s="815"/>
      <c r="U53" s="815"/>
      <c r="V53" s="815"/>
      <c r="W53" s="815"/>
      <c r="X53" s="815"/>
      <c r="Y53" s="815"/>
      <c r="Z53" s="815"/>
      <c r="AA53" s="815"/>
      <c r="AB53" s="815"/>
      <c r="AC53" s="815"/>
      <c r="AD53" s="815"/>
      <c r="AE53" s="815"/>
      <c r="AF53" s="815"/>
      <c r="AG53" s="815"/>
      <c r="AH53" s="815"/>
      <c r="AI53" s="815"/>
      <c r="AJ53" s="815"/>
      <c r="AK53" s="815"/>
      <c r="AL53" s="815"/>
      <c r="AM53" s="816"/>
      <c r="AN53" s="1392" t="s">
        <v>2951</v>
      </c>
      <c r="AO53" s="1393"/>
      <c r="AP53" s="1393"/>
      <c r="AQ53" s="1393"/>
      <c r="AR53" s="1393"/>
      <c r="AS53" s="1393"/>
      <c r="AT53" s="1393"/>
      <c r="AU53" s="1393"/>
      <c r="AV53" s="1393"/>
      <c r="AW53" s="1393"/>
      <c r="AX53" s="1393"/>
      <c r="AY53" s="1393"/>
      <c r="AZ53" s="1393"/>
      <c r="BA53" s="1394"/>
      <c r="BB53" s="1393" t="s">
        <v>2952</v>
      </c>
      <c r="BC53" s="1393"/>
      <c r="BD53" s="1393"/>
      <c r="BE53" s="1393"/>
      <c r="BF53" s="1393"/>
      <c r="BG53" s="1393"/>
      <c r="BH53" s="1393"/>
      <c r="BI53" s="1393"/>
      <c r="BJ53" s="1393"/>
      <c r="BK53" s="1393"/>
      <c r="BL53" s="1393"/>
      <c r="BM53" s="1393"/>
      <c r="BN53" s="1393"/>
      <c r="BO53" s="1393"/>
      <c r="BP53" s="1393"/>
      <c r="BQ53" s="1393"/>
      <c r="BR53" s="1393"/>
      <c r="BS53" s="1393"/>
      <c r="BT53" s="1393"/>
      <c r="BU53" s="1393"/>
      <c r="BV53" s="1393"/>
      <c r="BW53" s="1393"/>
      <c r="BX53" s="1393"/>
      <c r="BY53" s="1393"/>
      <c r="BZ53" s="1393"/>
      <c r="CA53" s="1393"/>
      <c r="CB53" s="1393"/>
      <c r="CC53" s="1393"/>
      <c r="CD53" s="1393"/>
      <c r="CE53" s="1393"/>
      <c r="CF53" s="1393"/>
      <c r="CG53" s="1393"/>
      <c r="CH53" s="1393"/>
      <c r="CI53" s="1393"/>
      <c r="CJ53" s="1393"/>
      <c r="CK53" s="1393"/>
      <c r="CL53" s="1393"/>
      <c r="CM53" s="1393"/>
      <c r="CN53" s="1393"/>
      <c r="CO53" s="1393"/>
      <c r="CP53" s="1393"/>
      <c r="CQ53" s="1395"/>
    </row>
    <row r="54" spans="1:95" s="129" customFormat="1" ht="15.75" x14ac:dyDescent="0.2">
      <c r="A54" s="126"/>
      <c r="B54" s="126"/>
      <c r="C54" s="126"/>
      <c r="D54" s="126"/>
      <c r="E54" s="126"/>
      <c r="F54" s="126"/>
      <c r="G54" s="126"/>
      <c r="H54" s="126"/>
      <c r="I54" s="126"/>
      <c r="J54" s="1391"/>
      <c r="K54" s="817"/>
      <c r="L54" s="818"/>
      <c r="M54" s="818"/>
      <c r="N54" s="818"/>
      <c r="O54" s="818"/>
      <c r="P54" s="818"/>
      <c r="Q54" s="818"/>
      <c r="R54" s="818"/>
      <c r="S54" s="818"/>
      <c r="T54" s="818"/>
      <c r="U54" s="818"/>
      <c r="V54" s="818"/>
      <c r="W54" s="818"/>
      <c r="X54" s="818"/>
      <c r="Y54" s="818"/>
      <c r="Z54" s="818"/>
      <c r="AA54" s="818"/>
      <c r="AB54" s="818"/>
      <c r="AC54" s="818"/>
      <c r="AD54" s="818"/>
      <c r="AE54" s="818"/>
      <c r="AF54" s="818"/>
      <c r="AG54" s="818"/>
      <c r="AH54" s="818"/>
      <c r="AI54" s="818"/>
      <c r="AJ54" s="818"/>
      <c r="AK54" s="818"/>
      <c r="AL54" s="818"/>
      <c r="AM54" s="819"/>
      <c r="AN54" s="176" t="s">
        <v>2953</v>
      </c>
      <c r="BA54" s="820"/>
      <c r="BB54" s="176" t="s">
        <v>2953</v>
      </c>
      <c r="BO54" s="820"/>
      <c r="BP54" s="176" t="s">
        <v>2953</v>
      </c>
      <c r="CC54" s="820"/>
      <c r="CD54" s="176" t="s">
        <v>2953</v>
      </c>
      <c r="CQ54" s="821"/>
    </row>
    <row r="55" spans="1:95" s="129" customFormat="1" ht="26.25" customHeight="1" x14ac:dyDescent="0.2">
      <c r="A55" s="126"/>
      <c r="B55" s="126"/>
      <c r="C55" s="126"/>
      <c r="D55" s="126"/>
      <c r="E55" s="126"/>
      <c r="F55" s="126"/>
      <c r="G55" s="126"/>
      <c r="H55" s="126"/>
      <c r="I55" s="126"/>
      <c r="J55" s="1391"/>
      <c r="K55" s="817"/>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9"/>
      <c r="AN55" s="1396" t="str">
        <f>IF(OsnPodaci!B19="","",OsnPodaci!B19)</f>
        <v>Gradski i prigradski kopneni prijevoz putnika</v>
      </c>
      <c r="AO55" s="1397"/>
      <c r="AP55" s="1397"/>
      <c r="AQ55" s="1397"/>
      <c r="AR55" s="1397"/>
      <c r="AS55" s="1397"/>
      <c r="AT55" s="1397"/>
      <c r="AU55" s="1397"/>
      <c r="AV55" s="1397"/>
      <c r="AW55" s="1397"/>
      <c r="AX55" s="1397"/>
      <c r="AY55" s="1397"/>
      <c r="AZ55" s="1397"/>
      <c r="BA55" s="820"/>
      <c r="BB55" s="1396" t="str">
        <f>IF(ISERROR(VLOOKUP(BJ62,'#Konverter'!$I:$J,2,FALSE)),"Ne postoji.",VLOOKUP(BJ62,'#Konverter'!$I:$J,2,FALSE))</f>
        <v>Gradski i prigradski kopneni prijevoz putnika</v>
      </c>
      <c r="BC55" s="1397"/>
      <c r="BD55" s="1397"/>
      <c r="BE55" s="1397"/>
      <c r="BF55" s="1397"/>
      <c r="BG55" s="1397"/>
      <c r="BH55" s="1397"/>
      <c r="BI55" s="1397"/>
      <c r="BJ55" s="1397"/>
      <c r="BK55" s="1397"/>
      <c r="BL55" s="1397"/>
      <c r="BM55" s="1397"/>
      <c r="BN55" s="1397"/>
      <c r="BO55" s="820"/>
      <c r="BP55" s="1396" t="str">
        <f>IF(ISERROR(VLOOKUP(BX62,'#Konverter'!$I:$J,2,FALSE)),"Ne postoji.",VLOOKUP(BX62,'#Konverter'!$I:$J,2,FALSE))</f>
        <v>Ne postoji.</v>
      </c>
      <c r="BQ55" s="1397"/>
      <c r="BR55" s="1397"/>
      <c r="BS55" s="1397"/>
      <c r="BT55" s="1397"/>
      <c r="BU55" s="1397"/>
      <c r="BV55" s="1397"/>
      <c r="BW55" s="1397"/>
      <c r="BX55" s="1397"/>
      <c r="BY55" s="1397"/>
      <c r="BZ55" s="1397"/>
      <c r="CA55" s="1397"/>
      <c r="CB55" s="1397"/>
      <c r="CC55" s="820"/>
      <c r="CD55" s="1396" t="str">
        <f>IF(ISERROR(VLOOKUP(CL62,'#Konverter'!$I:$J,2,FALSE)),"Ne postoji.",VLOOKUP(CL62,'#Konverter'!$I:$J,2,FALSE))</f>
        <v>Ne postoji.</v>
      </c>
      <c r="CE55" s="1397"/>
      <c r="CF55" s="1397"/>
      <c r="CG55" s="1397"/>
      <c r="CH55" s="1397"/>
      <c r="CI55" s="1397"/>
      <c r="CJ55" s="1397"/>
      <c r="CK55" s="1397"/>
      <c r="CL55" s="1397"/>
      <c r="CM55" s="1397"/>
      <c r="CN55" s="1397"/>
      <c r="CO55" s="1397"/>
      <c r="CP55" s="1397"/>
      <c r="CQ55" s="821"/>
    </row>
    <row r="56" spans="1:95" s="129" customFormat="1" ht="26.25" customHeight="1" x14ac:dyDescent="0.2">
      <c r="A56" s="126"/>
      <c r="B56" s="126"/>
      <c r="C56" s="126"/>
      <c r="D56" s="126"/>
      <c r="E56" s="126"/>
      <c r="F56" s="126"/>
      <c r="G56" s="126"/>
      <c r="H56" s="126"/>
      <c r="I56" s="126"/>
      <c r="J56" s="1391"/>
      <c r="K56" s="817"/>
      <c r="L56" s="818"/>
      <c r="M56" s="818"/>
      <c r="N56" s="818"/>
      <c r="O56" s="818"/>
      <c r="P56" s="818"/>
      <c r="Q56" s="818"/>
      <c r="R56" s="818"/>
      <c r="S56" s="818"/>
      <c r="T56" s="818"/>
      <c r="U56" s="818"/>
      <c r="V56" s="818"/>
      <c r="W56" s="818"/>
      <c r="X56" s="818"/>
      <c r="Y56" s="818"/>
      <c r="Z56" s="818"/>
      <c r="AA56" s="818"/>
      <c r="AB56" s="818"/>
      <c r="AC56" s="818"/>
      <c r="AD56" s="818"/>
      <c r="AE56" s="818"/>
      <c r="AF56" s="818"/>
      <c r="AG56" s="818"/>
      <c r="AH56" s="818"/>
      <c r="AI56" s="818"/>
      <c r="AJ56" s="818"/>
      <c r="AK56" s="818"/>
      <c r="AL56" s="818"/>
      <c r="AM56" s="819"/>
      <c r="AN56" s="1396"/>
      <c r="AO56" s="1397"/>
      <c r="AP56" s="1397"/>
      <c r="AQ56" s="1397"/>
      <c r="AR56" s="1397"/>
      <c r="AS56" s="1397"/>
      <c r="AT56" s="1397"/>
      <c r="AU56" s="1397"/>
      <c r="AV56" s="1397"/>
      <c r="AW56" s="1397"/>
      <c r="AX56" s="1397"/>
      <c r="AY56" s="1397"/>
      <c r="AZ56" s="1397"/>
      <c r="BA56" s="820"/>
      <c r="BB56" s="1396"/>
      <c r="BC56" s="1397"/>
      <c r="BD56" s="1397"/>
      <c r="BE56" s="1397"/>
      <c r="BF56" s="1397"/>
      <c r="BG56" s="1397"/>
      <c r="BH56" s="1397"/>
      <c r="BI56" s="1397"/>
      <c r="BJ56" s="1397"/>
      <c r="BK56" s="1397"/>
      <c r="BL56" s="1397"/>
      <c r="BM56" s="1397"/>
      <c r="BN56" s="1397"/>
      <c r="BO56" s="820"/>
      <c r="BP56" s="1396"/>
      <c r="BQ56" s="1397"/>
      <c r="BR56" s="1397"/>
      <c r="BS56" s="1397"/>
      <c r="BT56" s="1397"/>
      <c r="BU56" s="1397"/>
      <c r="BV56" s="1397"/>
      <c r="BW56" s="1397"/>
      <c r="BX56" s="1397"/>
      <c r="BY56" s="1397"/>
      <c r="BZ56" s="1397"/>
      <c r="CA56" s="1397"/>
      <c r="CB56" s="1397"/>
      <c r="CC56" s="820"/>
      <c r="CD56" s="1396"/>
      <c r="CE56" s="1397"/>
      <c r="CF56" s="1397"/>
      <c r="CG56" s="1397"/>
      <c r="CH56" s="1397"/>
      <c r="CI56" s="1397"/>
      <c r="CJ56" s="1397"/>
      <c r="CK56" s="1397"/>
      <c r="CL56" s="1397"/>
      <c r="CM56" s="1397"/>
      <c r="CN56" s="1397"/>
      <c r="CO56" s="1397"/>
      <c r="CP56" s="1397"/>
      <c r="CQ56" s="821"/>
    </row>
    <row r="57" spans="1:95" s="129" customFormat="1" ht="26.25" customHeight="1" x14ac:dyDescent="0.2">
      <c r="A57" s="126"/>
      <c r="B57" s="126"/>
      <c r="C57" s="126"/>
      <c r="D57" s="126"/>
      <c r="E57" s="126"/>
      <c r="F57" s="126"/>
      <c r="G57" s="126"/>
      <c r="H57" s="126"/>
      <c r="I57" s="126"/>
      <c r="J57" s="1391"/>
      <c r="K57" s="817"/>
      <c r="L57" s="818"/>
      <c r="M57" s="818"/>
      <c r="N57" s="818"/>
      <c r="O57" s="818"/>
      <c r="P57" s="818"/>
      <c r="Q57" s="818"/>
      <c r="R57" s="818"/>
      <c r="S57" s="818"/>
      <c r="T57" s="818"/>
      <c r="U57" s="818"/>
      <c r="V57" s="818"/>
      <c r="W57" s="818"/>
      <c r="X57" s="818"/>
      <c r="Y57" s="818"/>
      <c r="Z57" s="818"/>
      <c r="AA57" s="818"/>
      <c r="AB57" s="818"/>
      <c r="AC57" s="818"/>
      <c r="AD57" s="818"/>
      <c r="AE57" s="818"/>
      <c r="AF57" s="818"/>
      <c r="AG57" s="818"/>
      <c r="AH57" s="818"/>
      <c r="AI57" s="818"/>
      <c r="AJ57" s="818"/>
      <c r="AK57" s="818"/>
      <c r="AL57" s="818"/>
      <c r="AM57" s="819"/>
      <c r="AN57" s="1396"/>
      <c r="AO57" s="1397"/>
      <c r="AP57" s="1397"/>
      <c r="AQ57" s="1397"/>
      <c r="AR57" s="1398"/>
      <c r="AS57" s="1398"/>
      <c r="AT57" s="1398"/>
      <c r="AU57" s="1398"/>
      <c r="AV57" s="1398"/>
      <c r="AW57" s="1398"/>
      <c r="AX57" s="1398"/>
      <c r="AY57" s="1398"/>
      <c r="AZ57" s="1398"/>
      <c r="BA57" s="820"/>
      <c r="BB57" s="1396"/>
      <c r="BC57" s="1397"/>
      <c r="BD57" s="1397"/>
      <c r="BE57" s="1397"/>
      <c r="BF57" s="1398"/>
      <c r="BG57" s="1398"/>
      <c r="BH57" s="1398"/>
      <c r="BI57" s="1398"/>
      <c r="BJ57" s="1398"/>
      <c r="BK57" s="1398"/>
      <c r="BL57" s="1398"/>
      <c r="BM57" s="1398"/>
      <c r="BN57" s="1398"/>
      <c r="BO57" s="820"/>
      <c r="BP57" s="1396"/>
      <c r="BQ57" s="1397"/>
      <c r="BR57" s="1397"/>
      <c r="BS57" s="1397"/>
      <c r="BT57" s="1398"/>
      <c r="BU57" s="1398"/>
      <c r="BV57" s="1398"/>
      <c r="BW57" s="1398"/>
      <c r="BX57" s="1398"/>
      <c r="BY57" s="1398"/>
      <c r="BZ57" s="1398"/>
      <c r="CA57" s="1398"/>
      <c r="CB57" s="1398"/>
      <c r="CC57" s="820"/>
      <c r="CD57" s="1396"/>
      <c r="CE57" s="1397"/>
      <c r="CF57" s="1397"/>
      <c r="CG57" s="1397"/>
      <c r="CH57" s="1398"/>
      <c r="CI57" s="1398"/>
      <c r="CJ57" s="1398"/>
      <c r="CK57" s="1398"/>
      <c r="CL57" s="1398"/>
      <c r="CM57" s="1398"/>
      <c r="CN57" s="1398"/>
      <c r="CO57" s="1398"/>
      <c r="CP57" s="1398"/>
      <c r="CQ57" s="821"/>
    </row>
    <row r="58" spans="1:95" s="129" customFormat="1" ht="15.75" x14ac:dyDescent="0.2">
      <c r="A58" s="126"/>
      <c r="B58" s="126"/>
      <c r="C58" s="126"/>
      <c r="D58" s="126"/>
      <c r="E58" s="126"/>
      <c r="F58" s="126"/>
      <c r="G58" s="126"/>
      <c r="H58" s="126"/>
      <c r="I58" s="126"/>
      <c r="J58" s="1391"/>
      <c r="K58" s="817"/>
      <c r="L58" s="818"/>
      <c r="M58" s="818"/>
      <c r="N58" s="818"/>
      <c r="O58" s="818"/>
      <c r="P58" s="818"/>
      <c r="Q58" s="818"/>
      <c r="R58" s="818"/>
      <c r="S58" s="818"/>
      <c r="T58" s="818"/>
      <c r="U58" s="818"/>
      <c r="V58" s="818"/>
      <c r="W58" s="818"/>
      <c r="X58" s="818"/>
      <c r="Y58" s="818"/>
      <c r="Z58" s="818"/>
      <c r="AA58" s="818"/>
      <c r="AB58" s="818"/>
      <c r="AC58" s="818"/>
      <c r="AD58" s="818"/>
      <c r="AE58" s="818"/>
      <c r="AF58" s="818"/>
      <c r="AG58" s="818"/>
      <c r="AH58" s="818"/>
      <c r="AI58" s="818"/>
      <c r="AJ58" s="818"/>
      <c r="AK58" s="818"/>
      <c r="AL58" s="818"/>
      <c r="AM58" s="819"/>
      <c r="AN58" s="822" t="s">
        <v>2954</v>
      </c>
      <c r="AR58" s="1404" t="str">
        <f>IF(OsnPodaci!A10="","",OsnPodaci!A10)</f>
        <v>Tuzla</v>
      </c>
      <c r="AS58" s="1404"/>
      <c r="AT58" s="1404"/>
      <c r="AU58" s="1404"/>
      <c r="AV58" s="1404"/>
      <c r="AW58" s="1404"/>
      <c r="AX58" s="1404"/>
      <c r="AY58" s="1404"/>
      <c r="AZ58" s="1404"/>
      <c r="BA58" s="820"/>
      <c r="BB58" s="822" t="s">
        <v>2954</v>
      </c>
      <c r="BF58" s="1412" t="s">
        <v>284</v>
      </c>
      <c r="BG58" s="1412"/>
      <c r="BH58" s="1412"/>
      <c r="BI58" s="1412"/>
      <c r="BJ58" s="1412"/>
      <c r="BK58" s="1412"/>
      <c r="BL58" s="1412"/>
      <c r="BM58" s="1412"/>
      <c r="BN58" s="1412"/>
      <c r="BO58" s="820"/>
      <c r="BP58" s="822" t="s">
        <v>2954</v>
      </c>
      <c r="BT58" s="1412"/>
      <c r="BU58" s="1412"/>
      <c r="BV58" s="1412"/>
      <c r="BW58" s="1412"/>
      <c r="BX58" s="1412"/>
      <c r="BY58" s="1412"/>
      <c r="BZ58" s="1412"/>
      <c r="CA58" s="1412"/>
      <c r="CB58" s="1412"/>
      <c r="CC58" s="820"/>
      <c r="CD58" s="822" t="s">
        <v>2954</v>
      </c>
      <c r="CH58" s="1412"/>
      <c r="CI58" s="1412"/>
      <c r="CJ58" s="1412"/>
      <c r="CK58" s="1412"/>
      <c r="CL58" s="1412"/>
      <c r="CM58" s="1412"/>
      <c r="CN58" s="1412"/>
      <c r="CO58" s="1412"/>
      <c r="CP58" s="1412"/>
      <c r="CQ58" s="821"/>
    </row>
    <row r="59" spans="1:95" s="129" customFormat="1" ht="15.75" x14ac:dyDescent="0.2">
      <c r="A59" s="126"/>
      <c r="B59" s="126"/>
      <c r="C59" s="126"/>
      <c r="D59" s="126"/>
      <c r="E59" s="126"/>
      <c r="F59" s="126"/>
      <c r="G59" s="126"/>
      <c r="H59" s="126"/>
      <c r="I59" s="126"/>
      <c r="J59" s="1391"/>
      <c r="K59" s="817"/>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818"/>
      <c r="AL59" s="818"/>
      <c r="AM59" s="819"/>
      <c r="AN59" s="176" t="s">
        <v>2955</v>
      </c>
      <c r="AR59" s="1399" t="s">
        <v>37</v>
      </c>
      <c r="AS59" s="1399"/>
      <c r="AT59" s="1399"/>
      <c r="AU59" s="1399"/>
      <c r="AV59" s="1399"/>
      <c r="AW59" s="1399"/>
      <c r="AX59" s="1399"/>
      <c r="AY59" s="1399"/>
      <c r="AZ59" s="1399"/>
      <c r="BA59" s="820"/>
      <c r="BB59" s="176" t="s">
        <v>2956</v>
      </c>
      <c r="BF59" s="1400" t="s">
        <v>37</v>
      </c>
      <c r="BG59" s="1400"/>
      <c r="BH59" s="1400"/>
      <c r="BI59" s="1400"/>
      <c r="BJ59" s="1400"/>
      <c r="BK59" s="1400"/>
      <c r="BL59" s="1400"/>
      <c r="BM59" s="1400"/>
      <c r="BN59" s="1400"/>
      <c r="BO59" s="820"/>
      <c r="BP59" s="176" t="s">
        <v>2956</v>
      </c>
      <c r="BT59" s="1400"/>
      <c r="BU59" s="1400"/>
      <c r="BV59" s="1400"/>
      <c r="BW59" s="1400"/>
      <c r="BX59" s="1400"/>
      <c r="BY59" s="1400"/>
      <c r="BZ59" s="1400"/>
      <c r="CA59" s="1400"/>
      <c r="CB59" s="1400"/>
      <c r="CC59" s="820"/>
      <c r="CD59" s="176" t="s">
        <v>2956</v>
      </c>
      <c r="CH59" s="1401"/>
      <c r="CI59" s="1401"/>
      <c r="CJ59" s="1401"/>
      <c r="CK59" s="1401"/>
      <c r="CL59" s="1401"/>
      <c r="CM59" s="1401"/>
      <c r="CN59" s="1401"/>
      <c r="CO59" s="1401"/>
      <c r="CP59" s="1401"/>
      <c r="CQ59" s="821"/>
    </row>
    <row r="60" spans="1:95" s="129" customFormat="1" x14ac:dyDescent="0.2">
      <c r="A60" s="126"/>
      <c r="B60" s="126"/>
      <c r="C60" s="126"/>
      <c r="D60" s="126"/>
      <c r="E60" s="126"/>
      <c r="F60" s="126"/>
      <c r="G60" s="126"/>
      <c r="H60" s="126"/>
      <c r="I60" s="126"/>
      <c r="J60" s="1391"/>
      <c r="K60" s="817"/>
      <c r="L60" s="818"/>
      <c r="M60" s="818"/>
      <c r="N60" s="818"/>
      <c r="O60" s="818"/>
      <c r="P60" s="818"/>
      <c r="Q60" s="818"/>
      <c r="R60" s="818"/>
      <c r="S60" s="818"/>
      <c r="T60" s="818"/>
      <c r="U60" s="818"/>
      <c r="V60" s="818"/>
      <c r="W60" s="818"/>
      <c r="X60" s="818"/>
      <c r="Y60" s="818"/>
      <c r="Z60" s="818"/>
      <c r="AA60" s="818"/>
      <c r="AB60" s="818"/>
      <c r="AC60" s="818"/>
      <c r="AD60" s="818"/>
      <c r="AE60" s="818"/>
      <c r="AF60" s="818"/>
      <c r="AG60" s="818"/>
      <c r="AH60" s="818"/>
      <c r="AI60" s="818"/>
      <c r="AJ60" s="818"/>
      <c r="AK60" s="818"/>
      <c r="AL60" s="818"/>
      <c r="AM60" s="819"/>
      <c r="BA60" s="820"/>
      <c r="BO60" s="820"/>
      <c r="CC60" s="820"/>
      <c r="CQ60" s="821"/>
    </row>
    <row r="61" spans="1:95" s="129" customFormat="1" ht="15.75" x14ac:dyDescent="0.2">
      <c r="A61" s="126"/>
      <c r="B61" s="126"/>
      <c r="C61" s="126"/>
      <c r="D61" s="126"/>
      <c r="E61" s="126"/>
      <c r="F61" s="126"/>
      <c r="G61" s="126"/>
      <c r="H61" s="126"/>
      <c r="I61" s="126"/>
      <c r="J61" s="1391"/>
      <c r="K61" s="817"/>
      <c r="L61" s="818"/>
      <c r="M61" s="818"/>
      <c r="N61" s="818"/>
      <c r="O61" s="818"/>
      <c r="P61" s="818"/>
      <c r="Q61" s="818"/>
      <c r="R61" s="818"/>
      <c r="S61" s="818"/>
      <c r="T61" s="818"/>
      <c r="U61" s="818"/>
      <c r="V61" s="818"/>
      <c r="W61" s="818"/>
      <c r="X61" s="818"/>
      <c r="Y61" s="818"/>
      <c r="Z61" s="818"/>
      <c r="AA61" s="818"/>
      <c r="AB61" s="818"/>
      <c r="AC61" s="818"/>
      <c r="AD61" s="818"/>
      <c r="AE61" s="818"/>
      <c r="AF61" s="818"/>
      <c r="AG61" s="818"/>
      <c r="AH61" s="818"/>
      <c r="AI61" s="818"/>
      <c r="AJ61" s="818"/>
      <c r="AK61" s="818"/>
      <c r="AL61" s="818"/>
      <c r="AM61" s="819"/>
      <c r="AO61" s="823" t="s">
        <v>2957</v>
      </c>
      <c r="AP61" s="824"/>
      <c r="AQ61" s="824"/>
      <c r="AR61" s="824"/>
      <c r="AS61" s="824"/>
      <c r="AT61" s="824"/>
      <c r="AU61" s="824"/>
      <c r="AX61" s="1402"/>
      <c r="AY61" s="1403"/>
      <c r="BA61" s="820"/>
      <c r="BC61" s="823" t="s">
        <v>2958</v>
      </c>
      <c r="BD61" s="824"/>
      <c r="BE61" s="824"/>
      <c r="BF61" s="824"/>
      <c r="BG61" s="824"/>
      <c r="BH61" s="824"/>
      <c r="BI61" s="824"/>
      <c r="BL61" s="1402"/>
      <c r="BM61" s="1403"/>
      <c r="BO61" s="820"/>
      <c r="BQ61" s="823" t="s">
        <v>2958</v>
      </c>
      <c r="BR61" s="824"/>
      <c r="BS61" s="824"/>
      <c r="BT61" s="824"/>
      <c r="BU61" s="824"/>
      <c r="BV61" s="824"/>
      <c r="BW61" s="824"/>
      <c r="BZ61" s="1402"/>
      <c r="CA61" s="1403"/>
      <c r="CC61" s="820"/>
      <c r="CE61" s="823" t="s">
        <v>2958</v>
      </c>
      <c r="CF61" s="824"/>
      <c r="CG61" s="824"/>
      <c r="CH61" s="824"/>
      <c r="CI61" s="824"/>
      <c r="CJ61" s="824"/>
      <c r="CK61" s="824"/>
      <c r="CN61" s="1402"/>
      <c r="CO61" s="1403"/>
      <c r="CQ61" s="821"/>
    </row>
    <row r="62" spans="1:95" s="129" customFormat="1" ht="15.75" x14ac:dyDescent="0.2">
      <c r="A62" s="126"/>
      <c r="B62" s="126"/>
      <c r="C62" s="126"/>
      <c r="D62" s="126"/>
      <c r="E62" s="126"/>
      <c r="F62" s="126"/>
      <c r="G62" s="126"/>
      <c r="H62" s="126"/>
      <c r="I62" s="126"/>
      <c r="J62" s="1391"/>
      <c r="K62" s="817"/>
      <c r="L62" s="818"/>
      <c r="M62" s="818"/>
      <c r="N62" s="818"/>
      <c r="O62" s="818"/>
      <c r="P62" s="818"/>
      <c r="Q62" s="818"/>
      <c r="R62" s="818"/>
      <c r="S62" s="818"/>
      <c r="T62" s="818"/>
      <c r="U62" s="818"/>
      <c r="V62" s="818"/>
      <c r="W62" s="818"/>
      <c r="X62" s="818"/>
      <c r="Y62" s="818"/>
      <c r="Z62" s="818"/>
      <c r="AA62" s="818"/>
      <c r="AB62" s="818"/>
      <c r="AC62" s="818"/>
      <c r="AD62" s="818"/>
      <c r="AE62" s="818"/>
      <c r="AF62" s="818"/>
      <c r="AG62" s="818"/>
      <c r="AH62" s="818"/>
      <c r="AI62" s="818"/>
      <c r="AJ62" s="818"/>
      <c r="AK62" s="818"/>
      <c r="AL62" s="818"/>
      <c r="AM62" s="819"/>
      <c r="AO62" s="176" t="s">
        <v>2959</v>
      </c>
      <c r="AV62" s="1418" t="str">
        <f>IF(OsnPodaci!A19="","",OsnPodaci!A19)</f>
        <v>49.31</v>
      </c>
      <c r="AW62" s="1419"/>
      <c r="AX62" s="1419"/>
      <c r="AY62" s="1420"/>
      <c r="BA62" s="820"/>
      <c r="BC62" s="176" t="s">
        <v>2959</v>
      </c>
      <c r="BJ62" s="1421" t="s">
        <v>1532</v>
      </c>
      <c r="BK62" s="1422"/>
      <c r="BL62" s="1422"/>
      <c r="BM62" s="1423"/>
      <c r="BO62" s="820"/>
      <c r="BQ62" s="176" t="s">
        <v>2959</v>
      </c>
      <c r="BX62" s="1421"/>
      <c r="BY62" s="1422"/>
      <c r="BZ62" s="1422"/>
      <c r="CA62" s="1423"/>
      <c r="CC62" s="820"/>
      <c r="CE62" s="176" t="s">
        <v>2959</v>
      </c>
      <c r="CL62" s="1421"/>
      <c r="CM62" s="1422"/>
      <c r="CN62" s="1422"/>
      <c r="CO62" s="1423"/>
      <c r="CQ62" s="821"/>
    </row>
    <row r="63" spans="1:95" s="129" customFormat="1" x14ac:dyDescent="0.2">
      <c r="A63" s="126"/>
      <c r="B63" s="126"/>
      <c r="C63" s="126"/>
      <c r="D63" s="126"/>
      <c r="E63" s="126"/>
      <c r="F63" s="126"/>
      <c r="G63" s="126"/>
      <c r="H63" s="126"/>
      <c r="I63" s="126"/>
      <c r="J63" s="1391"/>
      <c r="K63" s="817"/>
      <c r="L63" s="818"/>
      <c r="M63" s="818"/>
      <c r="N63" s="818"/>
      <c r="O63" s="818"/>
      <c r="P63" s="818"/>
      <c r="Q63" s="818"/>
      <c r="R63" s="818"/>
      <c r="S63" s="818"/>
      <c r="T63" s="818"/>
      <c r="U63" s="818"/>
      <c r="V63" s="818"/>
      <c r="W63" s="818"/>
      <c r="X63" s="818"/>
      <c r="Y63" s="818"/>
      <c r="Z63" s="818"/>
      <c r="AA63" s="818"/>
      <c r="AB63" s="818"/>
      <c r="AC63" s="818"/>
      <c r="AD63" s="818"/>
      <c r="AE63" s="818"/>
      <c r="AF63" s="818"/>
      <c r="AG63" s="818"/>
      <c r="AH63" s="818"/>
      <c r="AI63" s="818"/>
      <c r="AJ63" s="818"/>
      <c r="AK63" s="818"/>
      <c r="AL63" s="818"/>
      <c r="AM63" s="819"/>
      <c r="AO63" s="825" t="s">
        <v>2960</v>
      </c>
      <c r="AW63" s="818"/>
      <c r="BA63" s="820"/>
      <c r="BC63" s="825" t="s">
        <v>2960</v>
      </c>
      <c r="BK63" s="818"/>
      <c r="BO63" s="820"/>
      <c r="BQ63" s="825" t="s">
        <v>2960</v>
      </c>
      <c r="BY63" s="818"/>
      <c r="CC63" s="820"/>
      <c r="CE63" s="825" t="s">
        <v>2960</v>
      </c>
      <c r="CM63" s="818"/>
      <c r="CQ63" s="821"/>
    </row>
    <row r="64" spans="1:95" s="129" customFormat="1" x14ac:dyDescent="0.2">
      <c r="A64" s="126"/>
      <c r="B64" s="126"/>
      <c r="C64" s="126"/>
      <c r="D64" s="126"/>
      <c r="E64" s="126"/>
      <c r="F64" s="126"/>
      <c r="G64" s="126"/>
      <c r="H64" s="126"/>
      <c r="I64" s="126"/>
      <c r="J64" s="1391"/>
      <c r="K64" s="817"/>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9"/>
      <c r="AO64" s="1424" t="s">
        <v>2961</v>
      </c>
      <c r="AP64" s="1425"/>
      <c r="AQ64" s="818"/>
      <c r="AV64" s="1418">
        <f>IF(ISERROR(VLOOKUP($AR$58,'#Konverter'!$A$2:$D$80,3,FALSE)),"",VLOOKUP($AR$58,'#Konverter'!$A$2:$C$80,3,FALSE))</f>
        <v>11088</v>
      </c>
      <c r="AW64" s="1419"/>
      <c r="AX64" s="1419"/>
      <c r="AY64" s="1419"/>
      <c r="AZ64" s="1420"/>
      <c r="BA64" s="820"/>
      <c r="BC64" s="1413" t="s">
        <v>2961</v>
      </c>
      <c r="BD64" s="1414"/>
      <c r="BE64" s="818"/>
      <c r="BJ64" s="1415">
        <v>11088</v>
      </c>
      <c r="BK64" s="1416"/>
      <c r="BL64" s="1416"/>
      <c r="BM64" s="1416"/>
      <c r="BN64" s="1417"/>
      <c r="BO64" s="820"/>
      <c r="BQ64" s="1413"/>
      <c r="BR64" s="1414"/>
      <c r="BS64" s="818"/>
      <c r="BX64" s="1415"/>
      <c r="BY64" s="1416"/>
      <c r="BZ64" s="1416"/>
      <c r="CA64" s="1416"/>
      <c r="CB64" s="1417"/>
      <c r="CC64" s="820"/>
      <c r="CE64" s="1413"/>
      <c r="CF64" s="1414"/>
      <c r="CG64" s="818"/>
      <c r="CL64" s="1415"/>
      <c r="CM64" s="1416"/>
      <c r="CN64" s="1416"/>
      <c r="CO64" s="1416"/>
      <c r="CP64" s="1417"/>
      <c r="CQ64" s="821"/>
    </row>
    <row r="65" spans="1:95" s="129" customFormat="1" ht="15.75" x14ac:dyDescent="0.2">
      <c r="A65" s="126"/>
      <c r="B65" s="126"/>
      <c r="C65" s="126"/>
      <c r="D65" s="126"/>
      <c r="E65" s="126"/>
      <c r="F65" s="126"/>
      <c r="G65" s="126"/>
      <c r="H65" s="126"/>
      <c r="I65" s="126"/>
      <c r="J65" s="1391"/>
      <c r="K65" s="826"/>
      <c r="L65" s="827"/>
      <c r="M65" s="827"/>
      <c r="N65" s="827"/>
      <c r="O65" s="827"/>
      <c r="P65" s="827"/>
      <c r="Q65" s="827"/>
      <c r="R65" s="827"/>
      <c r="S65" s="827"/>
      <c r="T65" s="827"/>
      <c r="U65" s="827"/>
      <c r="V65" s="827"/>
      <c r="W65" s="827"/>
      <c r="X65" s="827"/>
      <c r="Y65" s="827"/>
      <c r="Z65" s="827"/>
      <c r="AA65" s="827"/>
      <c r="AB65" s="827"/>
      <c r="AC65" s="827"/>
      <c r="AD65" s="827"/>
      <c r="AE65" s="827"/>
      <c r="AF65" s="827"/>
      <c r="AG65" s="827"/>
      <c r="AH65" s="827"/>
      <c r="AI65" s="827"/>
      <c r="AJ65" s="827"/>
      <c r="AK65" s="827"/>
      <c r="AL65" s="827"/>
      <c r="AM65" s="828"/>
      <c r="AN65" s="827"/>
      <c r="AO65" s="829" t="s">
        <v>2955</v>
      </c>
      <c r="AP65" s="830"/>
      <c r="AQ65" s="830"/>
      <c r="AR65" s="830"/>
      <c r="AS65" s="830"/>
      <c r="AT65" s="830"/>
      <c r="AU65" s="830"/>
      <c r="AV65" s="831" t="s">
        <v>2962</v>
      </c>
      <c r="AW65" s="827"/>
      <c r="AX65" s="827"/>
      <c r="AY65" s="827"/>
      <c r="AZ65" s="827"/>
      <c r="BA65" s="832"/>
      <c r="BB65" s="827"/>
      <c r="BC65" s="829" t="s">
        <v>2955</v>
      </c>
      <c r="BD65" s="830"/>
      <c r="BE65" s="830"/>
      <c r="BF65" s="830"/>
      <c r="BG65" s="830"/>
      <c r="BH65" s="830"/>
      <c r="BI65" s="830"/>
      <c r="BJ65" s="831" t="s">
        <v>2962</v>
      </c>
      <c r="BK65" s="827"/>
      <c r="BL65" s="827"/>
      <c r="BM65" s="827"/>
      <c r="BN65" s="827"/>
      <c r="BO65" s="832"/>
      <c r="BP65" s="827"/>
      <c r="BQ65" s="829" t="s">
        <v>2955</v>
      </c>
      <c r="BR65" s="830"/>
      <c r="BS65" s="830"/>
      <c r="BT65" s="830"/>
      <c r="BU65" s="830"/>
      <c r="BV65" s="830"/>
      <c r="BW65" s="830"/>
      <c r="BX65" s="831" t="s">
        <v>2962</v>
      </c>
      <c r="BY65" s="827"/>
      <c r="BZ65" s="827"/>
      <c r="CA65" s="827"/>
      <c r="CB65" s="827"/>
      <c r="CC65" s="832"/>
      <c r="CD65" s="827"/>
      <c r="CE65" s="829" t="s">
        <v>2955</v>
      </c>
      <c r="CF65" s="830"/>
      <c r="CG65" s="830"/>
      <c r="CH65" s="830"/>
      <c r="CI65" s="830"/>
      <c r="CJ65" s="830"/>
      <c r="CK65" s="830"/>
      <c r="CL65" s="831" t="s">
        <v>2962</v>
      </c>
      <c r="CM65" s="827"/>
      <c r="CN65" s="827"/>
      <c r="CO65" s="827"/>
      <c r="CP65" s="827"/>
      <c r="CQ65" s="821"/>
    </row>
    <row r="66" spans="1:95" s="176" customFormat="1" ht="15.75" x14ac:dyDescent="0.2">
      <c r="A66" s="126"/>
      <c r="B66" s="126"/>
      <c r="C66" s="126"/>
      <c r="D66" s="126"/>
      <c r="E66" s="126"/>
      <c r="F66" s="126"/>
      <c r="G66" s="126"/>
      <c r="H66" s="126"/>
      <c r="I66" s="126"/>
      <c r="J66" s="833" t="s">
        <v>2864</v>
      </c>
      <c r="K66" s="1405">
        <v>2</v>
      </c>
      <c r="L66" s="1406"/>
      <c r="M66" s="1406"/>
      <c r="N66" s="1406"/>
      <c r="O66" s="1406"/>
      <c r="P66" s="1406"/>
      <c r="Q66" s="1406"/>
      <c r="R66" s="1406"/>
      <c r="S66" s="1406"/>
      <c r="T66" s="1406"/>
      <c r="U66" s="1406"/>
      <c r="V66" s="1406"/>
      <c r="W66" s="1406"/>
      <c r="X66" s="1406"/>
      <c r="Y66" s="1406"/>
      <c r="Z66" s="1406"/>
      <c r="AA66" s="1406"/>
      <c r="AB66" s="1406"/>
      <c r="AC66" s="1406"/>
      <c r="AD66" s="1406"/>
      <c r="AE66" s="1406"/>
      <c r="AF66" s="1406"/>
      <c r="AG66" s="1406"/>
      <c r="AH66" s="1406"/>
      <c r="AI66" s="1406"/>
      <c r="AJ66" s="1406"/>
      <c r="AK66" s="1406"/>
      <c r="AL66" s="1406"/>
      <c r="AM66" s="1407"/>
      <c r="AN66" s="1408">
        <v>3</v>
      </c>
      <c r="AO66" s="1409"/>
      <c r="AP66" s="1409"/>
      <c r="AQ66" s="1409"/>
      <c r="AR66" s="1409"/>
      <c r="AS66" s="1409"/>
      <c r="AT66" s="1409"/>
      <c r="AU66" s="1409"/>
      <c r="AV66" s="1409"/>
      <c r="AW66" s="1409"/>
      <c r="AX66" s="1409"/>
      <c r="AY66" s="1409"/>
      <c r="AZ66" s="1409"/>
      <c r="BA66" s="1410"/>
      <c r="BB66" s="1408">
        <v>4</v>
      </c>
      <c r="BC66" s="1409"/>
      <c r="BD66" s="1409"/>
      <c r="BE66" s="1409"/>
      <c r="BF66" s="1409"/>
      <c r="BG66" s="1409"/>
      <c r="BH66" s="1409"/>
      <c r="BI66" s="1409"/>
      <c r="BJ66" s="1409"/>
      <c r="BK66" s="1409"/>
      <c r="BL66" s="1409"/>
      <c r="BM66" s="1409"/>
      <c r="BN66" s="1409"/>
      <c r="BO66" s="1410"/>
      <c r="BP66" s="1408">
        <v>5</v>
      </c>
      <c r="BQ66" s="1409"/>
      <c r="BR66" s="1409"/>
      <c r="BS66" s="1409"/>
      <c r="BT66" s="1409"/>
      <c r="BU66" s="1409"/>
      <c r="BV66" s="1409"/>
      <c r="BW66" s="1409"/>
      <c r="BX66" s="1409"/>
      <c r="BY66" s="1409"/>
      <c r="BZ66" s="1409"/>
      <c r="CA66" s="1409"/>
      <c r="CB66" s="1409"/>
      <c r="CC66" s="1410"/>
      <c r="CD66" s="1408">
        <v>6</v>
      </c>
      <c r="CE66" s="1409"/>
      <c r="CF66" s="1409"/>
      <c r="CG66" s="1409"/>
      <c r="CH66" s="1409"/>
      <c r="CI66" s="1409"/>
      <c r="CJ66" s="1409"/>
      <c r="CK66" s="1409"/>
      <c r="CL66" s="1409"/>
      <c r="CM66" s="1409"/>
      <c r="CN66" s="1409"/>
      <c r="CO66" s="1409"/>
      <c r="CP66" s="1409"/>
      <c r="CQ66" s="1411"/>
    </row>
    <row r="67" spans="1:95" s="129" customFormat="1" ht="27.75" customHeight="1" x14ac:dyDescent="0.2">
      <c r="A67" s="126">
        <v>1.6200000000000006</v>
      </c>
      <c r="B67" s="126">
        <v>1.7500000000000007</v>
      </c>
      <c r="C67" s="126">
        <v>1.8800000000000008</v>
      </c>
      <c r="D67" s="126">
        <v>2.0100000000000007</v>
      </c>
      <c r="E67" s="126">
        <f>IF(LEN(AP67)=0,"",1+ABS((AP67*A67)/LEN(AP67))+A67)</f>
        <v>2.6200000000000006</v>
      </c>
      <c r="F67" s="126">
        <f>IF(LEN(BD67)=0,"",1+ABS((BD67*B67)/LEN(BD67))+B67)</f>
        <v>2.7500000000000009</v>
      </c>
      <c r="G67" s="126">
        <f>IF(LEN(BR67)=0,"",1+ABS((BR67*C67)/LEN(BR67))+C67)</f>
        <v>2.8800000000000008</v>
      </c>
      <c r="H67" s="126">
        <f>IF(LEN(CF67)=0,"",1+ABS((CF67*D67)/LEN(CF67))+D67)</f>
        <v>3.0100000000000007</v>
      </c>
      <c r="I67" s="126"/>
      <c r="J67" s="834" t="s">
        <v>2963</v>
      </c>
      <c r="K67" s="1440" t="s">
        <v>2964</v>
      </c>
      <c r="L67" s="1441"/>
      <c r="M67" s="1441"/>
      <c r="N67" s="1441"/>
      <c r="O67" s="1441"/>
      <c r="P67" s="1441"/>
      <c r="Q67" s="1441"/>
      <c r="R67" s="1441"/>
      <c r="S67" s="1441"/>
      <c r="T67" s="1442"/>
      <c r="U67" s="835" t="s">
        <v>2965</v>
      </c>
      <c r="V67" s="835"/>
      <c r="W67" s="835"/>
      <c r="X67" s="835"/>
      <c r="Y67" s="835"/>
      <c r="Z67" s="835"/>
      <c r="AA67" s="835"/>
      <c r="AB67" s="835"/>
      <c r="AC67" s="835"/>
      <c r="AD67" s="835"/>
      <c r="AE67" s="835"/>
      <c r="AF67" s="835"/>
      <c r="AG67" s="835"/>
      <c r="AH67" s="835"/>
      <c r="AI67" s="835"/>
      <c r="AJ67" s="835"/>
      <c r="AK67" s="835"/>
      <c r="AL67" s="835"/>
      <c r="AM67" s="835"/>
      <c r="AN67" s="1428" t="s">
        <v>2961</v>
      </c>
      <c r="AO67" s="1429"/>
      <c r="AP67" s="1426">
        <v>0</v>
      </c>
      <c r="AQ67" s="1426"/>
      <c r="AR67" s="1426"/>
      <c r="AS67" s="1426"/>
      <c r="AT67" s="1426"/>
      <c r="AU67" s="1426"/>
      <c r="AV67" s="1426"/>
      <c r="AW67" s="1426"/>
      <c r="AX67" s="1426"/>
      <c r="AY67" s="1426"/>
      <c r="AZ67" s="1426"/>
      <c r="BA67" s="1427"/>
      <c r="BB67" s="1428" t="s">
        <v>2966</v>
      </c>
      <c r="BC67" s="1429"/>
      <c r="BD67" s="1426">
        <v>0</v>
      </c>
      <c r="BE67" s="1426"/>
      <c r="BF67" s="1426"/>
      <c r="BG67" s="1426"/>
      <c r="BH67" s="1426"/>
      <c r="BI67" s="1426"/>
      <c r="BJ67" s="1426"/>
      <c r="BK67" s="1426"/>
      <c r="BL67" s="1426"/>
      <c r="BM67" s="1426"/>
      <c r="BN67" s="1426"/>
      <c r="BO67" s="1427"/>
      <c r="BP67" s="1428" t="s">
        <v>2966</v>
      </c>
      <c r="BQ67" s="1429"/>
      <c r="BR67" s="1426">
        <v>0</v>
      </c>
      <c r="BS67" s="1426"/>
      <c r="BT67" s="1426"/>
      <c r="BU67" s="1426"/>
      <c r="BV67" s="1426"/>
      <c r="BW67" s="1426"/>
      <c r="BX67" s="1426"/>
      <c r="BY67" s="1426"/>
      <c r="BZ67" s="1426"/>
      <c r="CA67" s="1426"/>
      <c r="CB67" s="1426"/>
      <c r="CC67" s="1427"/>
      <c r="CD67" s="1428" t="s">
        <v>2966</v>
      </c>
      <c r="CE67" s="1429"/>
      <c r="CF67" s="1426">
        <v>0</v>
      </c>
      <c r="CG67" s="1426"/>
      <c r="CH67" s="1426"/>
      <c r="CI67" s="1426"/>
      <c r="CJ67" s="1426"/>
      <c r="CK67" s="1426"/>
      <c r="CL67" s="1426"/>
      <c r="CM67" s="1426"/>
      <c r="CN67" s="1426"/>
      <c r="CO67" s="1426"/>
      <c r="CP67" s="1426"/>
      <c r="CQ67" s="1430"/>
    </row>
    <row r="68" spans="1:95" s="153" customFormat="1" ht="27.75" customHeight="1" x14ac:dyDescent="0.2">
      <c r="A68" s="126">
        <v>1.6300000000000006</v>
      </c>
      <c r="B68" s="126">
        <v>1.7600000000000007</v>
      </c>
      <c r="C68" s="126">
        <v>1.8900000000000008</v>
      </c>
      <c r="D68" s="126">
        <v>2.0200000000000005</v>
      </c>
      <c r="E68" s="126">
        <f>IF(LEN(AP68)=0,"",1+ABS((AP68*A68)/LEN(AP68))+A68)</f>
        <v>193313.0233333334</v>
      </c>
      <c r="F68" s="126">
        <f>IF(LEN(BD68)=0,"",1+ABS((BD68*B68)/LEN(BD68))+B68)</f>
        <v>208730.54666666675</v>
      </c>
      <c r="G68" s="126">
        <f>IF(LEN(BR68)=0,"",1+ABS((BR68*C68)/LEN(BR68))+C68)</f>
        <v>2.8900000000000006</v>
      </c>
      <c r="H68" s="126">
        <f>IF(LEN(CF68)=0,"",1+ABS((CF68*D68)/LEN(CF68))+D68)</f>
        <v>3.0200000000000005</v>
      </c>
      <c r="I68" s="126"/>
      <c r="J68" s="836" t="s">
        <v>2967</v>
      </c>
      <c r="K68" s="1431" t="str">
        <f>IF(OsnPodaci!A58="","Unijeti interval izvještavanja.","u "&amp;TEXT(OsnPodaci!A58,"yyyy")&amp;". god. po karakteru izgradnje
 (Tabela 3., Kolona 4.)")</f>
        <v>u 2023. god. po karakteru izgradnje
 (Tabela 3., Kolona 4.)</v>
      </c>
      <c r="L68" s="1432"/>
      <c r="M68" s="1432"/>
      <c r="N68" s="1432"/>
      <c r="O68" s="1432"/>
      <c r="P68" s="1432"/>
      <c r="Q68" s="1432"/>
      <c r="R68" s="1432"/>
      <c r="S68" s="1432"/>
      <c r="T68" s="1433"/>
      <c r="U68" s="837" t="s">
        <v>2968</v>
      </c>
      <c r="V68" s="837"/>
      <c r="W68" s="837"/>
      <c r="X68" s="837"/>
      <c r="Y68" s="837"/>
      <c r="Z68" s="837"/>
      <c r="AA68" s="837"/>
      <c r="AB68" s="837"/>
      <c r="AC68" s="837"/>
      <c r="AD68" s="837"/>
      <c r="AE68" s="837"/>
      <c r="AF68" s="837"/>
      <c r="AG68" s="837"/>
      <c r="AH68" s="837"/>
      <c r="AI68" s="837"/>
      <c r="AJ68" s="837"/>
      <c r="AK68" s="837"/>
      <c r="AL68" s="837"/>
      <c r="AM68" s="837"/>
      <c r="AN68" s="1437"/>
      <c r="AO68" s="1438"/>
      <c r="AP68" s="1439">
        <v>711572</v>
      </c>
      <c r="AQ68" s="1426"/>
      <c r="AR68" s="1426"/>
      <c r="AS68" s="1426"/>
      <c r="AT68" s="1426"/>
      <c r="AU68" s="1426"/>
      <c r="AV68" s="1426"/>
      <c r="AW68" s="1426"/>
      <c r="AX68" s="1426"/>
      <c r="AY68" s="1426"/>
      <c r="AZ68" s="1426"/>
      <c r="BA68" s="1427"/>
      <c r="BB68" s="1437"/>
      <c r="BC68" s="1438"/>
      <c r="BD68" s="1439">
        <v>711572</v>
      </c>
      <c r="BE68" s="1426"/>
      <c r="BF68" s="1426"/>
      <c r="BG68" s="1426"/>
      <c r="BH68" s="1426"/>
      <c r="BI68" s="1426"/>
      <c r="BJ68" s="1426"/>
      <c r="BK68" s="1426"/>
      <c r="BL68" s="1426"/>
      <c r="BM68" s="1426"/>
      <c r="BN68" s="1426"/>
      <c r="BO68" s="1426"/>
      <c r="BP68" s="1437"/>
      <c r="BQ68" s="1438"/>
      <c r="BR68" s="1439">
        <v>0</v>
      </c>
      <c r="BS68" s="1426"/>
      <c r="BT68" s="1426"/>
      <c r="BU68" s="1426"/>
      <c r="BV68" s="1426"/>
      <c r="BW68" s="1426"/>
      <c r="BX68" s="1426"/>
      <c r="BY68" s="1426"/>
      <c r="BZ68" s="1426"/>
      <c r="CA68" s="1426"/>
      <c r="CB68" s="1426"/>
      <c r="CC68" s="1426"/>
      <c r="CD68" s="1437"/>
      <c r="CE68" s="1438"/>
      <c r="CF68" s="1439">
        <v>0</v>
      </c>
      <c r="CG68" s="1426"/>
      <c r="CH68" s="1426"/>
      <c r="CI68" s="1426"/>
      <c r="CJ68" s="1426"/>
      <c r="CK68" s="1426"/>
      <c r="CL68" s="1426"/>
      <c r="CM68" s="1426"/>
      <c r="CN68" s="1426"/>
      <c r="CO68" s="1426"/>
      <c r="CP68" s="1426"/>
      <c r="CQ68" s="1430"/>
    </row>
    <row r="69" spans="1:95" s="153" customFormat="1" ht="27.75" customHeight="1" x14ac:dyDescent="0.2">
      <c r="A69" s="126">
        <v>1.6400000000000006</v>
      </c>
      <c r="B69" s="126">
        <v>1.7700000000000007</v>
      </c>
      <c r="C69" s="126">
        <v>1.9000000000000008</v>
      </c>
      <c r="D69" s="126">
        <v>2.0300000000000002</v>
      </c>
      <c r="E69" s="126">
        <f>IF(LEN(AP69)=0,"",1+ABS((AP69*A69)/LEN(AP69))+A69)</f>
        <v>2.6400000000000006</v>
      </c>
      <c r="F69" s="126">
        <f>IF(LEN(BD69)=0,"",1+ABS((BD69*B69)/LEN(BD69))+B69)</f>
        <v>2.7700000000000005</v>
      </c>
      <c r="G69" s="126">
        <f>IF(LEN(BR69)=0,"",1+ABS((BR69*C69)/LEN(BR69))+C69)</f>
        <v>2.9000000000000008</v>
      </c>
      <c r="H69" s="126">
        <f>IF(LEN(CF69)=0,"",1+ABS((CF69*D69)/LEN(CF69))+D69)</f>
        <v>3.0300000000000002</v>
      </c>
      <c r="I69" s="126"/>
      <c r="J69" s="836" t="s">
        <v>2969</v>
      </c>
      <c r="K69" s="1434"/>
      <c r="L69" s="1435"/>
      <c r="M69" s="1435"/>
      <c r="N69" s="1435"/>
      <c r="O69" s="1435"/>
      <c r="P69" s="1435"/>
      <c r="Q69" s="1435"/>
      <c r="R69" s="1435"/>
      <c r="S69" s="1435"/>
      <c r="T69" s="1436"/>
      <c r="U69" s="838" t="s">
        <v>2970</v>
      </c>
      <c r="V69" s="837"/>
      <c r="W69" s="837"/>
      <c r="X69" s="837"/>
      <c r="Y69" s="837"/>
      <c r="Z69" s="837"/>
      <c r="AA69" s="837"/>
      <c r="AB69" s="837"/>
      <c r="AC69" s="837"/>
      <c r="AD69" s="837"/>
      <c r="AE69" s="837"/>
      <c r="AF69" s="837"/>
      <c r="AG69" s="837"/>
      <c r="AH69" s="837"/>
      <c r="AI69" s="837"/>
      <c r="AJ69" s="837"/>
      <c r="AK69" s="837"/>
      <c r="AL69" s="837"/>
      <c r="AM69" s="837"/>
      <c r="AN69" s="1437"/>
      <c r="AO69" s="1438"/>
      <c r="AP69" s="1426">
        <v>0</v>
      </c>
      <c r="AQ69" s="1426"/>
      <c r="AR69" s="1426"/>
      <c r="AS69" s="1426"/>
      <c r="AT69" s="1426"/>
      <c r="AU69" s="1426"/>
      <c r="AV69" s="1426"/>
      <c r="AW69" s="1426"/>
      <c r="AX69" s="1426"/>
      <c r="AY69" s="1426"/>
      <c r="AZ69" s="1426"/>
      <c r="BA69" s="1427"/>
      <c r="BB69" s="1437"/>
      <c r="BC69" s="1438"/>
      <c r="BD69" s="1426">
        <v>0</v>
      </c>
      <c r="BE69" s="1426"/>
      <c r="BF69" s="1426"/>
      <c r="BG69" s="1426"/>
      <c r="BH69" s="1426"/>
      <c r="BI69" s="1426"/>
      <c r="BJ69" s="1426"/>
      <c r="BK69" s="1426"/>
      <c r="BL69" s="1426"/>
      <c r="BM69" s="1426"/>
      <c r="BN69" s="1426"/>
      <c r="BO69" s="1427"/>
      <c r="BP69" s="1437"/>
      <c r="BQ69" s="1438"/>
      <c r="BR69" s="1426">
        <v>0</v>
      </c>
      <c r="BS69" s="1426"/>
      <c r="BT69" s="1426"/>
      <c r="BU69" s="1426"/>
      <c r="BV69" s="1426"/>
      <c r="BW69" s="1426"/>
      <c r="BX69" s="1426"/>
      <c r="BY69" s="1426"/>
      <c r="BZ69" s="1426"/>
      <c r="CA69" s="1426"/>
      <c r="CB69" s="1426"/>
      <c r="CC69" s="1427"/>
      <c r="CD69" s="1437"/>
      <c r="CE69" s="1438"/>
      <c r="CF69" s="1426">
        <v>0</v>
      </c>
      <c r="CG69" s="1426"/>
      <c r="CH69" s="1426"/>
      <c r="CI69" s="1426"/>
      <c r="CJ69" s="1426"/>
      <c r="CK69" s="1426"/>
      <c r="CL69" s="1426"/>
      <c r="CM69" s="1426"/>
      <c r="CN69" s="1426"/>
      <c r="CO69" s="1426"/>
      <c r="CP69" s="1426"/>
      <c r="CQ69" s="1430"/>
    </row>
    <row r="70" spans="1:95" s="153" customFormat="1" ht="27.75" customHeight="1" x14ac:dyDescent="0.2">
      <c r="A70" s="126">
        <v>1.6500000000000006</v>
      </c>
      <c r="B70" s="126">
        <v>1.7800000000000007</v>
      </c>
      <c r="C70" s="126">
        <v>1.9100000000000008</v>
      </c>
      <c r="D70" s="126">
        <v>2.04</v>
      </c>
      <c r="E70" s="126">
        <f>IF(LEN(AP70)=0,"",1+ABS((AP70*A70)/LEN(AP70))+A70)</f>
        <v>2.6500000000000004</v>
      </c>
      <c r="F70" s="126">
        <f>IF(LEN(BD70)=0,"",1+ABS((BD70*B70)/LEN(BD70))+B70)</f>
        <v>2.7800000000000007</v>
      </c>
      <c r="G70" s="126">
        <f>IF(LEN(BR70)=0,"",1+ABS((BR70*C70)/LEN(BR70))+C70)</f>
        <v>2.910000000000001</v>
      </c>
      <c r="H70" s="126">
        <f>IF(LEN(CF70)=0,"",1+ABS((CF70*D70)/LEN(CF70))+D70)</f>
        <v>3.04</v>
      </c>
      <c r="I70" s="126"/>
      <c r="J70" s="836" t="s">
        <v>2971</v>
      </c>
      <c r="K70" s="839" t="s">
        <v>2972</v>
      </c>
      <c r="L70" s="840"/>
      <c r="M70" s="840"/>
      <c r="N70" s="840"/>
      <c r="O70" s="840"/>
      <c r="P70" s="840"/>
      <c r="Q70" s="840"/>
      <c r="R70" s="840"/>
      <c r="S70" s="840"/>
      <c r="T70" s="840"/>
      <c r="U70" s="840"/>
      <c r="V70" s="840"/>
      <c r="W70" s="840"/>
      <c r="X70" s="840"/>
      <c r="Y70" s="840"/>
      <c r="Z70" s="840"/>
      <c r="AA70" s="840"/>
      <c r="AB70" s="840"/>
      <c r="AC70" s="840"/>
      <c r="AD70" s="840"/>
      <c r="AE70" s="840"/>
      <c r="AF70" s="840"/>
      <c r="AG70" s="840"/>
      <c r="AH70" s="840"/>
      <c r="AI70" s="840"/>
      <c r="AJ70" s="840"/>
      <c r="AK70" s="840"/>
      <c r="AL70" s="840"/>
      <c r="AM70" s="840"/>
      <c r="AN70" s="1437"/>
      <c r="AO70" s="1438"/>
      <c r="AP70" s="1439">
        <v>0</v>
      </c>
      <c r="AQ70" s="1426"/>
      <c r="AR70" s="1426"/>
      <c r="AS70" s="1426"/>
      <c r="AT70" s="1426"/>
      <c r="AU70" s="1426"/>
      <c r="AV70" s="1426"/>
      <c r="AW70" s="1426"/>
      <c r="AX70" s="1426"/>
      <c r="AY70" s="1426"/>
      <c r="AZ70" s="1426"/>
      <c r="BA70" s="1427"/>
      <c r="BB70" s="1437"/>
      <c r="BC70" s="1438"/>
      <c r="BD70" s="1439">
        <v>0</v>
      </c>
      <c r="BE70" s="1426"/>
      <c r="BF70" s="1426"/>
      <c r="BG70" s="1426"/>
      <c r="BH70" s="1426"/>
      <c r="BI70" s="1426"/>
      <c r="BJ70" s="1426"/>
      <c r="BK70" s="1426"/>
      <c r="BL70" s="1426"/>
      <c r="BM70" s="1426"/>
      <c r="BN70" s="1426"/>
      <c r="BO70" s="1426"/>
      <c r="BP70" s="1437"/>
      <c r="BQ70" s="1438"/>
      <c r="BR70" s="1439">
        <v>0</v>
      </c>
      <c r="BS70" s="1426"/>
      <c r="BT70" s="1426"/>
      <c r="BU70" s="1426"/>
      <c r="BV70" s="1426"/>
      <c r="BW70" s="1426"/>
      <c r="BX70" s="1426"/>
      <c r="BY70" s="1426"/>
      <c r="BZ70" s="1426"/>
      <c r="CA70" s="1426"/>
      <c r="CB70" s="1426"/>
      <c r="CC70" s="1426"/>
      <c r="CD70" s="1437"/>
      <c r="CE70" s="1438"/>
      <c r="CF70" s="1439">
        <v>0</v>
      </c>
      <c r="CG70" s="1426"/>
      <c r="CH70" s="1426"/>
      <c r="CI70" s="1426"/>
      <c r="CJ70" s="1426"/>
      <c r="CK70" s="1426"/>
      <c r="CL70" s="1426"/>
      <c r="CM70" s="1426"/>
      <c r="CN70" s="1426"/>
      <c r="CO70" s="1426"/>
      <c r="CP70" s="1426"/>
      <c r="CQ70" s="1430"/>
    </row>
    <row r="71" spans="1:95" s="153" customFormat="1" ht="29.25" customHeight="1" x14ac:dyDescent="0.2">
      <c r="A71" s="126">
        <v>1.6600000000000006</v>
      </c>
      <c r="B71" s="126">
        <v>1.7900000000000007</v>
      </c>
      <c r="C71" s="126">
        <v>1.9200000000000008</v>
      </c>
      <c r="D71" s="126">
        <v>2.0499999999999998</v>
      </c>
      <c r="E71" s="126">
        <f>IF(LEN(AP71)=0,"",1+ABS((AP71*A71)/LEN(AP71))+A71)</f>
        <v>196870.91333333342</v>
      </c>
      <c r="F71" s="126">
        <f>IF(LEN(BD71)=0,"",1+ABS((BD71*B71)/LEN(BD71))+B71)</f>
        <v>212288.43666666676</v>
      </c>
      <c r="G71" s="126">
        <f>IF(LEN(BR71)=0,"",1+ABS((BR71*C71)/LEN(BR71))+C71)</f>
        <v>2.9200000000000008</v>
      </c>
      <c r="H71" s="126">
        <f>IF(LEN(CF71)=0,"",1+ABS((CF71*D71)/LEN(CF71))+D71)</f>
        <v>3.05</v>
      </c>
      <c r="I71" s="126"/>
      <c r="J71" s="836" t="s">
        <v>2973</v>
      </c>
      <c r="K71" s="1446" t="str">
        <f>IF(OsnPodaci!A58="","Unijeti interval izvještavanja.","Ostvarene investicije u nova stalna sredstva u "&amp;TEXT(OsnPodaci!A58,"yyyy")&amp;". godini,                  
 (4.11 do 4.13)=(4.14 do 4.19)=(Tabela 3.,Red. br. 3.,Kolona 4.)")</f>
        <v>Ostvarene investicije u nova stalna sredstva u 2023. godini,                  
 (4.11 do 4.13)=(4.14 do 4.19)=(Tabela 3.,Red. br. 3.,Kolona 4.)</v>
      </c>
      <c r="L71" s="1447"/>
      <c r="M71" s="1447"/>
      <c r="N71" s="1447"/>
      <c r="O71" s="1447"/>
      <c r="P71" s="1447"/>
      <c r="Q71" s="1447"/>
      <c r="R71" s="1447"/>
      <c r="S71" s="1447"/>
      <c r="T71" s="1447"/>
      <c r="U71" s="1447"/>
      <c r="V71" s="1447"/>
      <c r="W71" s="1447"/>
      <c r="X71" s="1447"/>
      <c r="Y71" s="1447"/>
      <c r="Z71" s="1447"/>
      <c r="AA71" s="1447"/>
      <c r="AB71" s="1447"/>
      <c r="AC71" s="1447"/>
      <c r="AD71" s="1447"/>
      <c r="AE71" s="1447"/>
      <c r="AF71" s="1447"/>
      <c r="AG71" s="1447"/>
      <c r="AH71" s="1447"/>
      <c r="AI71" s="1447"/>
      <c r="AJ71" s="1447"/>
      <c r="AK71" s="1447"/>
      <c r="AL71" s="1447"/>
      <c r="AM71" s="1447"/>
      <c r="AN71" s="1437"/>
      <c r="AO71" s="1438"/>
      <c r="AP71" s="1443">
        <f>IFERROR(IF(AND(AP67,AP68,AP69)="","",SUM(AP67:AP69)),"")</f>
        <v>711572</v>
      </c>
      <c r="AQ71" s="1443"/>
      <c r="AR71" s="1443"/>
      <c r="AS71" s="1443"/>
      <c r="AT71" s="1443"/>
      <c r="AU71" s="1443"/>
      <c r="AV71" s="1443"/>
      <c r="AW71" s="1443"/>
      <c r="AX71" s="1443"/>
      <c r="AY71" s="1443"/>
      <c r="AZ71" s="1443"/>
      <c r="BA71" s="1448"/>
      <c r="BB71" s="1437"/>
      <c r="BC71" s="1438"/>
      <c r="BD71" s="1443">
        <f>IFERROR(IF(AND(BD67,BD68,BD69)="","",SUM(BD67:BD69)),"")</f>
        <v>711572</v>
      </c>
      <c r="BE71" s="1443"/>
      <c r="BF71" s="1443"/>
      <c r="BG71" s="1443"/>
      <c r="BH71" s="1443"/>
      <c r="BI71" s="1443"/>
      <c r="BJ71" s="1443"/>
      <c r="BK71" s="1443"/>
      <c r="BL71" s="1443"/>
      <c r="BM71" s="1443"/>
      <c r="BN71" s="1443"/>
      <c r="BO71" s="1448"/>
      <c r="BP71" s="1437"/>
      <c r="BQ71" s="1438"/>
      <c r="BR71" s="1443">
        <f>IFERROR(IF(AND(BR67,BR68,BR69)="","",SUM(BR67:BR69)),"")</f>
        <v>0</v>
      </c>
      <c r="BS71" s="1443"/>
      <c r="BT71" s="1443"/>
      <c r="BU71" s="1443"/>
      <c r="BV71" s="1443"/>
      <c r="BW71" s="1443"/>
      <c r="BX71" s="1443"/>
      <c r="BY71" s="1443"/>
      <c r="BZ71" s="1443"/>
      <c r="CA71" s="1443"/>
      <c r="CB71" s="1443"/>
      <c r="CC71" s="1448"/>
      <c r="CD71" s="1437"/>
      <c r="CE71" s="1438"/>
      <c r="CF71" s="1443">
        <f>IFERROR(IF(AND(CF67,CF68,CF69)="","",SUM(CF67:CF69)),"")</f>
        <v>0</v>
      </c>
      <c r="CG71" s="1443"/>
      <c r="CH71" s="1443"/>
      <c r="CI71" s="1443"/>
      <c r="CJ71" s="1443"/>
      <c r="CK71" s="1443"/>
      <c r="CL71" s="1443"/>
      <c r="CM71" s="1443"/>
      <c r="CN71" s="1443"/>
      <c r="CO71" s="1443"/>
      <c r="CP71" s="1443"/>
      <c r="CQ71" s="1444"/>
    </row>
    <row r="72" spans="1:95" s="153" customFormat="1" ht="5.25" customHeight="1" x14ac:dyDescent="0.2">
      <c r="A72" s="126"/>
      <c r="B72" s="126"/>
      <c r="C72" s="126"/>
      <c r="D72" s="126"/>
      <c r="E72" s="126" t="str">
        <f>IF(LEN(AP72)=0,"",ABS((AP72*A72)/LEN(AP72))+A72)</f>
        <v/>
      </c>
      <c r="F72" s="126" t="str">
        <f>IF(LEN(BD72)=0,"",ABS((BD72*B72)/LEN(BD72))+B72)</f>
        <v/>
      </c>
      <c r="G72" s="126" t="str">
        <f>IF(LEN(BR72)=0,"",ABS((BR72*C72)/LEN(BR72))+C72)</f>
        <v/>
      </c>
      <c r="H72" s="126" t="str">
        <f>IF(LEN(BR72)=0,"",ABS((BR72*D72)/LEN(BR72))+D72)</f>
        <v/>
      </c>
      <c r="I72" s="126"/>
      <c r="J72" s="836"/>
      <c r="K72" s="841"/>
      <c r="L72" s="841"/>
      <c r="M72" s="841"/>
      <c r="N72" s="841"/>
      <c r="O72" s="841"/>
      <c r="P72" s="841"/>
      <c r="Q72" s="841"/>
      <c r="R72" s="841"/>
      <c r="S72" s="841"/>
      <c r="T72" s="841"/>
      <c r="U72" s="841"/>
      <c r="V72" s="841"/>
      <c r="W72" s="841"/>
      <c r="X72" s="841"/>
      <c r="Y72" s="841"/>
      <c r="Z72" s="841"/>
      <c r="AA72" s="841"/>
      <c r="AB72" s="841"/>
      <c r="AC72" s="841"/>
      <c r="AD72" s="841"/>
      <c r="AE72" s="841"/>
      <c r="AF72" s="841"/>
      <c r="AG72" s="841"/>
      <c r="AH72" s="841"/>
      <c r="AI72" s="841"/>
      <c r="AJ72" s="841"/>
      <c r="AK72" s="841"/>
      <c r="AL72" s="841"/>
      <c r="AM72" s="841"/>
      <c r="AN72" s="1445"/>
      <c r="AO72" s="1445"/>
      <c r="AP72" s="854"/>
      <c r="AQ72" s="854"/>
      <c r="AR72" s="854"/>
      <c r="AS72" s="854"/>
      <c r="AT72" s="854"/>
      <c r="AU72" s="854"/>
      <c r="AV72" s="854"/>
      <c r="AW72" s="854"/>
      <c r="AX72" s="854"/>
      <c r="AY72" s="854"/>
      <c r="AZ72" s="854"/>
      <c r="BA72" s="854"/>
      <c r="BB72" s="1445"/>
      <c r="BC72" s="1445"/>
      <c r="BD72" s="854"/>
      <c r="BE72" s="854"/>
      <c r="BF72" s="854"/>
      <c r="BG72" s="854"/>
      <c r="BH72" s="854"/>
      <c r="BI72" s="854"/>
      <c r="BJ72" s="854"/>
      <c r="BK72" s="854"/>
      <c r="BL72" s="854"/>
      <c r="BM72" s="854"/>
      <c r="BN72" s="854"/>
      <c r="BO72" s="854"/>
      <c r="BP72" s="1445"/>
      <c r="BQ72" s="1445"/>
      <c r="BR72" s="854"/>
      <c r="BS72" s="854"/>
      <c r="BT72" s="854"/>
      <c r="BU72" s="854"/>
      <c r="BV72" s="854"/>
      <c r="BW72" s="854"/>
      <c r="BX72" s="854"/>
      <c r="BY72" s="854"/>
      <c r="BZ72" s="854"/>
      <c r="CA72" s="854"/>
      <c r="CB72" s="854"/>
      <c r="CC72" s="854"/>
      <c r="CD72" s="1445"/>
      <c r="CE72" s="1445"/>
      <c r="CF72" s="854"/>
      <c r="CG72" s="854"/>
      <c r="CH72" s="854"/>
      <c r="CI72" s="854"/>
      <c r="CJ72" s="854"/>
      <c r="CK72" s="854"/>
      <c r="CL72" s="854"/>
      <c r="CM72" s="854"/>
      <c r="CN72" s="854"/>
      <c r="CO72" s="854"/>
      <c r="CP72" s="854"/>
      <c r="CQ72" s="871"/>
    </row>
    <row r="73" spans="1:95" s="153" customFormat="1" ht="27.75" customHeight="1" x14ac:dyDescent="0.2">
      <c r="A73" s="126">
        <v>1.6700000000000006</v>
      </c>
      <c r="B73" s="126">
        <v>1.8000000000000007</v>
      </c>
      <c r="C73" s="126">
        <v>1.9300000000000008</v>
      </c>
      <c r="D73" s="126">
        <v>2.0599999999999996</v>
      </c>
      <c r="E73" s="126">
        <f t="shared" ref="E73:E78" si="12">IF(LEN(AP73)=0,"",1+ABS((AP73*A73)/LEN(AP73))+A73)</f>
        <v>2.6700000000000008</v>
      </c>
      <c r="F73" s="126">
        <f t="shared" ref="F73:F78" si="13">IF(LEN(BD73)=0,"",1+ABS((BD73*B73)/LEN(BD73))+B73)</f>
        <v>2.8000000000000007</v>
      </c>
      <c r="G73" s="126" t="str">
        <f t="shared" ref="G73:G78" si="14">IF(LEN(BR73)=0,"",1+ABS((BR73*C73)/LEN(BR73))+C73)</f>
        <v/>
      </c>
      <c r="H73" s="126" t="str">
        <f t="shared" ref="H73:H78" si="15">IF(LEN(CF73)=0,"",1+ABS((CF73*D73)/LEN(CF73))+D73)</f>
        <v/>
      </c>
      <c r="I73" s="126"/>
      <c r="J73" s="836" t="s">
        <v>2974</v>
      </c>
      <c r="K73" s="1452" t="s">
        <v>2975</v>
      </c>
      <c r="L73" s="1453"/>
      <c r="M73" s="1453"/>
      <c r="N73" s="1453"/>
      <c r="O73" s="1453"/>
      <c r="P73" s="1453"/>
      <c r="Q73" s="1453"/>
      <c r="R73" s="1453"/>
      <c r="S73" s="1453"/>
      <c r="T73" s="1453"/>
      <c r="U73" s="1454"/>
      <c r="V73" s="843" t="s">
        <v>2976</v>
      </c>
      <c r="W73" s="837"/>
      <c r="X73" s="844"/>
      <c r="Y73" s="844"/>
      <c r="Z73" s="844"/>
      <c r="AA73" s="844"/>
      <c r="AB73" s="844"/>
      <c r="AC73" s="844"/>
      <c r="AD73" s="844"/>
      <c r="AE73" s="844"/>
      <c r="AF73" s="844"/>
      <c r="AG73" s="844"/>
      <c r="AH73" s="844"/>
      <c r="AI73" s="844"/>
      <c r="AJ73" s="844"/>
      <c r="AK73" s="837"/>
      <c r="AL73" s="837"/>
      <c r="AM73" s="837"/>
      <c r="AN73" s="1437"/>
      <c r="AO73" s="1438"/>
      <c r="AP73" s="1439">
        <v>0</v>
      </c>
      <c r="AQ73" s="1426"/>
      <c r="AR73" s="1426"/>
      <c r="AS73" s="1426"/>
      <c r="AT73" s="1426"/>
      <c r="AU73" s="1426"/>
      <c r="AV73" s="1426"/>
      <c r="AW73" s="1426"/>
      <c r="AX73" s="1426"/>
      <c r="AY73" s="1426"/>
      <c r="AZ73" s="1426"/>
      <c r="BA73" s="1427"/>
      <c r="BB73" s="1445"/>
      <c r="BC73" s="1445"/>
      <c r="BD73" s="1439">
        <v>0</v>
      </c>
      <c r="BE73" s="1426"/>
      <c r="BF73" s="1426"/>
      <c r="BG73" s="1426"/>
      <c r="BH73" s="1426"/>
      <c r="BI73" s="1426"/>
      <c r="BJ73" s="1426"/>
      <c r="BK73" s="1426"/>
      <c r="BL73" s="1426"/>
      <c r="BM73" s="1426"/>
      <c r="BN73" s="1426"/>
      <c r="BO73" s="1426"/>
      <c r="BP73" s="1437"/>
      <c r="BQ73" s="1438"/>
      <c r="BR73" s="1439"/>
      <c r="BS73" s="1426"/>
      <c r="BT73" s="1426"/>
      <c r="BU73" s="1426"/>
      <c r="BV73" s="1426"/>
      <c r="BW73" s="1426"/>
      <c r="BX73" s="1426"/>
      <c r="BY73" s="1426"/>
      <c r="BZ73" s="1426"/>
      <c r="CA73" s="1426"/>
      <c r="CB73" s="1426"/>
      <c r="CC73" s="1426"/>
      <c r="CD73" s="1437"/>
      <c r="CE73" s="1438"/>
      <c r="CF73" s="1439"/>
      <c r="CG73" s="1426"/>
      <c r="CH73" s="1426"/>
      <c r="CI73" s="1426"/>
      <c r="CJ73" s="1426"/>
      <c r="CK73" s="1426"/>
      <c r="CL73" s="1426"/>
      <c r="CM73" s="1426"/>
      <c r="CN73" s="1426"/>
      <c r="CO73" s="1426"/>
      <c r="CP73" s="1426"/>
      <c r="CQ73" s="1430"/>
    </row>
    <row r="74" spans="1:95" s="153" customFormat="1" ht="27.75" customHeight="1" x14ac:dyDescent="0.2">
      <c r="A74" s="126">
        <v>1.6800000000000006</v>
      </c>
      <c r="B74" s="126">
        <v>1.8100000000000007</v>
      </c>
      <c r="C74" s="126">
        <v>1.9400000000000008</v>
      </c>
      <c r="D74" s="126">
        <v>2.0699999999999994</v>
      </c>
      <c r="E74" s="126">
        <f t="shared" si="12"/>
        <v>2.6800000000000006</v>
      </c>
      <c r="F74" s="126">
        <f t="shared" si="13"/>
        <v>2.8100000000000005</v>
      </c>
      <c r="G74" s="126" t="str">
        <f t="shared" si="14"/>
        <v/>
      </c>
      <c r="H74" s="126" t="str">
        <f t="shared" si="15"/>
        <v/>
      </c>
      <c r="I74" s="126"/>
      <c r="J74" s="836" t="s">
        <v>2977</v>
      </c>
      <c r="K74" s="1449" t="s">
        <v>2978</v>
      </c>
      <c r="L74" s="1450"/>
      <c r="M74" s="1450"/>
      <c r="N74" s="1450"/>
      <c r="O74" s="1450"/>
      <c r="P74" s="1450"/>
      <c r="Q74" s="1450"/>
      <c r="R74" s="1450"/>
      <c r="S74" s="1450"/>
      <c r="T74" s="1450"/>
      <c r="U74" s="1451"/>
      <c r="V74" s="843" t="s">
        <v>2979</v>
      </c>
      <c r="W74" s="837"/>
      <c r="X74" s="844"/>
      <c r="Y74" s="844"/>
      <c r="Z74" s="844"/>
      <c r="AA74" s="844"/>
      <c r="AB74" s="844"/>
      <c r="AC74" s="844"/>
      <c r="AD74" s="844"/>
      <c r="AE74" s="844"/>
      <c r="AF74" s="844"/>
      <c r="AG74" s="844"/>
      <c r="AH74" s="844"/>
      <c r="AI74" s="844"/>
      <c r="AJ74" s="844"/>
      <c r="AK74" s="837"/>
      <c r="AL74" s="837"/>
      <c r="AM74" s="837"/>
      <c r="AN74" s="1437"/>
      <c r="AO74" s="1438"/>
      <c r="AP74" s="1439">
        <v>0</v>
      </c>
      <c r="AQ74" s="1426"/>
      <c r="AR74" s="1426"/>
      <c r="AS74" s="1426"/>
      <c r="AT74" s="1426"/>
      <c r="AU74" s="1426"/>
      <c r="AV74" s="1426"/>
      <c r="AW74" s="1426"/>
      <c r="AX74" s="1426"/>
      <c r="AY74" s="1426"/>
      <c r="AZ74" s="1426"/>
      <c r="BA74" s="1427"/>
      <c r="BB74" s="1445"/>
      <c r="BC74" s="1445"/>
      <c r="BD74" s="1439">
        <v>0</v>
      </c>
      <c r="BE74" s="1426"/>
      <c r="BF74" s="1426"/>
      <c r="BG74" s="1426"/>
      <c r="BH74" s="1426"/>
      <c r="BI74" s="1426"/>
      <c r="BJ74" s="1426"/>
      <c r="BK74" s="1426"/>
      <c r="BL74" s="1426"/>
      <c r="BM74" s="1426"/>
      <c r="BN74" s="1426"/>
      <c r="BO74" s="1426"/>
      <c r="BP74" s="1437"/>
      <c r="BQ74" s="1438"/>
      <c r="BR74" s="1439"/>
      <c r="BS74" s="1426"/>
      <c r="BT74" s="1426"/>
      <c r="BU74" s="1426"/>
      <c r="BV74" s="1426"/>
      <c r="BW74" s="1426"/>
      <c r="BX74" s="1426"/>
      <c r="BY74" s="1426"/>
      <c r="BZ74" s="1426"/>
      <c r="CA74" s="1426"/>
      <c r="CB74" s="1426"/>
      <c r="CC74" s="1426"/>
      <c r="CD74" s="1437"/>
      <c r="CE74" s="1438"/>
      <c r="CF74" s="1439"/>
      <c r="CG74" s="1426"/>
      <c r="CH74" s="1426"/>
      <c r="CI74" s="1426"/>
      <c r="CJ74" s="1426"/>
      <c r="CK74" s="1426"/>
      <c r="CL74" s="1426"/>
      <c r="CM74" s="1426"/>
      <c r="CN74" s="1426"/>
      <c r="CO74" s="1426"/>
      <c r="CP74" s="1426"/>
      <c r="CQ74" s="1430"/>
    </row>
    <row r="75" spans="1:95" s="153" customFormat="1" ht="27.75" customHeight="1" x14ac:dyDescent="0.2">
      <c r="A75" s="126">
        <v>1.6900000000000006</v>
      </c>
      <c r="B75" s="126">
        <v>1.8200000000000007</v>
      </c>
      <c r="C75" s="126">
        <v>1.9500000000000008</v>
      </c>
      <c r="D75" s="126">
        <v>2.0799999999999992</v>
      </c>
      <c r="E75" s="126">
        <f t="shared" si="12"/>
        <v>196130.57000000009</v>
      </c>
      <c r="F75" s="126">
        <f t="shared" si="13"/>
        <v>211217.46000000011</v>
      </c>
      <c r="G75" s="126" t="str">
        <f t="shared" si="14"/>
        <v/>
      </c>
      <c r="H75" s="126" t="str">
        <f t="shared" si="15"/>
        <v/>
      </c>
      <c r="I75" s="126"/>
      <c r="J75" s="836" t="s">
        <v>2980</v>
      </c>
      <c r="K75" s="1449" t="s">
        <v>2981</v>
      </c>
      <c r="L75" s="1450"/>
      <c r="M75" s="1450"/>
      <c r="N75" s="1450"/>
      <c r="O75" s="1450"/>
      <c r="P75" s="1450"/>
      <c r="Q75" s="1450"/>
      <c r="R75" s="1450"/>
      <c r="S75" s="1450"/>
      <c r="T75" s="1450"/>
      <c r="U75" s="1451"/>
      <c r="V75" s="843" t="s">
        <v>2982</v>
      </c>
      <c r="W75" s="837"/>
      <c r="X75" s="844"/>
      <c r="Y75" s="844"/>
      <c r="Z75" s="844"/>
      <c r="AA75" s="844"/>
      <c r="AB75" s="844"/>
      <c r="AC75" s="844"/>
      <c r="AD75" s="844"/>
      <c r="AE75" s="844"/>
      <c r="AF75" s="844"/>
      <c r="AG75" s="844"/>
      <c r="AH75" s="844"/>
      <c r="AI75" s="844"/>
      <c r="AJ75" s="844"/>
      <c r="AK75" s="837"/>
      <c r="AL75" s="837"/>
      <c r="AM75" s="837"/>
      <c r="AN75" s="1437"/>
      <c r="AO75" s="1438"/>
      <c r="AP75" s="1439">
        <v>696312</v>
      </c>
      <c r="AQ75" s="1426"/>
      <c r="AR75" s="1426"/>
      <c r="AS75" s="1426"/>
      <c r="AT75" s="1426"/>
      <c r="AU75" s="1426"/>
      <c r="AV75" s="1426"/>
      <c r="AW75" s="1426"/>
      <c r="AX75" s="1426"/>
      <c r="AY75" s="1426"/>
      <c r="AZ75" s="1426"/>
      <c r="BA75" s="1427"/>
      <c r="BB75" s="1445"/>
      <c r="BC75" s="1445"/>
      <c r="BD75" s="1439">
        <v>696312</v>
      </c>
      <c r="BE75" s="1426"/>
      <c r="BF75" s="1426"/>
      <c r="BG75" s="1426"/>
      <c r="BH75" s="1426"/>
      <c r="BI75" s="1426"/>
      <c r="BJ75" s="1426"/>
      <c r="BK75" s="1426"/>
      <c r="BL75" s="1426"/>
      <c r="BM75" s="1426"/>
      <c r="BN75" s="1426"/>
      <c r="BO75" s="1427"/>
      <c r="BP75" s="1437"/>
      <c r="BQ75" s="1438"/>
      <c r="BR75" s="1439"/>
      <c r="BS75" s="1426"/>
      <c r="BT75" s="1426"/>
      <c r="BU75" s="1426"/>
      <c r="BV75" s="1426"/>
      <c r="BW75" s="1426"/>
      <c r="BX75" s="1426"/>
      <c r="BY75" s="1426"/>
      <c r="BZ75" s="1426"/>
      <c r="CA75" s="1426"/>
      <c r="CB75" s="1426"/>
      <c r="CC75" s="1427"/>
      <c r="CD75" s="1437"/>
      <c r="CE75" s="1438"/>
      <c r="CF75" s="1439"/>
      <c r="CG75" s="1426"/>
      <c r="CH75" s="1426"/>
      <c r="CI75" s="1426"/>
      <c r="CJ75" s="1426"/>
      <c r="CK75" s="1426"/>
      <c r="CL75" s="1426"/>
      <c r="CM75" s="1426"/>
      <c r="CN75" s="1426"/>
      <c r="CO75" s="1426"/>
      <c r="CP75" s="1426"/>
      <c r="CQ75" s="1430"/>
    </row>
    <row r="76" spans="1:95" s="153" customFormat="1" ht="27.75" customHeight="1" x14ac:dyDescent="0.2">
      <c r="A76" s="126">
        <v>1.7000000000000006</v>
      </c>
      <c r="B76" s="126">
        <v>1.8300000000000007</v>
      </c>
      <c r="C76" s="126">
        <v>1.9600000000000009</v>
      </c>
      <c r="D76" s="126">
        <v>2.089999999999999</v>
      </c>
      <c r="E76" s="126">
        <f t="shared" si="12"/>
        <v>2.7000000000000006</v>
      </c>
      <c r="F76" s="126">
        <f t="shared" si="13"/>
        <v>2.830000000000001</v>
      </c>
      <c r="G76" s="126">
        <f t="shared" si="14"/>
        <v>2.9600000000000009</v>
      </c>
      <c r="H76" s="126">
        <f t="shared" si="15"/>
        <v>3.089999999999999</v>
      </c>
      <c r="I76" s="126"/>
      <c r="J76" s="836" t="s">
        <v>2983</v>
      </c>
      <c r="K76" s="1449" t="str">
        <f>IF(OsnPodaci!A58="","Unijeti interval izvještavanja.","u "&amp;TEXT(OsnPodaci!A58,"yyyy")&amp;". godini")</f>
        <v>u 2023. godini</v>
      </c>
      <c r="L76" s="1450"/>
      <c r="M76" s="1450"/>
      <c r="N76" s="1450"/>
      <c r="O76" s="1450"/>
      <c r="P76" s="1450"/>
      <c r="Q76" s="1450"/>
      <c r="R76" s="1450"/>
      <c r="S76" s="1450"/>
      <c r="T76" s="1450"/>
      <c r="U76" s="1451"/>
      <c r="V76" s="843" t="s">
        <v>2984</v>
      </c>
      <c r="W76" s="837"/>
      <c r="X76" s="844"/>
      <c r="Y76" s="844"/>
      <c r="Z76" s="844"/>
      <c r="AA76" s="844"/>
      <c r="AB76" s="844"/>
      <c r="AC76" s="844"/>
      <c r="AD76" s="844"/>
      <c r="AE76" s="844"/>
      <c r="AF76" s="844"/>
      <c r="AG76" s="844"/>
      <c r="AH76" s="844"/>
      <c r="AI76" s="844"/>
      <c r="AJ76" s="844"/>
      <c r="AK76" s="837"/>
      <c r="AL76" s="837"/>
      <c r="AM76" s="837"/>
      <c r="AN76" s="1437"/>
      <c r="AO76" s="1438"/>
      <c r="AP76" s="1439">
        <v>0</v>
      </c>
      <c r="AQ76" s="1426"/>
      <c r="AR76" s="1426"/>
      <c r="AS76" s="1426"/>
      <c r="AT76" s="1426"/>
      <c r="AU76" s="1426"/>
      <c r="AV76" s="1426"/>
      <c r="AW76" s="1426"/>
      <c r="AX76" s="1426"/>
      <c r="AY76" s="1426"/>
      <c r="AZ76" s="1426"/>
      <c r="BA76" s="1427"/>
      <c r="BB76" s="1445"/>
      <c r="BC76" s="1445"/>
      <c r="BD76" s="1439">
        <v>0</v>
      </c>
      <c r="BE76" s="1426"/>
      <c r="BF76" s="1426"/>
      <c r="BG76" s="1426"/>
      <c r="BH76" s="1426"/>
      <c r="BI76" s="1426"/>
      <c r="BJ76" s="1426"/>
      <c r="BK76" s="1426"/>
      <c r="BL76" s="1426"/>
      <c r="BM76" s="1426"/>
      <c r="BN76" s="1426"/>
      <c r="BO76" s="1427"/>
      <c r="BP76" s="1437"/>
      <c r="BQ76" s="1438"/>
      <c r="BR76" s="1439">
        <v>0</v>
      </c>
      <c r="BS76" s="1426"/>
      <c r="BT76" s="1426"/>
      <c r="BU76" s="1426"/>
      <c r="BV76" s="1426"/>
      <c r="BW76" s="1426"/>
      <c r="BX76" s="1426"/>
      <c r="BY76" s="1426"/>
      <c r="BZ76" s="1426"/>
      <c r="CA76" s="1426"/>
      <c r="CB76" s="1426"/>
      <c r="CC76" s="1427"/>
      <c r="CD76" s="1437"/>
      <c r="CE76" s="1438"/>
      <c r="CF76" s="1439">
        <v>0</v>
      </c>
      <c r="CG76" s="1426"/>
      <c r="CH76" s="1426"/>
      <c r="CI76" s="1426"/>
      <c r="CJ76" s="1426"/>
      <c r="CK76" s="1426"/>
      <c r="CL76" s="1426"/>
      <c r="CM76" s="1426"/>
      <c r="CN76" s="1426"/>
      <c r="CO76" s="1426"/>
      <c r="CP76" s="1426"/>
      <c r="CQ76" s="1430"/>
    </row>
    <row r="77" spans="1:95" s="153" customFormat="1" ht="27.75" customHeight="1" x14ac:dyDescent="0.2">
      <c r="A77" s="126">
        <v>1.7100000000000006</v>
      </c>
      <c r="B77" s="126">
        <v>1.8400000000000007</v>
      </c>
      <c r="C77" s="126">
        <v>1.9700000000000009</v>
      </c>
      <c r="D77" s="126">
        <v>2.0999999999999988</v>
      </c>
      <c r="E77" s="126">
        <f t="shared" si="12"/>
        <v>5221.6300000000019</v>
      </c>
      <c r="F77" s="126">
        <f t="shared" si="13"/>
        <v>5618.5200000000023</v>
      </c>
      <c r="G77" s="126" t="str">
        <f t="shared" si="14"/>
        <v/>
      </c>
      <c r="H77" s="126" t="str">
        <f t="shared" si="15"/>
        <v/>
      </c>
      <c r="I77" s="126"/>
      <c r="J77" s="836" t="s">
        <v>2985</v>
      </c>
      <c r="K77" s="1449" t="s">
        <v>2986</v>
      </c>
      <c r="L77" s="1450"/>
      <c r="M77" s="1450"/>
      <c r="N77" s="1450"/>
      <c r="O77" s="1450"/>
      <c r="P77" s="1450"/>
      <c r="Q77" s="1450"/>
      <c r="R77" s="1450"/>
      <c r="S77" s="1450"/>
      <c r="T77" s="1450"/>
      <c r="U77" s="1451"/>
      <c r="V77" s="843" t="s">
        <v>2987</v>
      </c>
      <c r="W77" s="837"/>
      <c r="X77" s="844"/>
      <c r="Y77" s="844"/>
      <c r="Z77" s="844"/>
      <c r="AA77" s="844"/>
      <c r="AB77" s="844"/>
      <c r="AC77" s="844"/>
      <c r="AD77" s="844"/>
      <c r="AE77" s="844"/>
      <c r="AF77" s="844"/>
      <c r="AG77" s="844"/>
      <c r="AH77" s="844"/>
      <c r="AI77" s="844"/>
      <c r="AJ77" s="844"/>
      <c r="AK77" s="837"/>
      <c r="AL77" s="837"/>
      <c r="AM77" s="837"/>
      <c r="AN77" s="1437"/>
      <c r="AO77" s="1438"/>
      <c r="AP77" s="1439">
        <v>15260</v>
      </c>
      <c r="AQ77" s="1426"/>
      <c r="AR77" s="1426"/>
      <c r="AS77" s="1426"/>
      <c r="AT77" s="1426"/>
      <c r="AU77" s="1426"/>
      <c r="AV77" s="1426"/>
      <c r="AW77" s="1426"/>
      <c r="AX77" s="1426"/>
      <c r="AY77" s="1426"/>
      <c r="AZ77" s="1426"/>
      <c r="BA77" s="1427"/>
      <c r="BB77" s="1445"/>
      <c r="BC77" s="1445"/>
      <c r="BD77" s="1439">
        <v>15260</v>
      </c>
      <c r="BE77" s="1426"/>
      <c r="BF77" s="1426"/>
      <c r="BG77" s="1426"/>
      <c r="BH77" s="1426"/>
      <c r="BI77" s="1426"/>
      <c r="BJ77" s="1426"/>
      <c r="BK77" s="1426"/>
      <c r="BL77" s="1426"/>
      <c r="BM77" s="1426"/>
      <c r="BN77" s="1426"/>
      <c r="BO77" s="1427"/>
      <c r="BP77" s="1437"/>
      <c r="BQ77" s="1438"/>
      <c r="BR77" s="1439"/>
      <c r="BS77" s="1426"/>
      <c r="BT77" s="1426"/>
      <c r="BU77" s="1426"/>
      <c r="BV77" s="1426"/>
      <c r="BW77" s="1426"/>
      <c r="BX77" s="1426"/>
      <c r="BY77" s="1426"/>
      <c r="BZ77" s="1426"/>
      <c r="CA77" s="1426"/>
      <c r="CB77" s="1426"/>
      <c r="CC77" s="1427"/>
      <c r="CD77" s="1437"/>
      <c r="CE77" s="1438"/>
      <c r="CF77" s="1439"/>
      <c r="CG77" s="1426"/>
      <c r="CH77" s="1426"/>
      <c r="CI77" s="1426"/>
      <c r="CJ77" s="1426"/>
      <c r="CK77" s="1426"/>
      <c r="CL77" s="1426"/>
      <c r="CM77" s="1426"/>
      <c r="CN77" s="1426"/>
      <c r="CO77" s="1426"/>
      <c r="CP77" s="1426"/>
      <c r="CQ77" s="1430"/>
    </row>
    <row r="78" spans="1:95" s="153" customFormat="1" ht="27.75" customHeight="1" x14ac:dyDescent="0.2">
      <c r="A78" s="126">
        <v>1.7200000000000006</v>
      </c>
      <c r="B78" s="126">
        <v>1.8500000000000008</v>
      </c>
      <c r="C78" s="126">
        <v>1.9800000000000009</v>
      </c>
      <c r="D78" s="126">
        <v>2.1099999999999985</v>
      </c>
      <c r="E78" s="126">
        <f t="shared" si="12"/>
        <v>2.7200000000000006</v>
      </c>
      <c r="F78" s="126">
        <f t="shared" si="13"/>
        <v>2.8500000000000005</v>
      </c>
      <c r="G78" s="126">
        <f t="shared" si="14"/>
        <v>2.9800000000000009</v>
      </c>
      <c r="H78" s="126">
        <f t="shared" si="15"/>
        <v>3.1099999999999985</v>
      </c>
      <c r="I78" s="126"/>
      <c r="J78" s="836" t="s">
        <v>2988</v>
      </c>
      <c r="K78" s="1455" t="s">
        <v>2989</v>
      </c>
      <c r="L78" s="1456"/>
      <c r="M78" s="1456"/>
      <c r="N78" s="1456"/>
      <c r="O78" s="1456"/>
      <c r="P78" s="1456"/>
      <c r="Q78" s="1456"/>
      <c r="R78" s="1456"/>
      <c r="S78" s="1456"/>
      <c r="T78" s="1456"/>
      <c r="U78" s="1457"/>
      <c r="V78" s="843" t="s">
        <v>2990</v>
      </c>
      <c r="W78" s="837"/>
      <c r="X78" s="844"/>
      <c r="Y78" s="844"/>
      <c r="Z78" s="844"/>
      <c r="AA78" s="844"/>
      <c r="AB78" s="844"/>
      <c r="AC78" s="844"/>
      <c r="AD78" s="844"/>
      <c r="AE78" s="844"/>
      <c r="AF78" s="844"/>
      <c r="AG78" s="844"/>
      <c r="AH78" s="844"/>
      <c r="AI78" s="844"/>
      <c r="AJ78" s="844"/>
      <c r="AK78" s="837"/>
      <c r="AL78" s="837"/>
      <c r="AM78" s="837"/>
      <c r="AN78" s="1437"/>
      <c r="AO78" s="1438"/>
      <c r="AP78" s="1439">
        <v>0</v>
      </c>
      <c r="AQ78" s="1426"/>
      <c r="AR78" s="1426"/>
      <c r="AS78" s="1426"/>
      <c r="AT78" s="1426"/>
      <c r="AU78" s="1426"/>
      <c r="AV78" s="1426"/>
      <c r="AW78" s="1426"/>
      <c r="AX78" s="1426"/>
      <c r="AY78" s="1426"/>
      <c r="AZ78" s="1426"/>
      <c r="BA78" s="1427"/>
      <c r="BB78" s="1445"/>
      <c r="BC78" s="1445"/>
      <c r="BD78" s="1439">
        <v>0</v>
      </c>
      <c r="BE78" s="1426"/>
      <c r="BF78" s="1426"/>
      <c r="BG78" s="1426"/>
      <c r="BH78" s="1426"/>
      <c r="BI78" s="1426"/>
      <c r="BJ78" s="1426"/>
      <c r="BK78" s="1426"/>
      <c r="BL78" s="1426"/>
      <c r="BM78" s="1426"/>
      <c r="BN78" s="1426"/>
      <c r="BO78" s="1427"/>
      <c r="BP78" s="1437"/>
      <c r="BQ78" s="1438"/>
      <c r="BR78" s="1439">
        <v>0</v>
      </c>
      <c r="BS78" s="1426"/>
      <c r="BT78" s="1426"/>
      <c r="BU78" s="1426"/>
      <c r="BV78" s="1426"/>
      <c r="BW78" s="1426"/>
      <c r="BX78" s="1426"/>
      <c r="BY78" s="1426"/>
      <c r="BZ78" s="1426"/>
      <c r="CA78" s="1426"/>
      <c r="CB78" s="1426"/>
      <c r="CC78" s="1427"/>
      <c r="CD78" s="1437"/>
      <c r="CE78" s="1438"/>
      <c r="CF78" s="1439">
        <v>0</v>
      </c>
      <c r="CG78" s="1426"/>
      <c r="CH78" s="1426"/>
      <c r="CI78" s="1426"/>
      <c r="CJ78" s="1426"/>
      <c r="CK78" s="1426"/>
      <c r="CL78" s="1426"/>
      <c r="CM78" s="1426"/>
      <c r="CN78" s="1426"/>
      <c r="CO78" s="1426"/>
      <c r="CP78" s="1426"/>
      <c r="CQ78" s="1430"/>
    </row>
    <row r="79" spans="1:95" s="153" customFormat="1" ht="5.25" customHeight="1" x14ac:dyDescent="0.2">
      <c r="A79" s="126"/>
      <c r="B79" s="126"/>
      <c r="C79" s="126"/>
      <c r="D79" s="126"/>
      <c r="E79" s="126"/>
      <c r="F79" s="126"/>
      <c r="G79" s="126"/>
      <c r="H79" s="126"/>
      <c r="I79" s="126"/>
      <c r="J79" s="154"/>
      <c r="K79" s="162"/>
      <c r="L79" s="162"/>
      <c r="M79" s="162"/>
      <c r="N79" s="162"/>
      <c r="O79" s="162"/>
      <c r="P79" s="162"/>
      <c r="Q79" s="162"/>
      <c r="R79" s="162"/>
      <c r="S79" s="162"/>
      <c r="T79" s="162"/>
      <c r="U79" s="845"/>
      <c r="V79" s="127"/>
      <c r="W79" s="127"/>
      <c r="X79" s="845"/>
      <c r="Y79" s="845"/>
      <c r="Z79" s="845"/>
      <c r="AA79" s="845"/>
      <c r="AB79" s="845"/>
      <c r="AC79" s="845"/>
      <c r="AD79" s="845"/>
      <c r="AE79" s="845"/>
      <c r="AF79" s="845"/>
      <c r="AG79" s="845"/>
      <c r="AH79" s="845"/>
      <c r="AI79" s="845"/>
      <c r="AJ79" s="845"/>
      <c r="AK79" s="127"/>
      <c r="AL79" s="127"/>
      <c r="AM79" s="127"/>
      <c r="AN79" s="1445"/>
      <c r="AO79" s="1445"/>
      <c r="AP79" s="1458"/>
      <c r="AQ79" s="1458"/>
      <c r="AR79" s="1458"/>
      <c r="AS79" s="1458"/>
      <c r="AT79" s="1458"/>
      <c r="AU79" s="1458"/>
      <c r="AV79" s="1458"/>
      <c r="AW79" s="1458"/>
      <c r="AX79" s="1458"/>
      <c r="AY79" s="1458"/>
      <c r="AZ79" s="1458"/>
      <c r="BA79" s="1458"/>
      <c r="BB79" s="1445"/>
      <c r="BC79" s="1445"/>
      <c r="BD79" s="1458"/>
      <c r="BE79" s="1458"/>
      <c r="BF79" s="1458"/>
      <c r="BG79" s="1458"/>
      <c r="BH79" s="1458"/>
      <c r="BI79" s="1458"/>
      <c r="BJ79" s="1458"/>
      <c r="BK79" s="1458"/>
      <c r="BL79" s="1458"/>
      <c r="BM79" s="1458"/>
      <c r="BN79" s="1458"/>
      <c r="BO79" s="1458"/>
      <c r="BP79" s="1445"/>
      <c r="BQ79" s="1445"/>
      <c r="BR79" s="1458"/>
      <c r="BS79" s="1458"/>
      <c r="BT79" s="1458"/>
      <c r="BU79" s="1458"/>
      <c r="BV79" s="1458"/>
      <c r="BW79" s="1458"/>
      <c r="BX79" s="1458"/>
      <c r="BY79" s="1458"/>
      <c r="BZ79" s="1458"/>
      <c r="CA79" s="1458"/>
      <c r="CB79" s="1458"/>
      <c r="CC79" s="1458"/>
      <c r="CD79" s="1445"/>
      <c r="CE79" s="1445"/>
      <c r="CF79" s="1458"/>
      <c r="CG79" s="1458"/>
      <c r="CH79" s="1458"/>
      <c r="CI79" s="1458"/>
      <c r="CJ79" s="1458"/>
      <c r="CK79" s="1458"/>
      <c r="CL79" s="1458"/>
      <c r="CM79" s="1458"/>
      <c r="CN79" s="1458"/>
      <c r="CO79" s="1458"/>
      <c r="CP79" s="1458"/>
      <c r="CQ79" s="1459"/>
    </row>
    <row r="80" spans="1:95" s="153" customFormat="1" ht="27.75" customHeight="1" x14ac:dyDescent="0.2">
      <c r="A80" s="126">
        <v>1.7300000000000006</v>
      </c>
      <c r="B80" s="126">
        <v>1.8600000000000008</v>
      </c>
      <c r="C80" s="126">
        <v>1.9900000000000009</v>
      </c>
      <c r="D80" s="126">
        <v>2.1199999999999983</v>
      </c>
      <c r="E80" s="126">
        <f>IF(LEN(AP80)=0,"",1+ABS((AP80*A80)/LEN(AP80))+A80)</f>
        <v>709460.6542857145</v>
      </c>
      <c r="F80" s="126">
        <f>IF(LEN(BD80)=0,"",1+ABS((BD80*B80)/LEN(BD80))+B80)</f>
        <v>762772.65142857167</v>
      </c>
      <c r="G80" s="126" t="str">
        <f>IF(LEN(BR80)=0,"",1+ABS((BR80*C80)/LEN(BR80))+C80)</f>
        <v/>
      </c>
      <c r="H80" s="126" t="str">
        <f>IF(LEN(CF80)=0,"",1+ABS((CF80*D80)/LEN(CF80))+D80)</f>
        <v/>
      </c>
      <c r="I80" s="126"/>
      <c r="J80" s="846" t="s">
        <v>2991</v>
      </c>
      <c r="K80" s="839" t="str">
        <f>IF(OsnPodaci!A58="","Unijeti interval izvještavanja.","Vrijednost aktiviranih stalnih sredstava u toku "&amp;TEXT(OsnPodaci!A58,"yyyy")&amp;". godine")</f>
        <v>Vrijednost aktiviranih stalnih sredstava u toku 2023. godine</v>
      </c>
      <c r="L80" s="840"/>
      <c r="M80" s="840"/>
      <c r="N80" s="840"/>
      <c r="O80" s="840"/>
      <c r="P80" s="840"/>
      <c r="Q80" s="840"/>
      <c r="R80" s="840"/>
      <c r="S80" s="840"/>
      <c r="T80" s="840"/>
      <c r="U80" s="840"/>
      <c r="V80" s="840"/>
      <c r="W80" s="840"/>
      <c r="X80" s="840"/>
      <c r="Y80" s="840"/>
      <c r="Z80" s="840"/>
      <c r="AA80" s="840"/>
      <c r="AB80" s="840"/>
      <c r="AC80" s="840"/>
      <c r="AD80" s="840"/>
      <c r="AE80" s="837"/>
      <c r="AF80" s="837"/>
      <c r="AG80" s="837"/>
      <c r="AH80" s="837"/>
      <c r="AI80" s="837"/>
      <c r="AJ80" s="837"/>
      <c r="AK80" s="837"/>
      <c r="AL80" s="837"/>
      <c r="AM80" s="837"/>
      <c r="AN80" s="1437"/>
      <c r="AO80" s="1438"/>
      <c r="AP80" s="1439">
        <v>2870639</v>
      </c>
      <c r="AQ80" s="1426"/>
      <c r="AR80" s="1426"/>
      <c r="AS80" s="1426"/>
      <c r="AT80" s="1426"/>
      <c r="AU80" s="1426"/>
      <c r="AV80" s="1426"/>
      <c r="AW80" s="1426"/>
      <c r="AX80" s="1426"/>
      <c r="AY80" s="1426"/>
      <c r="AZ80" s="1426"/>
      <c r="BA80" s="1427"/>
      <c r="BB80" s="1445"/>
      <c r="BC80" s="1445"/>
      <c r="BD80" s="1439">
        <v>2870639</v>
      </c>
      <c r="BE80" s="1426"/>
      <c r="BF80" s="1426"/>
      <c r="BG80" s="1426"/>
      <c r="BH80" s="1426"/>
      <c r="BI80" s="1426"/>
      <c r="BJ80" s="1426"/>
      <c r="BK80" s="1426"/>
      <c r="BL80" s="1426"/>
      <c r="BM80" s="1426"/>
      <c r="BN80" s="1426"/>
      <c r="BO80" s="1426"/>
      <c r="BP80" s="1437"/>
      <c r="BQ80" s="1438"/>
      <c r="BR80" s="1439"/>
      <c r="BS80" s="1426"/>
      <c r="BT80" s="1426"/>
      <c r="BU80" s="1426"/>
      <c r="BV80" s="1426"/>
      <c r="BW80" s="1426"/>
      <c r="BX80" s="1426"/>
      <c r="BY80" s="1426"/>
      <c r="BZ80" s="1426"/>
      <c r="CA80" s="1426"/>
      <c r="CB80" s="1426"/>
      <c r="CC80" s="1426"/>
      <c r="CD80" s="1437"/>
      <c r="CE80" s="1438"/>
      <c r="CF80" s="1439"/>
      <c r="CG80" s="1426"/>
      <c r="CH80" s="1426"/>
      <c r="CI80" s="1426"/>
      <c r="CJ80" s="1426"/>
      <c r="CK80" s="1426"/>
      <c r="CL80" s="1426"/>
      <c r="CM80" s="1426"/>
      <c r="CN80" s="1426"/>
      <c r="CO80" s="1426"/>
      <c r="CP80" s="1426"/>
      <c r="CQ80" s="1430"/>
    </row>
    <row r="81" spans="1:95" s="153" customFormat="1" ht="27.75" customHeight="1" x14ac:dyDescent="0.2">
      <c r="A81" s="126">
        <v>1.7400000000000007</v>
      </c>
      <c r="B81" s="126">
        <v>1.8700000000000008</v>
      </c>
      <c r="C81" s="126">
        <v>2.0000000000000009</v>
      </c>
      <c r="D81" s="126">
        <v>2.1299999999999981</v>
      </c>
      <c r="E81" s="126">
        <f>IF(LEN(AP81)=0,"",1+ABS((AP81*A81)/LEN(AP81))+A81)</f>
        <v>47115.270000000019</v>
      </c>
      <c r="F81" s="126">
        <f>IF(LEN(BD81)=0,"",1+ABS((BD81*B81)/LEN(BD81))+B81)</f>
        <v>50635.301666666695</v>
      </c>
      <c r="G81" s="126">
        <f>IF(LEN(BR81)=0,"",1+ABS((BR81*C81)/LEN(BR81))+C81)</f>
        <v>3.0000000000000009</v>
      </c>
      <c r="H81" s="126">
        <f>IF(LEN(CF81)=0,"",1+ABS((CF81*D81)/LEN(CF81))+D81)</f>
        <v>3.1299999999999981</v>
      </c>
      <c r="I81" s="126"/>
      <c r="J81" s="847" t="s">
        <v>2992</v>
      </c>
      <c r="K81" s="848" t="str">
        <f>IF(OsnPodaci!A58="","Unijeti interval izvještavanja.","Stalna sredstva u izgradnji (pripremi) krajem "&amp;TEXT(OsnPodaci!A58,"yyyy")&amp;". godine")</f>
        <v>Stalna sredstva u izgradnji (pripremi) krajem 2023. godine</v>
      </c>
      <c r="L81" s="849"/>
      <c r="M81" s="849"/>
      <c r="N81" s="849"/>
      <c r="O81" s="849"/>
      <c r="P81" s="849"/>
      <c r="Q81" s="849"/>
      <c r="R81" s="849"/>
      <c r="S81" s="849"/>
      <c r="T81" s="849"/>
      <c r="U81" s="849"/>
      <c r="V81" s="849"/>
      <c r="W81" s="849"/>
      <c r="X81" s="849"/>
      <c r="Y81" s="849"/>
      <c r="Z81" s="849"/>
      <c r="AA81" s="849"/>
      <c r="AB81" s="849"/>
      <c r="AC81" s="849"/>
      <c r="AD81" s="849"/>
      <c r="AE81" s="850"/>
      <c r="AF81" s="850"/>
      <c r="AG81" s="850"/>
      <c r="AH81" s="850"/>
      <c r="AI81" s="850"/>
      <c r="AJ81" s="850"/>
      <c r="AK81" s="850"/>
      <c r="AL81" s="850"/>
      <c r="AM81" s="850"/>
      <c r="AN81" s="851"/>
      <c r="AO81" s="852"/>
      <c r="AP81" s="1460">
        <v>162457</v>
      </c>
      <c r="AQ81" s="1461"/>
      <c r="AR81" s="1461"/>
      <c r="AS81" s="1461"/>
      <c r="AT81" s="1461"/>
      <c r="AU81" s="1461"/>
      <c r="AV81" s="1461"/>
      <c r="AW81" s="1461"/>
      <c r="AX81" s="1461"/>
      <c r="AY81" s="1461"/>
      <c r="AZ81" s="1461"/>
      <c r="BA81" s="1462"/>
      <c r="BB81" s="853"/>
      <c r="BC81" s="853"/>
      <c r="BD81" s="1460">
        <v>162457</v>
      </c>
      <c r="BE81" s="1461"/>
      <c r="BF81" s="1461"/>
      <c r="BG81" s="1461"/>
      <c r="BH81" s="1461"/>
      <c r="BI81" s="1461"/>
      <c r="BJ81" s="1461"/>
      <c r="BK81" s="1461"/>
      <c r="BL81" s="1461"/>
      <c r="BM81" s="1461"/>
      <c r="BN81" s="1461"/>
      <c r="BO81" s="1462"/>
      <c r="BP81" s="853"/>
      <c r="BQ81" s="853"/>
      <c r="BR81" s="1460">
        <v>0</v>
      </c>
      <c r="BS81" s="1461"/>
      <c r="BT81" s="1461"/>
      <c r="BU81" s="1461"/>
      <c r="BV81" s="1461"/>
      <c r="BW81" s="1461"/>
      <c r="BX81" s="1461"/>
      <c r="BY81" s="1461"/>
      <c r="BZ81" s="1461"/>
      <c r="CA81" s="1461"/>
      <c r="CB81" s="1461"/>
      <c r="CC81" s="1462"/>
      <c r="CD81" s="853"/>
      <c r="CE81" s="853"/>
      <c r="CF81" s="1460">
        <v>0</v>
      </c>
      <c r="CG81" s="1461"/>
      <c r="CH81" s="1461"/>
      <c r="CI81" s="1461"/>
      <c r="CJ81" s="1461"/>
      <c r="CK81" s="1461"/>
      <c r="CL81" s="1461"/>
      <c r="CM81" s="1461"/>
      <c r="CN81" s="1461"/>
      <c r="CO81" s="1461"/>
      <c r="CP81" s="1461"/>
      <c r="CQ81" s="1463"/>
    </row>
    <row r="82" spans="1:95" x14ac:dyDescent="0.2">
      <c r="E82" s="126">
        <f>IF(ISERROR(ABS(LOG(ABS(SUM(E5:E81)),EXP(3)))),"",ABS(LOG(ABS(SUM(E5:E81)),EXP(3))))</f>
        <v>4.7570591760876377</v>
      </c>
      <c r="F82" s="126">
        <f>IF(ISERROR(ABS(LOG(ABS(SUM(F5:F81)),EXP(3)))),"",ABS(LOG(ABS(SUM(F5:F81)),EXP(3))))</f>
        <v>4.7961371636305472</v>
      </c>
      <c r="G82" s="126">
        <f>IF(ISERROR(ABS(LOG(ABS(SUM(G5:G81)),EXP(3)))),"",ABS(LOG(ABS(SUM(G5:G81)),EXP(3))))</f>
        <v>4.6406877769621921</v>
      </c>
      <c r="H82" s="126">
        <f>IF(ISERROR(ABS(LOG(ABS(SUM(H5:H81)),EXP(3)))),"",ABS(LOG(ABS(SUM(H5:H81)),EXP(3))))</f>
        <v>3.8155326508471954</v>
      </c>
      <c r="J82" s="595" t="s">
        <v>2993</v>
      </c>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71"/>
      <c r="BD82" s="171"/>
      <c r="BE82" s="171"/>
      <c r="BF82" s="171"/>
      <c r="BG82" s="171"/>
      <c r="BH82" s="171"/>
      <c r="BI82" s="171"/>
      <c r="BJ82" s="171"/>
      <c r="BK82" s="171"/>
      <c r="BL82" s="171"/>
      <c r="BM82" s="171"/>
      <c r="BN82" s="171"/>
      <c r="BO82" s="171"/>
      <c r="BP82" s="171"/>
      <c r="BQ82" s="171"/>
      <c r="BR82" s="171"/>
    </row>
    <row r="83" spans="1:95" x14ac:dyDescent="0.2">
      <c r="E83" s="161" t="str">
        <f>IF(ISERROR(IF(ISERROR(MID(E82,FIND(".",E82,1)+12,13)),MID(E82,FIND(",",E82,1)+12,13),MID(E82,FIND(".",E82,1)+12,13))),"",IF(ISERROR(MID(E82,FIND(".",E82,1)+12,13)),MID(E82,FIND(",",E82,1)+12,13),MID(E82,FIND(".",E82,1)+12,13)))</f>
        <v>764</v>
      </c>
      <c r="F83" s="161" t="str">
        <f>IF(ISERROR(IF(ISERROR(MID(F82,FIND(".",F82,1)+12,13)),MID(F82,FIND(",",F82,1)+12,13),MID(F82,FIND(".",F82,1)+12,13))),"",IF(ISERROR(MID(F82,FIND(".",F82,1)+12,13)),MID(F82,FIND(",",F82,1)+12,13),MID(F82,FIND(".",F82,1)+12,13)))</f>
        <v>055</v>
      </c>
      <c r="G83" s="161" t="str">
        <f>IF(ISERROR(IF(ISERROR(MID(G82,FIND(".",G82,1)+12,13)),MID(G82,FIND(",",G82,1)+12,13),MID(G82,FIND(".",G82,1)+12,13))),"",IF(ISERROR(MID(G82,FIND(".",G82,1)+12,13)),MID(G82,FIND(",",G82,1)+12,13),MID(G82,FIND(".",G82,1)+12,13)))</f>
        <v>219</v>
      </c>
      <c r="H83" s="161" t="str">
        <f>IF(ISERROR(IF(ISERROR(MID(H82,FIND(".",H82,1)+12,13)),MID(H82,FIND(",",H82,1)+12,13),MID(H82,FIND(".",H82,1)+12,13))),"",IF(ISERROR(MID(H82,FIND(".",H82,1)+12,13)),MID(H82,FIND(",",H82,1)+12,13),MID(H82,FIND(".",H82,1)+12,13)))</f>
        <v>72</v>
      </c>
    </row>
    <row r="84" spans="1:95" ht="15.75" x14ac:dyDescent="0.2">
      <c r="J84" s="855"/>
      <c r="K84" s="856"/>
      <c r="L84" s="856"/>
      <c r="M84" s="856"/>
      <c r="N84" s="856"/>
      <c r="O84" s="856"/>
      <c r="P84" s="856"/>
      <c r="Q84" s="856"/>
      <c r="R84" s="856"/>
      <c r="S84" s="856"/>
      <c r="T84" s="856"/>
      <c r="U84" s="856"/>
      <c r="V84" s="856"/>
      <c r="W84" s="856"/>
      <c r="X84" s="856"/>
      <c r="Y84" s="856"/>
      <c r="Z84" s="856"/>
      <c r="AA84" s="856"/>
      <c r="AB84" s="856"/>
      <c r="AC84" s="856"/>
      <c r="AD84" s="856"/>
      <c r="AE84" s="856"/>
      <c r="AF84" s="856"/>
      <c r="AG84" s="856"/>
      <c r="AH84" s="856"/>
      <c r="AI84" s="856"/>
      <c r="AJ84" s="856"/>
      <c r="AK84" s="856"/>
      <c r="AL84" s="856"/>
      <c r="AM84" s="856"/>
      <c r="AN84" s="856"/>
      <c r="AO84" s="856"/>
      <c r="AP84" s="856"/>
      <c r="AQ84" s="856"/>
      <c r="AR84" s="856"/>
      <c r="AS84" s="856"/>
      <c r="AT84" s="856"/>
      <c r="AU84" s="856"/>
      <c r="AV84" s="856"/>
      <c r="AW84" s="856"/>
      <c r="AX84" s="856"/>
      <c r="AY84" s="856"/>
      <c r="AZ84" s="856"/>
      <c r="BA84" s="856"/>
      <c r="BB84" s="856"/>
      <c r="BC84" s="856"/>
      <c r="BD84" s="856"/>
      <c r="BX84" s="842"/>
      <c r="BY84" s="842"/>
      <c r="BZ84" s="842"/>
      <c r="CA84" s="842"/>
      <c r="CB84" s="842"/>
      <c r="CC84" s="842"/>
      <c r="CD84" s="842"/>
      <c r="CE84" s="842"/>
      <c r="CF84" s="842"/>
      <c r="CG84" s="842"/>
      <c r="CH84" s="842"/>
      <c r="CI84" s="842"/>
      <c r="CJ84" s="842"/>
      <c r="CK84" s="842"/>
      <c r="CL84" s="842"/>
      <c r="CM84" s="842"/>
      <c r="CN84" s="842"/>
      <c r="CO84" s="842"/>
      <c r="CP84" s="842"/>
    </row>
    <row r="85" spans="1:95" s="178" customFormat="1" ht="23.25" customHeight="1" x14ac:dyDescent="0.25">
      <c r="A85" s="177"/>
      <c r="B85" s="177"/>
      <c r="C85" s="177"/>
      <c r="D85" s="177"/>
      <c r="E85" s="177"/>
      <c r="F85" s="177"/>
      <c r="G85" s="177"/>
      <c r="H85" s="177"/>
      <c r="I85" s="177"/>
      <c r="J85" s="857" t="s">
        <v>2994</v>
      </c>
      <c r="K85" s="858"/>
      <c r="L85" s="858"/>
      <c r="M85" s="858"/>
      <c r="N85" s="858"/>
      <c r="O85" s="858"/>
      <c r="P85" s="858"/>
      <c r="Q85" s="858"/>
      <c r="R85" s="858"/>
      <c r="S85" s="858"/>
      <c r="T85" s="858"/>
      <c r="U85" s="858"/>
      <c r="V85" s="858"/>
      <c r="W85" s="859"/>
      <c r="X85" s="859"/>
      <c r="AM85" s="859"/>
      <c r="AN85" s="859"/>
      <c r="AO85" s="859"/>
      <c r="AP85" s="859"/>
      <c r="AQ85" s="859"/>
      <c r="AR85" s="859"/>
      <c r="AS85" s="859"/>
      <c r="AT85" s="859"/>
      <c r="AU85" s="741" t="s">
        <v>2995</v>
      </c>
      <c r="AV85" s="842"/>
      <c r="AW85" s="842"/>
      <c r="AX85" s="842"/>
      <c r="AY85" s="167" t="str">
        <f>IF(LEN(OsnPodaci!B70)=8,TEXT(OsnPodaci!B70,"\000\/000-000"),IF(LEN(OsnPodaci!B70)=9,TEXT(OsnPodaci!B70,"\0??\/000-0000"),"-"))</f>
        <v>035/366-109</v>
      </c>
      <c r="AZ85" s="176"/>
      <c r="BA85" s="176"/>
      <c r="BB85" s="176"/>
      <c r="BC85" s="176"/>
      <c r="BD85" s="176"/>
      <c r="BE85" s="176"/>
      <c r="BF85" s="176"/>
      <c r="BG85" s="176"/>
      <c r="BH85" s="176"/>
      <c r="BX85" s="842"/>
      <c r="BY85" s="842"/>
      <c r="BZ85" s="842"/>
      <c r="CA85" s="842"/>
      <c r="CB85" s="842"/>
      <c r="CC85" s="860"/>
      <c r="CD85" s="860"/>
      <c r="CE85" s="860"/>
      <c r="CF85" s="860"/>
      <c r="CG85" s="860"/>
      <c r="CH85" s="860"/>
      <c r="CJ85" s="741"/>
      <c r="CK85" s="741"/>
      <c r="CL85" s="741"/>
      <c r="CM85" s="741"/>
      <c r="CN85" s="741"/>
      <c r="CO85" s="741"/>
      <c r="CP85" s="741"/>
      <c r="CQ85" s="862" t="str">
        <f>IF(OR(OsnPodaci!A34="",OsnPodaci!B34=""),"",OsnPodaci!A34&amp;" "&amp;OsnPodaci!B34)</f>
        <v>Jasmin Gradaškić</v>
      </c>
    </row>
    <row r="86" spans="1:95" s="178" customFormat="1" ht="23.25" customHeight="1" x14ac:dyDescent="0.25">
      <c r="A86" s="177"/>
      <c r="B86" s="177"/>
      <c r="C86" s="177"/>
      <c r="D86" s="177"/>
      <c r="E86" s="177"/>
      <c r="F86" s="177"/>
      <c r="G86" s="177"/>
      <c r="H86" s="177"/>
      <c r="I86" s="177"/>
      <c r="J86" s="1464" t="str">
        <f>IF(OsnPodaci!A67="","",LEFT(OsnPodaci!A67,FIND(";",OsnPodaci!A67,1)-1))</f>
        <v>GAZIBEGOVIĆ (SATKO) SANJIN</v>
      </c>
      <c r="K86" s="1464"/>
      <c r="L86" s="1464"/>
      <c r="M86" s="1464"/>
      <c r="N86" s="1464"/>
      <c r="O86" s="1464"/>
      <c r="P86" s="1464"/>
      <c r="Q86" s="1464"/>
      <c r="R86" s="1464"/>
      <c r="S86" s="1464"/>
      <c r="T86" s="1464"/>
      <c r="U86" s="1464"/>
      <c r="V86" s="1464"/>
      <c r="W86" s="859"/>
      <c r="X86" s="859"/>
      <c r="AM86" s="859"/>
      <c r="AN86" s="859"/>
      <c r="AO86" s="859"/>
      <c r="AP86" s="859"/>
      <c r="AQ86" s="859"/>
      <c r="AR86" s="859"/>
      <c r="AS86" s="859"/>
      <c r="AT86" s="859"/>
      <c r="AU86" s="741" t="s">
        <v>2996</v>
      </c>
      <c r="AV86" s="842"/>
      <c r="AW86" s="842"/>
      <c r="AX86" s="842"/>
      <c r="AY86" s="167" t="str">
        <f>IF(OsnPodaci!A70="","",OsnPodaci!A70)</f>
        <v>info@gipstk.com</v>
      </c>
      <c r="AZ86" s="176"/>
      <c r="BA86" s="176"/>
      <c r="BB86" s="176"/>
      <c r="BC86" s="176"/>
      <c r="BD86" s="176"/>
      <c r="BE86" s="176"/>
      <c r="BF86" s="176"/>
      <c r="BG86" s="176"/>
      <c r="BH86" s="176"/>
      <c r="BX86" s="842"/>
      <c r="BY86" s="861" t="s">
        <v>2253</v>
      </c>
      <c r="BZ86" s="860"/>
      <c r="CA86" s="842"/>
      <c r="CB86" s="842"/>
      <c r="CC86" s="842"/>
      <c r="CD86" s="860"/>
      <c r="CE86" s="860"/>
      <c r="CF86" s="860"/>
      <c r="CG86" s="860"/>
      <c r="CH86" s="860"/>
      <c r="CI86" s="176"/>
      <c r="CJ86" s="176"/>
      <c r="CK86" s="176"/>
      <c r="CL86" s="176"/>
      <c r="CM86" s="176"/>
      <c r="CN86" s="176"/>
      <c r="CO86" s="176"/>
      <c r="CP86" s="176"/>
      <c r="CQ86" s="600" t="s">
        <v>2252</v>
      </c>
    </row>
    <row r="87" spans="1:95" s="178" customFormat="1" ht="23.25" customHeight="1" x14ac:dyDescent="0.25">
      <c r="A87" s="177"/>
      <c r="B87" s="177"/>
      <c r="C87" s="177"/>
      <c r="D87" s="177"/>
      <c r="E87" s="177"/>
      <c r="F87" s="177"/>
      <c r="G87" s="177"/>
      <c r="H87" s="177"/>
      <c r="I87" s="177"/>
      <c r="J87" s="1464"/>
      <c r="K87" s="1464"/>
      <c r="L87" s="1464"/>
      <c r="M87" s="1464"/>
      <c r="N87" s="1464"/>
      <c r="O87" s="1464"/>
      <c r="P87" s="1464"/>
      <c r="Q87" s="1464"/>
      <c r="R87" s="1464"/>
      <c r="S87" s="1464"/>
      <c r="T87" s="1464"/>
      <c r="U87" s="1464"/>
      <c r="V87" s="1464"/>
      <c r="W87" s="859"/>
      <c r="X87" s="859"/>
      <c r="AM87" s="1465"/>
      <c r="AN87" s="1465"/>
      <c r="AO87" s="1465"/>
      <c r="AP87" s="1465"/>
      <c r="AQ87" s="859"/>
      <c r="AR87" s="859"/>
      <c r="AS87" s="859"/>
      <c r="AT87" s="859"/>
      <c r="AU87" s="741" t="s">
        <v>2463</v>
      </c>
      <c r="AV87" s="842"/>
      <c r="AW87" s="842"/>
      <c r="AX87" s="842"/>
      <c r="AY87" s="1466" t="str">
        <f>IF(OsnPodaci!D58="","",TEXT(OsnPodaci!D58,"dd.mm.yyyy."))</f>
        <v>29.02.2024.</v>
      </c>
      <c r="AZ87" s="1466"/>
      <c r="BA87" s="1466"/>
      <c r="BB87" s="1466"/>
      <c r="BC87" s="1466"/>
      <c r="BD87" s="1466"/>
      <c r="BE87" s="1466"/>
      <c r="BF87" s="1466"/>
      <c r="BG87" s="1466"/>
      <c r="BH87" s="1466"/>
      <c r="BX87" s="842"/>
      <c r="BY87" s="842"/>
      <c r="BZ87" s="842"/>
      <c r="CA87" s="842"/>
      <c r="CB87" s="842"/>
      <c r="CC87" s="860"/>
      <c r="CD87" s="860"/>
      <c r="CE87" s="860"/>
      <c r="CF87" s="860"/>
      <c r="CG87" s="860"/>
      <c r="CH87" s="860"/>
      <c r="CI87" s="169"/>
      <c r="CJ87" s="169"/>
      <c r="CK87" s="169"/>
      <c r="CL87" s="169"/>
      <c r="CM87" s="863"/>
      <c r="CN87" s="169"/>
      <c r="CO87" s="169"/>
      <c r="CP87" s="169"/>
      <c r="CQ87" s="842"/>
    </row>
    <row r="88" spans="1:95" s="180" customFormat="1" ht="18" x14ac:dyDescent="0.25">
      <c r="A88" s="179"/>
      <c r="B88" s="179"/>
      <c r="C88" s="179"/>
      <c r="D88" s="179"/>
      <c r="E88" s="179"/>
      <c r="F88" s="179"/>
      <c r="G88" s="179"/>
      <c r="H88" s="179"/>
      <c r="I88" s="179"/>
      <c r="J88" s="864" t="s">
        <v>2997</v>
      </c>
      <c r="K88" s="153"/>
      <c r="L88" s="153"/>
      <c r="M88" s="153"/>
      <c r="N88" s="153"/>
      <c r="O88" s="153"/>
      <c r="P88" s="153"/>
      <c r="Q88" s="153"/>
      <c r="R88" s="153"/>
      <c r="S88" s="153"/>
      <c r="T88" s="153"/>
      <c r="U88" s="153"/>
      <c r="V88" s="153"/>
      <c r="W88" s="153"/>
      <c r="X88" s="153"/>
      <c r="Y88" s="153"/>
      <c r="Z88" s="153"/>
      <c r="AA88" s="153"/>
      <c r="AB88" s="153"/>
      <c r="AC88" s="153"/>
      <c r="AD88" s="153"/>
      <c r="AE88" s="153"/>
      <c r="AF88" s="153"/>
      <c r="AG88" s="153"/>
      <c r="AH88" s="153"/>
      <c r="AI88" s="153"/>
      <c r="AJ88" s="153"/>
      <c r="AK88" s="153"/>
      <c r="AL88" s="153"/>
      <c r="AM88" s="153"/>
      <c r="AN88" s="153"/>
      <c r="AO88" s="153"/>
      <c r="AP88" s="153"/>
      <c r="AQ88" s="153"/>
      <c r="AR88" s="153"/>
      <c r="AS88" s="153"/>
      <c r="AT88" s="153"/>
      <c r="AU88" s="842"/>
      <c r="AV88" s="842"/>
      <c r="AW88" s="842"/>
      <c r="AX88" s="842"/>
      <c r="AY88" s="842"/>
      <c r="AZ88" s="842"/>
      <c r="BA88" s="842"/>
      <c r="BB88" s="842"/>
      <c r="BC88" s="842"/>
      <c r="BD88" s="842"/>
      <c r="BE88" s="842"/>
      <c r="BF88" s="842"/>
      <c r="BG88" s="842"/>
      <c r="BH88" s="842"/>
      <c r="BI88" s="153"/>
      <c r="BJ88" s="153"/>
      <c r="BX88" s="842"/>
      <c r="BY88" s="842"/>
      <c r="BZ88" s="842"/>
      <c r="CA88" s="842"/>
      <c r="CB88" s="842"/>
      <c r="CC88" s="842"/>
      <c r="CD88" s="860"/>
      <c r="CE88" s="860"/>
      <c r="CF88" s="860"/>
      <c r="CG88" s="860"/>
      <c r="CH88" s="860"/>
      <c r="CI88" s="860"/>
      <c r="CJ88" s="860"/>
      <c r="CK88" s="860"/>
      <c r="CL88" s="860"/>
      <c r="CM88" s="860"/>
      <c r="CN88" s="860"/>
      <c r="CO88" s="860"/>
      <c r="CP88" s="860"/>
      <c r="CQ88" s="860"/>
    </row>
    <row r="89" spans="1:95" s="126" customFormat="1" ht="16.5" x14ac:dyDescent="0.25">
      <c r="J89" s="857"/>
      <c r="K89" s="858"/>
      <c r="L89" s="858"/>
      <c r="M89" s="858"/>
      <c r="N89" s="858"/>
      <c r="O89" s="858"/>
      <c r="P89" s="858"/>
      <c r="Q89" s="858"/>
      <c r="R89" s="858"/>
      <c r="S89" s="858"/>
      <c r="T89" s="858"/>
      <c r="U89" s="858"/>
      <c r="V89" s="858"/>
      <c r="W89" s="859"/>
      <c r="X89" s="859"/>
      <c r="Y89" s="178"/>
      <c r="Z89" s="178"/>
      <c r="AA89" s="178"/>
      <c r="AB89" s="178"/>
      <c r="AC89" s="178"/>
      <c r="AD89" s="178"/>
      <c r="AE89" s="178"/>
      <c r="AF89" s="178"/>
      <c r="AG89" s="178"/>
      <c r="AH89" s="178"/>
      <c r="AI89" s="178"/>
      <c r="AJ89" s="178"/>
      <c r="AK89" s="178"/>
      <c r="AL89" s="178"/>
      <c r="AM89" s="859"/>
      <c r="AN89" s="859"/>
      <c r="AO89" s="859"/>
      <c r="AP89" s="859"/>
      <c r="AQ89" s="859"/>
      <c r="AR89" s="859"/>
      <c r="AS89" s="859"/>
      <c r="AT89" s="859"/>
      <c r="AU89" s="741"/>
      <c r="AV89" s="842"/>
      <c r="AW89" s="842"/>
      <c r="AX89" s="842"/>
      <c r="AY89" s="167"/>
      <c r="AZ89" s="176"/>
      <c r="BA89" s="176"/>
      <c r="BB89" s="176"/>
      <c r="BC89" s="176"/>
      <c r="BD89" s="176"/>
      <c r="BE89" s="176"/>
      <c r="BF89" s="176"/>
      <c r="BG89" s="176"/>
      <c r="BH89" s="176"/>
    </row>
    <row r="90" spans="1:95" s="126" customFormat="1" x14ac:dyDescent="0.2"/>
    <row r="91" spans="1:95" s="126" customFormat="1" x14ac:dyDescent="0.2"/>
    <row r="92" spans="1:95" s="126" customFormat="1" x14ac:dyDescent="0.2"/>
    <row r="93" spans="1:95" ht="26.25" customHeight="1" x14ac:dyDescent="0.35">
      <c r="J93" s="181"/>
      <c r="K93" s="127"/>
      <c r="L93" s="181"/>
      <c r="M93" s="181"/>
      <c r="N93" s="865"/>
      <c r="O93" s="865"/>
      <c r="P93" s="127"/>
      <c r="Q93" s="127"/>
      <c r="R93" s="127"/>
      <c r="S93" s="127"/>
      <c r="T93" s="127"/>
      <c r="U93" s="127"/>
      <c r="V93" s="127"/>
      <c r="W93" s="127"/>
      <c r="X93" s="127"/>
      <c r="Y93" s="127"/>
      <c r="Z93" s="127"/>
      <c r="AX93" s="127"/>
      <c r="AY93" s="127"/>
      <c r="AZ93" s="127"/>
      <c r="BA93" s="127"/>
      <c r="BB93" s="181"/>
      <c r="BC93" s="181"/>
      <c r="BD93" s="181"/>
      <c r="BE93" s="181"/>
      <c r="BF93" s="181"/>
      <c r="CL93" s="181"/>
      <c r="CM93" s="181"/>
      <c r="CN93" s="181"/>
      <c r="CO93" s="181"/>
      <c r="CP93" s="181"/>
      <c r="CQ93" s="181"/>
    </row>
    <row r="97" spans="1:95" s="585" customFormat="1" ht="19.5" customHeight="1" x14ac:dyDescent="0.2">
      <c r="A97" s="584"/>
      <c r="B97" s="584"/>
      <c r="C97" s="584"/>
      <c r="D97" s="584"/>
      <c r="E97" s="584"/>
      <c r="F97" s="584"/>
      <c r="G97" s="584"/>
      <c r="H97" s="584"/>
      <c r="I97" s="584"/>
      <c r="J97" s="597" t="str">
        <f>IF('INV01-1'!B61&amp;'INV01-2'!E83&amp;'INV01-2'!F83&amp;'INV01-2'!G83&amp;'INV01-2'!H83="","Obrazac prazan - unesite cifru na barem jednu poziciju.","Kontrolni broj: "&amp;MID('INV01-1'!BE1,2,LEN('INV01-1'!BE1)-2))</f>
        <v>Kontrolni broj: 2947876405521972</v>
      </c>
      <c r="K97" s="866"/>
      <c r="L97" s="584"/>
      <c r="M97" s="813"/>
      <c r="N97" s="813"/>
      <c r="O97" s="813"/>
      <c r="CG97" s="867"/>
      <c r="CH97" s="868"/>
      <c r="CI97" s="868"/>
      <c r="CJ97" s="869"/>
      <c r="CK97" s="870"/>
      <c r="CL97" s="870"/>
      <c r="CM97" s="870"/>
      <c r="CN97" s="870"/>
      <c r="CO97" s="870"/>
      <c r="CP97" s="870"/>
      <c r="CQ97" s="599" t="s">
        <v>2684</v>
      </c>
    </row>
  </sheetData>
  <sheetProtection sheet="1" objects="1" scenarios="1"/>
  <mergeCells count="367">
    <mergeCell ref="BP80:BQ80"/>
    <mergeCell ref="AP81:BA81"/>
    <mergeCell ref="BD81:BO81"/>
    <mergeCell ref="BR81:CC81"/>
    <mergeCell ref="CF81:CQ81"/>
    <mergeCell ref="J86:V87"/>
    <mergeCell ref="AM87:AP87"/>
    <mergeCell ref="AY87:BH87"/>
    <mergeCell ref="K78:U78"/>
    <mergeCell ref="AN78:AO78"/>
    <mergeCell ref="AP78:BA78"/>
    <mergeCell ref="BB78:BC78"/>
    <mergeCell ref="BD78:BO78"/>
    <mergeCell ref="BR80:CC80"/>
    <mergeCell ref="CD80:CE80"/>
    <mergeCell ref="CF80:CQ80"/>
    <mergeCell ref="AN80:AO80"/>
    <mergeCell ref="CF78:CQ78"/>
    <mergeCell ref="AN79:AO79"/>
    <mergeCell ref="AP79:BA79"/>
    <mergeCell ref="BB79:BC79"/>
    <mergeCell ref="BD79:BO79"/>
    <mergeCell ref="BP79:BQ79"/>
    <mergeCell ref="BR79:CC79"/>
    <mergeCell ref="CD79:CE79"/>
    <mergeCell ref="CF79:CQ79"/>
    <mergeCell ref="BP78:BQ78"/>
    <mergeCell ref="BR78:CC78"/>
    <mergeCell ref="CD78:CE78"/>
    <mergeCell ref="AP80:BA80"/>
    <mergeCell ref="BB80:BC80"/>
    <mergeCell ref="BD80:BO80"/>
    <mergeCell ref="BP75:BQ75"/>
    <mergeCell ref="BR75:CC75"/>
    <mergeCell ref="CD75:CE75"/>
    <mergeCell ref="BR76:CC76"/>
    <mergeCell ref="CD76:CE76"/>
    <mergeCell ref="CF76:CQ76"/>
    <mergeCell ref="K77:U77"/>
    <mergeCell ref="AN77:AO77"/>
    <mergeCell ref="AP77:BA77"/>
    <mergeCell ref="BB77:BC77"/>
    <mergeCell ref="BD77:BO77"/>
    <mergeCell ref="BP77:BQ77"/>
    <mergeCell ref="BR77:CC77"/>
    <mergeCell ref="CD77:CE77"/>
    <mergeCell ref="CF77:CQ77"/>
    <mergeCell ref="K76:U76"/>
    <mergeCell ref="AN76:AO76"/>
    <mergeCell ref="AP76:BA76"/>
    <mergeCell ref="BB76:BC76"/>
    <mergeCell ref="BD76:BO76"/>
    <mergeCell ref="BP76:BQ76"/>
    <mergeCell ref="K74:U74"/>
    <mergeCell ref="AN74:AO74"/>
    <mergeCell ref="AP74:BA74"/>
    <mergeCell ref="BB74:BC74"/>
    <mergeCell ref="BD74:BO74"/>
    <mergeCell ref="BP73:BQ73"/>
    <mergeCell ref="BR73:CC73"/>
    <mergeCell ref="CD73:CE73"/>
    <mergeCell ref="CF75:CQ75"/>
    <mergeCell ref="CF73:CQ73"/>
    <mergeCell ref="BP74:BQ74"/>
    <mergeCell ref="BR74:CC74"/>
    <mergeCell ref="CD74:CE74"/>
    <mergeCell ref="CF74:CQ74"/>
    <mergeCell ref="K73:U73"/>
    <mergeCell ref="AN73:AO73"/>
    <mergeCell ref="AP73:BA73"/>
    <mergeCell ref="BB73:BC73"/>
    <mergeCell ref="BD73:BO73"/>
    <mergeCell ref="K75:U75"/>
    <mergeCell ref="AN75:AO75"/>
    <mergeCell ref="AP75:BA75"/>
    <mergeCell ref="BB75:BC75"/>
    <mergeCell ref="BD75:BO75"/>
    <mergeCell ref="K71:AM71"/>
    <mergeCell ref="AN71:AO71"/>
    <mergeCell ref="AP71:BA71"/>
    <mergeCell ref="BB71:BC71"/>
    <mergeCell ref="BD71:BO71"/>
    <mergeCell ref="BP71:BQ71"/>
    <mergeCell ref="BR71:CC71"/>
    <mergeCell ref="CD71:CE71"/>
    <mergeCell ref="AN70:AO70"/>
    <mergeCell ref="AP70:BA70"/>
    <mergeCell ref="BB70:BC70"/>
    <mergeCell ref="BD70:BO70"/>
    <mergeCell ref="BP70:BQ70"/>
    <mergeCell ref="BR70:CC70"/>
    <mergeCell ref="CD69:CE69"/>
    <mergeCell ref="CF69:CQ69"/>
    <mergeCell ref="CF71:CQ71"/>
    <mergeCell ref="AN72:AO72"/>
    <mergeCell ref="BB72:BC72"/>
    <mergeCell ref="BP72:BQ72"/>
    <mergeCell ref="CD72:CE72"/>
    <mergeCell ref="CD70:CE70"/>
    <mergeCell ref="CF70:CQ70"/>
    <mergeCell ref="BR67:CC67"/>
    <mergeCell ref="CD67:CE67"/>
    <mergeCell ref="CF67:CQ67"/>
    <mergeCell ref="K68:T69"/>
    <mergeCell ref="AN68:AO68"/>
    <mergeCell ref="AP68:BA68"/>
    <mergeCell ref="BB68:BC68"/>
    <mergeCell ref="BD68:BO68"/>
    <mergeCell ref="BP68:BQ68"/>
    <mergeCell ref="BR68:CC68"/>
    <mergeCell ref="K67:T67"/>
    <mergeCell ref="AN67:AO67"/>
    <mergeCell ref="AP67:BA67"/>
    <mergeCell ref="BB67:BC67"/>
    <mergeCell ref="BD67:BO67"/>
    <mergeCell ref="BP67:BQ67"/>
    <mergeCell ref="CD68:CE68"/>
    <mergeCell ref="CF68:CQ68"/>
    <mergeCell ref="AN69:AO69"/>
    <mergeCell ref="AP69:BA69"/>
    <mergeCell ref="BB69:BC69"/>
    <mergeCell ref="BD69:BO69"/>
    <mergeCell ref="BP69:BQ69"/>
    <mergeCell ref="BR69:CC69"/>
    <mergeCell ref="K66:AM66"/>
    <mergeCell ref="AN66:BA66"/>
    <mergeCell ref="BB66:BO66"/>
    <mergeCell ref="BP66:CC66"/>
    <mergeCell ref="CD66:CQ66"/>
    <mergeCell ref="BF58:BN58"/>
    <mergeCell ref="BT58:CB58"/>
    <mergeCell ref="CH58:CP58"/>
    <mergeCell ref="CE64:CF64"/>
    <mergeCell ref="CL64:CP64"/>
    <mergeCell ref="AV62:AY62"/>
    <mergeCell ref="BJ62:BM62"/>
    <mergeCell ref="BX62:CA62"/>
    <mergeCell ref="CL62:CO62"/>
    <mergeCell ref="AO64:AP64"/>
    <mergeCell ref="AV64:AZ64"/>
    <mergeCell ref="BC64:BD64"/>
    <mergeCell ref="BJ64:BN64"/>
    <mergeCell ref="BQ64:BR64"/>
    <mergeCell ref="BX64:CB64"/>
    <mergeCell ref="J53:J65"/>
    <mergeCell ref="AN53:BA53"/>
    <mergeCell ref="BB53:CQ53"/>
    <mergeCell ref="AN55:AZ57"/>
    <mergeCell ref="BB55:BN57"/>
    <mergeCell ref="AR59:AZ59"/>
    <mergeCell ref="BF59:BN59"/>
    <mergeCell ref="BT59:CB59"/>
    <mergeCell ref="CH59:CP59"/>
    <mergeCell ref="AX61:AY61"/>
    <mergeCell ref="BL61:BM61"/>
    <mergeCell ref="BZ61:CA61"/>
    <mergeCell ref="CN61:CO61"/>
    <mergeCell ref="BP55:CB57"/>
    <mergeCell ref="CD55:CP57"/>
    <mergeCell ref="AR58:AZ58"/>
    <mergeCell ref="K45:BS45"/>
    <mergeCell ref="BT45:BY45"/>
    <mergeCell ref="BZ45:CE45"/>
    <mergeCell ref="CF45:CK45"/>
    <mergeCell ref="CL45:CQ45"/>
    <mergeCell ref="K44:BS44"/>
    <mergeCell ref="BT44:BY44"/>
    <mergeCell ref="BZ44:CE44"/>
    <mergeCell ref="CF44:CK44"/>
    <mergeCell ref="CL44:CQ44"/>
    <mergeCell ref="K43:BS43"/>
    <mergeCell ref="BT43:BY43"/>
    <mergeCell ref="BZ43:CE43"/>
    <mergeCell ref="CF43:CK43"/>
    <mergeCell ref="CL43:CQ43"/>
    <mergeCell ref="K41:BS41"/>
    <mergeCell ref="BT41:BY41"/>
    <mergeCell ref="BZ41:CE41"/>
    <mergeCell ref="CF41:CK41"/>
    <mergeCell ref="CL41:CQ41"/>
    <mergeCell ref="L40:BS40"/>
    <mergeCell ref="BT40:BY40"/>
    <mergeCell ref="BZ40:CE40"/>
    <mergeCell ref="CF40:CK40"/>
    <mergeCell ref="CL40:CQ40"/>
    <mergeCell ref="L39:BS39"/>
    <mergeCell ref="BT39:BY39"/>
    <mergeCell ref="BZ39:CE39"/>
    <mergeCell ref="CF39:CK39"/>
    <mergeCell ref="CL39:CQ39"/>
    <mergeCell ref="BT35:BY35"/>
    <mergeCell ref="BZ35:CE35"/>
    <mergeCell ref="CF35:CK35"/>
    <mergeCell ref="CL35:CQ35"/>
    <mergeCell ref="BT38:BY38"/>
    <mergeCell ref="BZ38:CE38"/>
    <mergeCell ref="CF38:CK38"/>
    <mergeCell ref="CL38:CQ38"/>
    <mergeCell ref="L34:BS34"/>
    <mergeCell ref="BT34:BY34"/>
    <mergeCell ref="BZ34:CE34"/>
    <mergeCell ref="CF34:CK34"/>
    <mergeCell ref="CL34:CQ34"/>
    <mergeCell ref="BT36:BY36"/>
    <mergeCell ref="BZ36:CE36"/>
    <mergeCell ref="CF36:CK36"/>
    <mergeCell ref="CL36:CQ36"/>
    <mergeCell ref="BT37:BY37"/>
    <mergeCell ref="BZ37:CE37"/>
    <mergeCell ref="CF37:CK37"/>
    <mergeCell ref="CL37:CQ37"/>
    <mergeCell ref="L33:BS33"/>
    <mergeCell ref="BT33:BY33"/>
    <mergeCell ref="BZ33:CE33"/>
    <mergeCell ref="CF33:CK33"/>
    <mergeCell ref="CL33:CQ33"/>
    <mergeCell ref="L32:BS32"/>
    <mergeCell ref="BT32:BY32"/>
    <mergeCell ref="BZ32:CE32"/>
    <mergeCell ref="CF32:CK32"/>
    <mergeCell ref="CL32:CQ32"/>
    <mergeCell ref="K31:BS31"/>
    <mergeCell ref="BT31:BY31"/>
    <mergeCell ref="BZ31:CE31"/>
    <mergeCell ref="CF31:CK31"/>
    <mergeCell ref="CL31:CQ31"/>
    <mergeCell ref="L30:BS30"/>
    <mergeCell ref="BT30:BY30"/>
    <mergeCell ref="BZ30:CE30"/>
    <mergeCell ref="CF30:CK30"/>
    <mergeCell ref="CL30:CQ30"/>
    <mergeCell ref="L29:BS29"/>
    <mergeCell ref="BT29:BY29"/>
    <mergeCell ref="BZ29:CE29"/>
    <mergeCell ref="CF29:CK29"/>
    <mergeCell ref="CL29:CQ29"/>
    <mergeCell ref="K28:BS28"/>
    <mergeCell ref="BT28:BY28"/>
    <mergeCell ref="BZ28:CE28"/>
    <mergeCell ref="CF28:CK28"/>
    <mergeCell ref="CL28:CQ28"/>
    <mergeCell ref="K27:BS27"/>
    <mergeCell ref="BT27:BY27"/>
    <mergeCell ref="BZ27:CE27"/>
    <mergeCell ref="CF27:CK27"/>
    <mergeCell ref="CL27:CQ27"/>
    <mergeCell ref="L26:BS26"/>
    <mergeCell ref="BT26:BY26"/>
    <mergeCell ref="BZ26:CE26"/>
    <mergeCell ref="CF26:CK26"/>
    <mergeCell ref="CL26:CQ26"/>
    <mergeCell ref="L25:BS25"/>
    <mergeCell ref="BT25:BY25"/>
    <mergeCell ref="BZ25:CE25"/>
    <mergeCell ref="CF25:CK25"/>
    <mergeCell ref="CL25:CQ25"/>
    <mergeCell ref="L24:BS24"/>
    <mergeCell ref="BT24:BY24"/>
    <mergeCell ref="BZ24:CE24"/>
    <mergeCell ref="CF24:CK24"/>
    <mergeCell ref="CL24:CQ24"/>
    <mergeCell ref="K23:BS23"/>
    <mergeCell ref="BT23:BY23"/>
    <mergeCell ref="BZ23:CE23"/>
    <mergeCell ref="CF23:CK23"/>
    <mergeCell ref="CL23:CQ23"/>
    <mergeCell ref="L22:BS22"/>
    <mergeCell ref="BT22:BY22"/>
    <mergeCell ref="BZ22:CE22"/>
    <mergeCell ref="CF22:CK22"/>
    <mergeCell ref="CL22:CQ22"/>
    <mergeCell ref="L21:BS21"/>
    <mergeCell ref="BT21:BY21"/>
    <mergeCell ref="BZ21:CE21"/>
    <mergeCell ref="CF21:CK21"/>
    <mergeCell ref="CL21:CQ21"/>
    <mergeCell ref="L20:BS20"/>
    <mergeCell ref="BT20:BY20"/>
    <mergeCell ref="BZ20:CE20"/>
    <mergeCell ref="CF20:CK20"/>
    <mergeCell ref="CL20:CQ20"/>
    <mergeCell ref="L19:BS19"/>
    <mergeCell ref="BT19:BY19"/>
    <mergeCell ref="BZ19:CE19"/>
    <mergeCell ref="CF19:CK19"/>
    <mergeCell ref="CL19:CQ19"/>
    <mergeCell ref="L18:BS18"/>
    <mergeCell ref="BT18:BY18"/>
    <mergeCell ref="BZ18:CE18"/>
    <mergeCell ref="CF18:CK18"/>
    <mergeCell ref="CL18:CQ18"/>
    <mergeCell ref="L17:BS17"/>
    <mergeCell ref="BT17:BY17"/>
    <mergeCell ref="BZ17:CE17"/>
    <mergeCell ref="CF17:CK17"/>
    <mergeCell ref="CL17:CQ17"/>
    <mergeCell ref="L16:BS16"/>
    <mergeCell ref="BT16:BY16"/>
    <mergeCell ref="BZ16:CE16"/>
    <mergeCell ref="CF16:CK16"/>
    <mergeCell ref="CL16:CQ16"/>
    <mergeCell ref="L15:BS15"/>
    <mergeCell ref="BT15:BY15"/>
    <mergeCell ref="BZ15:CE15"/>
    <mergeCell ref="CF15:CK15"/>
    <mergeCell ref="CL15:CQ15"/>
    <mergeCell ref="L14:BS14"/>
    <mergeCell ref="BT14:BY14"/>
    <mergeCell ref="BZ14:CE14"/>
    <mergeCell ref="CF14:CK14"/>
    <mergeCell ref="CL14:CQ14"/>
    <mergeCell ref="K13:BS13"/>
    <mergeCell ref="BT13:BY13"/>
    <mergeCell ref="BZ13:CE13"/>
    <mergeCell ref="CF13:CK13"/>
    <mergeCell ref="CL13:CQ13"/>
    <mergeCell ref="K12:BS12"/>
    <mergeCell ref="BT12:BY12"/>
    <mergeCell ref="BZ12:CE12"/>
    <mergeCell ref="CF12:CK12"/>
    <mergeCell ref="CL12:CQ12"/>
    <mergeCell ref="L11:BS11"/>
    <mergeCell ref="BT11:BY11"/>
    <mergeCell ref="BZ11:CE11"/>
    <mergeCell ref="CF11:CK11"/>
    <mergeCell ref="CL11:CQ11"/>
    <mergeCell ref="L10:BS10"/>
    <mergeCell ref="BT10:BY10"/>
    <mergeCell ref="BZ10:CE10"/>
    <mergeCell ref="CF10:CK10"/>
    <mergeCell ref="CL10:CQ10"/>
    <mergeCell ref="L9:BS9"/>
    <mergeCell ref="BT9:BY9"/>
    <mergeCell ref="BZ9:CE9"/>
    <mergeCell ref="CF9:CK9"/>
    <mergeCell ref="CL9:CQ9"/>
    <mergeCell ref="K8:BS8"/>
    <mergeCell ref="BT8:BY8"/>
    <mergeCell ref="BZ8:CE8"/>
    <mergeCell ref="CF8:CK8"/>
    <mergeCell ref="CL8:CQ8"/>
    <mergeCell ref="L7:BS7"/>
    <mergeCell ref="BT7:BY7"/>
    <mergeCell ref="BZ7:CE7"/>
    <mergeCell ref="CF7:CK7"/>
    <mergeCell ref="CL7:CQ7"/>
    <mergeCell ref="BT5:BY5"/>
    <mergeCell ref="BZ5:CE5"/>
    <mergeCell ref="CF5:CK5"/>
    <mergeCell ref="CL5:CQ5"/>
    <mergeCell ref="K6:BS6"/>
    <mergeCell ref="BT6:BY6"/>
    <mergeCell ref="BZ6:CE6"/>
    <mergeCell ref="CF6:CK6"/>
    <mergeCell ref="CL6:CQ6"/>
    <mergeCell ref="CL2:CQ3"/>
    <mergeCell ref="K3:BS3"/>
    <mergeCell ref="K4:BS4"/>
    <mergeCell ref="BT4:BY4"/>
    <mergeCell ref="BZ4:CE4"/>
    <mergeCell ref="CF4:CK4"/>
    <mergeCell ref="CL4:CQ4"/>
    <mergeCell ref="J2:J3"/>
    <mergeCell ref="K2:BS2"/>
    <mergeCell ref="BT2:BY3"/>
    <mergeCell ref="BZ2:CE3"/>
    <mergeCell ref="CF2:CK3"/>
  </mergeCells>
  <conditionalFormatting sqref="J51">
    <cfRule type="containsText" dxfId="35" priority="4" operator="containsText" text="Obrazac prazan">
      <formula>NOT(ISERROR(SEARCH("Obrazac prazan",J51)))</formula>
    </cfRule>
  </conditionalFormatting>
  <conditionalFormatting sqref="J97">
    <cfRule type="containsText" dxfId="33" priority="3" operator="containsText" text="Obrazac prazan">
      <formula>NOT(ISERROR(SEARCH("Obrazac prazan",J97)))</formula>
    </cfRule>
  </conditionalFormatting>
  <dataValidations count="1">
    <dataValidation type="whole" allowBlank="1" showInputMessage="1" showErrorMessage="1" sqref="BT5:CQ10 CF12:CQ26 CF28:CQ40 BT11:CE41 BT43:CQ44 CF45:CQ45 BT45:BY45 AP67:BA81 BD67:BO81 BR67:CC81 CF67:CQ81" xr:uid="{00000000-0002-0000-0C00-000000000000}">
      <formula1>-9.99999E+307</formula1>
      <formula2>9.99999E+307</formula2>
    </dataValidation>
  </dataValidations>
  <pageMargins left="0.78666666666666663" right="0.25312499999999999" top="0.35625000000000001" bottom="0.27559055118110237" header="0.51181102362204722" footer="0.51181102362204722"/>
  <pageSetup paperSize="9" scale="62" fitToHeight="2" orientation="landscape" r:id="rId1"/>
  <extLst>
    <ext xmlns:x14="http://schemas.microsoft.com/office/spreadsheetml/2009/9/main" uri="{78C0D931-6437-407d-A8EE-F0AAD7539E65}">
      <x14:conditionalFormattings>
        <x14:conditionalFormatting xmlns:xm="http://schemas.microsoft.com/office/excel/2006/main">
          <x14:cfRule type="expression" priority="1" id="{6759A489-1D4F-4C87-827D-1D740E8671D0}">
            <xm:f>OR(LEFT(OsnPodaci!$A$55,5)="Reviz",LEFT(OsnPodaci!$A$55,6)="Izjava")</xm:f>
            <x14:dxf>
              <font>
                <color theme="0"/>
              </font>
            </x14:dxf>
          </x14:cfRule>
          <xm:sqref>J51</xm:sqref>
        </x14:conditionalFormatting>
        <x14:conditionalFormatting xmlns:xm="http://schemas.microsoft.com/office/excel/2006/main">
          <x14:cfRule type="expression" priority="2" id="{71B7D692-046A-42D9-B5DE-970918D88115}">
            <xm:f>OR(LEFT(OsnPodaci!$A$55,5)="Reviz",LEFT(OsnPodaci!$A$55,6)="Izjava")</xm:f>
            <x14:dxf>
              <font>
                <color theme="0"/>
              </font>
            </x14:dxf>
          </x14:cfRule>
          <xm:sqref>J97</xm:sqref>
        </x14:conditionalFormatting>
        <x14:conditionalFormatting xmlns:xm="http://schemas.microsoft.com/office/excel/2006/main">
          <x14:cfRule type="expression" priority="5" id="{D1E1BCDB-4B08-468F-9199-1A883118006D}">
            <xm:f>OR(LEFT(OsnPodaci!$A$55,5)="Reviz",LEFT(OsnPodaci!$A$55,6)="Izjava")</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J85:CH85 CJ85:CQ85 CQ85:CQ86 J86:CP86 J87:CQ92 J93 L93:CQ93</xm:sqref>
        </x14:conditionalFormatting>
        <x14:conditionalFormatting xmlns:xm="http://schemas.microsoft.com/office/excel/2006/main">
          <x14:cfRule type="expression" priority="7" id="{CCD10562-CFF9-4830-AF64-1289EDB110FF}">
            <xm:f>OR(LEFT(OsnPodaci!$A$55,5)="Reviz",LEFT(OsnPodaci!$A$55,6)="Izjava")</xm:f>
            <x14:dxf>
              <font>
                <color theme="0"/>
              </font>
              <fill>
                <patternFill>
                  <bgColor theme="0"/>
                </patternFill>
              </fill>
              <border>
                <left/>
                <right/>
                <top/>
                <bottom/>
                <vertical/>
                <horizontal/>
              </border>
            </x14:dxf>
          </x14:cfRule>
          <xm:sqref>BI85:CH85 CJ85:CQ85 BI86:CQ89 J90:CQ92 J93 L93:CQ93 J6:CQ83 J97:CQ97 J1:AY1 CL1:CQ1 CS1:HD93 J2:CQ4 J5:AD5 AG5:CQ5 J84:CP84 J95:CQ95 CS95:HD97</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F932E"/>
    <pageSetUpPr fitToPage="1"/>
  </sheetPr>
  <dimension ref="A1:AT39"/>
  <sheetViews>
    <sheetView showGridLines="0" view="pageLayout" topLeftCell="C1" zoomScale="80" zoomScaleNormal="100" zoomScalePageLayoutView="80" workbookViewId="0">
      <selection activeCell="AE20" sqref="AE20:AL20"/>
    </sheetView>
  </sheetViews>
  <sheetFormatPr defaultColWidth="2.5703125" defaultRowHeight="15.75" x14ac:dyDescent="0.25"/>
  <cols>
    <col min="1" max="1" width="5.140625" style="235" hidden="1" customWidth="1"/>
    <col min="2" max="2" width="12.5703125" style="235" hidden="1" customWidth="1"/>
    <col min="3" max="3" width="12.7109375" style="236" bestFit="1" customWidth="1"/>
    <col min="4" max="4" width="3" style="236" customWidth="1"/>
    <col min="5" max="5" width="2.5703125" style="236" customWidth="1"/>
    <col min="6" max="6" width="9.140625" style="236" bestFit="1" customWidth="1"/>
    <col min="7" max="21" width="2.5703125" style="236" customWidth="1"/>
    <col min="22" max="22" width="3" style="236" customWidth="1"/>
    <col min="23" max="23" width="2.5703125" style="236" customWidth="1"/>
    <col min="24" max="24" width="3.140625" style="236" customWidth="1"/>
    <col min="25" max="25" width="2.5703125" style="236" customWidth="1"/>
    <col min="26" max="26" width="5.5703125" style="236" customWidth="1"/>
    <col min="27" max="35" width="2.5703125" style="236" customWidth="1"/>
    <col min="36" max="36" width="2.7109375" style="236" customWidth="1"/>
    <col min="37" max="37" width="3.85546875" style="236" customWidth="1"/>
    <col min="38" max="38" width="4.42578125" style="236" customWidth="1"/>
    <col min="39" max="39" width="1" style="236" customWidth="1"/>
    <col min="40" max="40" width="3.85546875" style="236" customWidth="1"/>
    <col min="41" max="42" width="2.5703125" style="236" customWidth="1"/>
    <col min="43" max="16384" width="2.5703125" style="236"/>
  </cols>
  <sheetData>
    <row r="1" spans="3:46" s="219" customFormat="1" ht="18.75" x14ac:dyDescent="0.25">
      <c r="C1" s="1483" t="str">
        <f>IF(OsnPodaci!B4="","",OsnPodaci!B4)</f>
        <v>DOO Gradski i prigradski saobraćaj Tuzla</v>
      </c>
      <c r="D1" s="1483"/>
      <c r="E1" s="1483"/>
      <c r="F1" s="1483"/>
      <c r="G1" s="1483"/>
      <c r="H1" s="1483"/>
      <c r="I1" s="1483"/>
      <c r="J1" s="1483"/>
      <c r="K1" s="1483"/>
      <c r="L1" s="1483"/>
      <c r="M1" s="1483"/>
      <c r="N1" s="1483"/>
      <c r="O1" s="1483"/>
      <c r="P1" s="1483"/>
      <c r="Q1" s="1483"/>
      <c r="R1" s="1483"/>
      <c r="S1" s="1483"/>
      <c r="T1" s="1483"/>
      <c r="U1" s="1483"/>
      <c r="V1" s="1483"/>
      <c r="W1" s="1483"/>
      <c r="AE1" s="220"/>
      <c r="AJ1" s="217"/>
      <c r="AK1" s="217"/>
      <c r="AL1" s="658" t="s">
        <v>2998</v>
      </c>
      <c r="AM1" s="217"/>
      <c r="AN1" s="1484" t="str">
        <f>"*"&amp;'#Konverter'!AD22&amp;B26&amp;"*"</f>
        <v>*30221374764*</v>
      </c>
      <c r="AP1" s="221"/>
      <c r="AQ1" s="221"/>
      <c r="AS1" s="222"/>
      <c r="AT1" s="223"/>
    </row>
    <row r="2" spans="3:46" s="217" customFormat="1" ht="18.75" x14ac:dyDescent="0.25">
      <c r="C2" s="651" t="s">
        <v>2999</v>
      </c>
      <c r="D2" s="652"/>
      <c r="E2" s="652"/>
      <c r="F2" s="652"/>
      <c r="G2" s="652"/>
      <c r="H2" s="652"/>
      <c r="I2" s="652"/>
      <c r="J2" s="652"/>
      <c r="K2" s="652"/>
      <c r="L2" s="652"/>
      <c r="M2" s="653"/>
      <c r="N2" s="653"/>
      <c r="O2" s="653"/>
      <c r="P2" s="653"/>
      <c r="Q2" s="653"/>
      <c r="R2" s="653"/>
      <c r="S2" s="653"/>
      <c r="T2" s="653"/>
      <c r="U2" s="653"/>
      <c r="V2" s="653"/>
      <c r="W2" s="653"/>
      <c r="Z2" s="225"/>
      <c r="AA2" s="225"/>
      <c r="AB2" s="225"/>
      <c r="AC2" s="225"/>
      <c r="AD2" s="225"/>
      <c r="AE2" s="226"/>
      <c r="AJ2" s="219"/>
      <c r="AK2" s="219"/>
      <c r="AL2" s="219"/>
      <c r="AM2" s="219"/>
      <c r="AN2" s="1484"/>
      <c r="AP2" s="219"/>
      <c r="AQ2" s="219"/>
      <c r="AS2" s="227"/>
      <c r="AT2" s="223"/>
    </row>
    <row r="3" spans="3:46" s="219" customFormat="1" ht="30" customHeight="1" x14ac:dyDescent="0.25">
      <c r="C3" s="654" t="str">
        <f>IF(OsnPodaci!A4="","",OsnPodaci!A4)</f>
        <v>4209197100002</v>
      </c>
      <c r="D3" s="652"/>
      <c r="E3" s="652"/>
      <c r="F3" s="652"/>
      <c r="G3" s="652"/>
      <c r="H3" s="652"/>
      <c r="I3" s="652"/>
      <c r="J3" s="652"/>
      <c r="K3" s="652"/>
      <c r="L3" s="652"/>
      <c r="M3" s="652"/>
      <c r="N3" s="652"/>
      <c r="O3" s="652"/>
      <c r="P3" s="652"/>
      <c r="Q3" s="652"/>
      <c r="R3" s="652"/>
      <c r="S3" s="652"/>
      <c r="T3" s="652"/>
      <c r="U3" s="652"/>
      <c r="V3" s="652"/>
      <c r="W3" s="652"/>
      <c r="Z3" s="224"/>
      <c r="AA3" s="224"/>
      <c r="AB3" s="224"/>
      <c r="AC3" s="224"/>
      <c r="AD3" s="224"/>
      <c r="AE3" s="220"/>
      <c r="AF3" s="218"/>
      <c r="AG3" s="218"/>
      <c r="AL3" s="356" t="str">
        <f>IF('#UNOS'!B12="","",'#UNOS'!B12)</f>
        <v>094</v>
      </c>
      <c r="AM3" s="217"/>
      <c r="AN3" s="1484"/>
      <c r="AP3" s="227"/>
      <c r="AQ3" s="227"/>
      <c r="AR3" s="221"/>
      <c r="AS3" s="222"/>
      <c r="AT3" s="223"/>
    </row>
    <row r="4" spans="3:46" s="217" customFormat="1" ht="18.75" x14ac:dyDescent="0.25">
      <c r="C4" s="651" t="s">
        <v>3000</v>
      </c>
      <c r="D4" s="354"/>
      <c r="E4" s="354"/>
      <c r="F4" s="354"/>
      <c r="G4" s="354"/>
      <c r="H4" s="354"/>
      <c r="I4" s="354"/>
      <c r="J4" s="354"/>
      <c r="K4" s="354"/>
      <c r="L4" s="354"/>
      <c r="M4" s="354"/>
      <c r="N4" s="354"/>
      <c r="O4" s="354"/>
      <c r="P4" s="354"/>
      <c r="Q4" s="354"/>
      <c r="R4" s="354"/>
      <c r="S4" s="354"/>
      <c r="T4" s="354"/>
      <c r="U4" s="354"/>
      <c r="V4" s="354"/>
      <c r="W4" s="354"/>
      <c r="Z4" s="228"/>
      <c r="AA4" s="228"/>
      <c r="AB4" s="228"/>
      <c r="AC4" s="228"/>
      <c r="AD4" s="228"/>
      <c r="AE4" s="226"/>
      <c r="AF4" s="219"/>
      <c r="AG4" s="219"/>
      <c r="AL4" s="599" t="s">
        <v>3001</v>
      </c>
      <c r="AM4" s="219"/>
      <c r="AN4" s="1484"/>
      <c r="AP4" s="222"/>
      <c r="AQ4" s="222"/>
      <c r="AR4" s="229"/>
      <c r="AT4" s="223"/>
    </row>
    <row r="5" spans="3:46" s="219" customFormat="1" ht="30" customHeight="1" x14ac:dyDescent="0.25">
      <c r="C5" s="266" t="str">
        <f>IF(OsnPodaci!A10="","",OsnPodaci!A10)</f>
        <v>Tuzla</v>
      </c>
      <c r="D5" s="652"/>
      <c r="E5" s="652"/>
      <c r="F5" s="652"/>
      <c r="G5" s="652"/>
      <c r="H5" s="652"/>
      <c r="I5" s="652"/>
      <c r="J5" s="652"/>
      <c r="K5" s="652"/>
      <c r="L5" s="652"/>
      <c r="M5" s="652"/>
      <c r="N5" s="655"/>
      <c r="O5" s="652"/>
      <c r="P5" s="652"/>
      <c r="Q5" s="652"/>
      <c r="R5" s="652"/>
      <c r="S5" s="652"/>
      <c r="T5" s="652"/>
      <c r="U5" s="652"/>
      <c r="V5" s="652"/>
      <c r="W5" s="652"/>
      <c r="Z5" s="221"/>
      <c r="AB5" s="224"/>
      <c r="AC5" s="224"/>
      <c r="AD5" s="224"/>
      <c r="AF5" s="218"/>
      <c r="AG5" s="218"/>
      <c r="AH5" s="217"/>
      <c r="AI5" s="221"/>
      <c r="AJ5" s="221"/>
      <c r="AK5" s="221"/>
      <c r="AL5" s="264" t="str">
        <f>IF(OsnPodaci!A13="","",OsnPodaci!A13)</f>
        <v>Bukinje bb</v>
      </c>
      <c r="AN5" s="1484"/>
      <c r="AT5" s="223"/>
    </row>
    <row r="6" spans="3:46" s="230" customFormat="1" ht="24.75" customHeight="1" x14ac:dyDescent="0.25">
      <c r="C6" s="651" t="s">
        <v>2460</v>
      </c>
      <c r="D6" s="180"/>
      <c r="E6" s="180"/>
      <c r="F6" s="180"/>
      <c r="G6" s="180"/>
      <c r="H6" s="180"/>
      <c r="I6" s="180"/>
      <c r="J6" s="180"/>
      <c r="K6" s="180"/>
      <c r="L6" s="180"/>
      <c r="M6" s="180"/>
      <c r="N6" s="656"/>
      <c r="O6" s="180"/>
      <c r="P6" s="180"/>
      <c r="Q6" s="180"/>
      <c r="R6" s="180"/>
      <c r="S6" s="180"/>
      <c r="T6" s="180"/>
      <c r="U6" s="180"/>
      <c r="V6" s="180"/>
      <c r="W6" s="180"/>
      <c r="AB6" s="231"/>
      <c r="AC6" s="231"/>
      <c r="AD6" s="231"/>
      <c r="AK6" s="232"/>
      <c r="AL6" s="599" t="s">
        <v>1940</v>
      </c>
      <c r="AN6" s="1484"/>
      <c r="AS6" s="233"/>
      <c r="AT6" s="234"/>
    </row>
    <row r="7" spans="3:46" s="219" customFormat="1" ht="31.5" customHeight="1" x14ac:dyDescent="0.25">
      <c r="C7" s="1483" t="str">
        <f>IF(OsnPodaci!B19="","",OsnPodaci!B19)</f>
        <v>Gradski i prigradski kopneni prijevoz putnika</v>
      </c>
      <c r="D7" s="1483"/>
      <c r="E7" s="1483"/>
      <c r="F7" s="1483"/>
      <c r="G7" s="1483"/>
      <c r="H7" s="1483"/>
      <c r="I7" s="1483"/>
      <c r="J7" s="1483"/>
      <c r="K7" s="1483"/>
      <c r="L7" s="1483"/>
      <c r="M7" s="1483"/>
      <c r="N7" s="1483"/>
      <c r="O7" s="1483"/>
      <c r="P7" s="1483"/>
      <c r="Q7" s="1483"/>
      <c r="R7" s="1483"/>
      <c r="S7" s="1483"/>
      <c r="T7" s="1483"/>
      <c r="U7" s="1483"/>
      <c r="V7" s="1483"/>
      <c r="W7" s="1483"/>
      <c r="X7" s="1483"/>
      <c r="Y7" s="1483"/>
      <c r="Z7" s="1483"/>
      <c r="AA7" s="1483"/>
      <c r="AB7" s="1483"/>
      <c r="AC7" s="1483"/>
      <c r="AD7" s="232"/>
      <c r="AJ7" s="217"/>
      <c r="AL7" s="652"/>
      <c r="AM7" s="217"/>
      <c r="AN7" s="1484"/>
      <c r="AS7" s="222"/>
      <c r="AT7" s="223"/>
    </row>
    <row r="8" spans="3:46" s="217" customFormat="1" ht="31.5" customHeight="1" x14ac:dyDescent="0.25">
      <c r="C8" s="1483"/>
      <c r="D8" s="1483"/>
      <c r="E8" s="1483"/>
      <c r="F8" s="1483"/>
      <c r="G8" s="1483"/>
      <c r="H8" s="1483"/>
      <c r="I8" s="1483"/>
      <c r="J8" s="1483"/>
      <c r="K8" s="1483"/>
      <c r="L8" s="1483"/>
      <c r="M8" s="1483"/>
      <c r="N8" s="1483"/>
      <c r="O8" s="1483"/>
      <c r="P8" s="1483"/>
      <c r="Q8" s="1483"/>
      <c r="R8" s="1483"/>
      <c r="S8" s="1483"/>
      <c r="T8" s="1483"/>
      <c r="U8" s="1483"/>
      <c r="V8" s="1483"/>
      <c r="W8" s="1483"/>
      <c r="X8" s="1483"/>
      <c r="Y8" s="1483"/>
      <c r="Z8" s="1483"/>
      <c r="AA8" s="1483"/>
      <c r="AB8" s="1483"/>
      <c r="AC8" s="1483"/>
      <c r="AD8" s="219"/>
      <c r="AL8" s="356" t="str">
        <f>IF(OsnPodaci!A19="","",OsnPodaci!A19)</f>
        <v>49.31</v>
      </c>
      <c r="AN8" s="1484"/>
      <c r="AS8" s="211"/>
      <c r="AT8" s="223"/>
    </row>
    <row r="9" spans="3:46" s="219" customFormat="1" ht="27" customHeight="1" x14ac:dyDescent="0.25">
      <c r="C9" s="651" t="s">
        <v>1948</v>
      </c>
      <c r="D9" s="652"/>
      <c r="E9" s="652"/>
      <c r="F9" s="652"/>
      <c r="G9" s="652"/>
      <c r="H9" s="652"/>
      <c r="I9" s="652"/>
      <c r="J9" s="652"/>
      <c r="K9" s="652"/>
      <c r="L9" s="652"/>
      <c r="M9" s="653"/>
      <c r="N9" s="653"/>
      <c r="O9" s="653"/>
      <c r="P9" s="653"/>
      <c r="Q9" s="653"/>
      <c r="R9" s="653"/>
      <c r="S9" s="653"/>
      <c r="T9" s="653"/>
      <c r="U9" s="653"/>
      <c r="V9" s="653"/>
      <c r="W9" s="653"/>
      <c r="Z9" s="224"/>
      <c r="AA9" s="223"/>
      <c r="AB9" s="222"/>
      <c r="AL9" s="599" t="s">
        <v>7</v>
      </c>
      <c r="AN9" s="1484"/>
      <c r="AS9" s="211"/>
      <c r="AT9" s="223"/>
    </row>
    <row r="10" spans="3:46" x14ac:dyDescent="0.25">
      <c r="AN10" s="1484"/>
    </row>
    <row r="11" spans="3:46" x14ac:dyDescent="0.25">
      <c r="AN11" s="1484"/>
    </row>
    <row r="12" spans="3:46" ht="20.25" x14ac:dyDescent="0.3">
      <c r="C12" s="1485" t="s">
        <v>3002</v>
      </c>
      <c r="D12" s="1485"/>
      <c r="E12" s="1485"/>
      <c r="F12" s="1485"/>
      <c r="G12" s="1485"/>
      <c r="H12" s="1485"/>
      <c r="I12" s="1485"/>
      <c r="J12" s="1485"/>
      <c r="K12" s="1485"/>
      <c r="L12" s="1485"/>
      <c r="M12" s="1485"/>
      <c r="N12" s="1485"/>
      <c r="O12" s="1485"/>
      <c r="P12" s="1485"/>
      <c r="Q12" s="1485"/>
      <c r="R12" s="1485"/>
      <c r="S12" s="1485"/>
      <c r="T12" s="1485"/>
      <c r="U12" s="1485"/>
      <c r="V12" s="1485"/>
      <c r="W12" s="1485"/>
      <c r="X12" s="1485"/>
      <c r="Y12" s="1485"/>
      <c r="Z12" s="1485"/>
      <c r="AA12" s="1485"/>
      <c r="AB12" s="1485"/>
      <c r="AC12" s="1485"/>
      <c r="AD12" s="1485"/>
      <c r="AE12" s="1485"/>
      <c r="AF12" s="1485"/>
      <c r="AG12" s="1485"/>
      <c r="AH12" s="1485"/>
      <c r="AI12" s="1485"/>
      <c r="AJ12" s="1485"/>
      <c r="AK12" s="1485"/>
      <c r="AL12" s="1485"/>
      <c r="AN12" s="1484"/>
    </row>
    <row r="13" spans="3:46" ht="21" customHeight="1" x14ac:dyDescent="0.25">
      <c r="C13" s="1486" t="str">
        <f>IF(OR(OsnPodaci!A58="",OsnPodaci!B58=""),"Unijeti interval izvještavanja."," od "&amp;TEXT(OsnPodaci!A58,"dd.mm.yyyy.")&amp;" do "&amp;TEXT(OsnPodaci!B58,"dd.mm.yyyy.")&amp;" godine")</f>
        <v xml:space="preserve"> od 01.01.2023. do 31.12.2023. godine</v>
      </c>
      <c r="D13" s="1486"/>
      <c r="E13" s="1486"/>
      <c r="F13" s="1486"/>
      <c r="G13" s="1486"/>
      <c r="H13" s="1486"/>
      <c r="I13" s="1486"/>
      <c r="J13" s="1486"/>
      <c r="K13" s="1486"/>
      <c r="L13" s="1486"/>
      <c r="M13" s="1486"/>
      <c r="N13" s="1486"/>
      <c r="O13" s="1486"/>
      <c r="P13" s="1486"/>
      <c r="Q13" s="1486"/>
      <c r="R13" s="1486"/>
      <c r="S13" s="1486"/>
      <c r="T13" s="1486"/>
      <c r="U13" s="1486"/>
      <c r="V13" s="1486"/>
      <c r="W13" s="1486"/>
      <c r="X13" s="1486"/>
      <c r="Y13" s="1486"/>
      <c r="Z13" s="1486"/>
      <c r="AA13" s="1486"/>
      <c r="AB13" s="1486"/>
      <c r="AC13" s="1486"/>
      <c r="AD13" s="1486"/>
      <c r="AE13" s="1486"/>
      <c r="AF13" s="1486"/>
      <c r="AG13" s="1486"/>
      <c r="AH13" s="1486"/>
      <c r="AI13" s="1486"/>
      <c r="AJ13" s="1486"/>
      <c r="AK13" s="1486"/>
      <c r="AL13" s="1486"/>
      <c r="AN13" s="1484"/>
    </row>
    <row r="14" spans="3:46" x14ac:dyDescent="0.25">
      <c r="C14" s="238"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AN14" s="1484"/>
    </row>
    <row r="15" spans="3:46" x14ac:dyDescent="0.25">
      <c r="C15" s="1487" t="s">
        <v>3003</v>
      </c>
      <c r="D15" s="1488"/>
      <c r="E15" s="1489" t="s">
        <v>3004</v>
      </c>
      <c r="F15" s="1490"/>
      <c r="G15" s="1490"/>
      <c r="H15" s="1490"/>
      <c r="I15" s="1490"/>
      <c r="J15" s="1490"/>
      <c r="K15" s="1490"/>
      <c r="L15" s="1490"/>
      <c r="M15" s="1490"/>
      <c r="N15" s="1490"/>
      <c r="O15" s="1490"/>
      <c r="P15" s="1490"/>
      <c r="Q15" s="1490"/>
      <c r="R15" s="1490"/>
      <c r="S15" s="1490"/>
      <c r="T15" s="1490"/>
      <c r="U15" s="1490"/>
      <c r="V15" s="1490"/>
      <c r="W15" s="1490"/>
      <c r="X15" s="1490"/>
      <c r="Y15" s="1490"/>
      <c r="Z15" s="1491"/>
      <c r="AA15" s="1489" t="s">
        <v>2439</v>
      </c>
      <c r="AB15" s="1490"/>
      <c r="AC15" s="1490"/>
      <c r="AD15" s="1491"/>
      <c r="AE15" s="1495" t="s">
        <v>3005</v>
      </c>
      <c r="AF15" s="1490"/>
      <c r="AG15" s="1490"/>
      <c r="AH15" s="1490"/>
      <c r="AI15" s="1490"/>
      <c r="AJ15" s="1490"/>
      <c r="AK15" s="1490"/>
      <c r="AL15" s="1496"/>
      <c r="AN15" s="1484"/>
    </row>
    <row r="16" spans="3:46" x14ac:dyDescent="0.25">
      <c r="C16" s="1499" t="s">
        <v>3006</v>
      </c>
      <c r="D16" s="1500"/>
      <c r="E16" s="1492"/>
      <c r="F16" s="1493"/>
      <c r="G16" s="1493"/>
      <c r="H16" s="1493"/>
      <c r="I16" s="1493"/>
      <c r="J16" s="1493"/>
      <c r="K16" s="1493"/>
      <c r="L16" s="1493"/>
      <c r="M16" s="1493"/>
      <c r="N16" s="1493"/>
      <c r="O16" s="1493"/>
      <c r="P16" s="1493"/>
      <c r="Q16" s="1493"/>
      <c r="R16" s="1493"/>
      <c r="S16" s="1493"/>
      <c r="T16" s="1493"/>
      <c r="U16" s="1493"/>
      <c r="V16" s="1493"/>
      <c r="W16" s="1493"/>
      <c r="X16" s="1493"/>
      <c r="Y16" s="1493"/>
      <c r="Z16" s="1494"/>
      <c r="AA16" s="1492"/>
      <c r="AB16" s="1493"/>
      <c r="AC16" s="1493"/>
      <c r="AD16" s="1494"/>
      <c r="AE16" s="1497"/>
      <c r="AF16" s="1493"/>
      <c r="AG16" s="1493"/>
      <c r="AH16" s="1493"/>
      <c r="AI16" s="1493"/>
      <c r="AJ16" s="1493"/>
      <c r="AK16" s="1493"/>
      <c r="AL16" s="1498"/>
      <c r="AN16" s="1484"/>
    </row>
    <row r="17" spans="1:41" s="240" customFormat="1" ht="17.25" customHeight="1" x14ac:dyDescent="0.2">
      <c r="A17" s="239"/>
      <c r="B17" s="239"/>
      <c r="C17" s="1501">
        <v>0</v>
      </c>
      <c r="D17" s="1502"/>
      <c r="E17" s="1503">
        <v>1</v>
      </c>
      <c r="F17" s="1504"/>
      <c r="G17" s="1504"/>
      <c r="H17" s="1504"/>
      <c r="I17" s="1504"/>
      <c r="J17" s="1504"/>
      <c r="K17" s="1504"/>
      <c r="L17" s="1504"/>
      <c r="M17" s="1504"/>
      <c r="N17" s="1504"/>
      <c r="O17" s="1504"/>
      <c r="P17" s="1504"/>
      <c r="Q17" s="1504"/>
      <c r="R17" s="1504"/>
      <c r="S17" s="1504"/>
      <c r="T17" s="1504"/>
      <c r="U17" s="1504"/>
      <c r="V17" s="1504"/>
      <c r="W17" s="1504"/>
      <c r="X17" s="1504"/>
      <c r="Y17" s="1504"/>
      <c r="Z17" s="1502"/>
      <c r="AA17" s="1503">
        <v>2</v>
      </c>
      <c r="AB17" s="1504"/>
      <c r="AC17" s="1504"/>
      <c r="AD17" s="1502"/>
      <c r="AE17" s="1505">
        <v>3</v>
      </c>
      <c r="AF17" s="1504"/>
      <c r="AG17" s="1504"/>
      <c r="AH17" s="1504"/>
      <c r="AI17" s="1504"/>
      <c r="AJ17" s="1504"/>
      <c r="AK17" s="1504"/>
      <c r="AL17" s="1506"/>
      <c r="AN17" s="1484"/>
    </row>
    <row r="18" spans="1:41" s="241" customFormat="1" ht="30" customHeight="1" x14ac:dyDescent="0.2">
      <c r="A18" s="126">
        <v>0.01</v>
      </c>
      <c r="B18" s="126">
        <f>IF(LEN(AE18)=0,"",1+ABS((AE18*A18)/LEN(AE18))+A18)</f>
        <v>15488.22625</v>
      </c>
      <c r="C18" s="1467" t="s">
        <v>2081</v>
      </c>
      <c r="D18" s="1468"/>
      <c r="E18" s="1469" t="s">
        <v>3007</v>
      </c>
      <c r="F18" s="1470"/>
      <c r="G18" s="1470"/>
      <c r="H18" s="1470"/>
      <c r="I18" s="1470"/>
      <c r="J18" s="1470"/>
      <c r="K18" s="1470"/>
      <c r="L18" s="1470"/>
      <c r="M18" s="1470"/>
      <c r="N18" s="1470"/>
      <c r="O18" s="1470"/>
      <c r="P18" s="1470"/>
      <c r="Q18" s="1470"/>
      <c r="R18" s="1470"/>
      <c r="S18" s="1470"/>
      <c r="T18" s="1470"/>
      <c r="U18" s="1470"/>
      <c r="V18" s="1470"/>
      <c r="W18" s="1470"/>
      <c r="X18" s="1470"/>
      <c r="Y18" s="1470"/>
      <c r="Z18" s="1471"/>
      <c r="AA18" s="1489" t="s">
        <v>2961</v>
      </c>
      <c r="AB18" s="1490"/>
      <c r="AC18" s="1490"/>
      <c r="AD18" s="1491"/>
      <c r="AE18" s="1507">
        <v>12389773</v>
      </c>
      <c r="AF18" s="1508"/>
      <c r="AG18" s="1508"/>
      <c r="AH18" s="1508"/>
      <c r="AI18" s="1508"/>
      <c r="AJ18" s="1508"/>
      <c r="AK18" s="1508"/>
      <c r="AL18" s="1509"/>
      <c r="AN18" s="1484"/>
    </row>
    <row r="19" spans="1:41" s="241" customFormat="1" ht="30" customHeight="1" x14ac:dyDescent="0.2">
      <c r="A19" s="126">
        <v>0.02</v>
      </c>
      <c r="B19" s="126"/>
      <c r="C19" s="1481" t="s">
        <v>2100</v>
      </c>
      <c r="D19" s="1482"/>
      <c r="E19" s="1472" t="s">
        <v>3008</v>
      </c>
      <c r="F19" s="1473"/>
      <c r="G19" s="1473"/>
      <c r="H19" s="1473"/>
      <c r="I19" s="1473"/>
      <c r="J19" s="1473"/>
      <c r="K19" s="1473"/>
      <c r="L19" s="1473"/>
      <c r="M19" s="1473"/>
      <c r="N19" s="1473"/>
      <c r="O19" s="1473"/>
      <c r="P19" s="1473"/>
      <c r="Q19" s="1473"/>
      <c r="R19" s="1473"/>
      <c r="S19" s="1473"/>
      <c r="T19" s="1473"/>
      <c r="U19" s="1473"/>
      <c r="V19" s="1473"/>
      <c r="W19" s="1473"/>
      <c r="X19" s="1473"/>
      <c r="Y19" s="1473"/>
      <c r="Z19" s="1474"/>
      <c r="AA19" s="1475" t="s">
        <v>2966</v>
      </c>
      <c r="AB19" s="1476"/>
      <c r="AC19" s="1476"/>
      <c r="AD19" s="1477"/>
      <c r="AE19" s="1478">
        <v>5.0000000000000001E-4</v>
      </c>
      <c r="AF19" s="1479"/>
      <c r="AG19" s="1479"/>
      <c r="AH19" s="1479"/>
      <c r="AI19" s="1479"/>
      <c r="AJ19" s="1479"/>
      <c r="AK19" s="1479"/>
      <c r="AL19" s="1480"/>
    </row>
    <row r="20" spans="1:41" s="241" customFormat="1" ht="30" customHeight="1" x14ac:dyDescent="0.2">
      <c r="A20" s="126">
        <v>0.03</v>
      </c>
      <c r="B20" s="126">
        <f>IF(LEN(AE20)=0,"",1+ABS((AE20*A20)/LEN(AE20))+A20)</f>
        <v>27.579528571428572</v>
      </c>
      <c r="C20" s="1481" t="s">
        <v>2110</v>
      </c>
      <c r="D20" s="1482"/>
      <c r="E20" s="1472" t="s">
        <v>3009</v>
      </c>
      <c r="F20" s="1473"/>
      <c r="G20" s="1473"/>
      <c r="H20" s="1473"/>
      <c r="I20" s="1473"/>
      <c r="J20" s="1473"/>
      <c r="K20" s="1473"/>
      <c r="L20" s="1473"/>
      <c r="M20" s="1473"/>
      <c r="N20" s="1473"/>
      <c r="O20" s="1473"/>
      <c r="P20" s="1473"/>
      <c r="Q20" s="1473"/>
      <c r="R20" s="1473"/>
      <c r="S20" s="1473"/>
      <c r="T20" s="1473"/>
      <c r="U20" s="1473"/>
      <c r="V20" s="1473"/>
      <c r="W20" s="1473"/>
      <c r="X20" s="1473"/>
      <c r="Y20" s="1473"/>
      <c r="Z20" s="1474"/>
      <c r="AA20" s="1475" t="s">
        <v>3010</v>
      </c>
      <c r="AB20" s="1476"/>
      <c r="AC20" s="1476"/>
      <c r="AD20" s="1529"/>
      <c r="AE20" s="1530">
        <f>IF(OR(AE18="",AE19=""),"",ROUND(AE18*AE19,2))</f>
        <v>6194.89</v>
      </c>
      <c r="AF20" s="1531"/>
      <c r="AG20" s="1531"/>
      <c r="AH20" s="1531"/>
      <c r="AI20" s="1531"/>
      <c r="AJ20" s="1531"/>
      <c r="AK20" s="1531"/>
      <c r="AL20" s="1532"/>
    </row>
    <row r="21" spans="1:41" s="241" customFormat="1" ht="27.75" customHeight="1" x14ac:dyDescent="0.2">
      <c r="A21" s="126">
        <v>0.04</v>
      </c>
      <c r="B21" s="126">
        <f>IF(LEN(AE21)=0,"",1+ABS((AE21*A21)/LEN(AE21))+A21)</f>
        <v>1.04</v>
      </c>
      <c r="C21" s="1481" t="s">
        <v>2113</v>
      </c>
      <c r="D21" s="1482"/>
      <c r="E21" s="1472" t="s">
        <v>3011</v>
      </c>
      <c r="F21" s="1473"/>
      <c r="G21" s="1473"/>
      <c r="H21" s="1473"/>
      <c r="I21" s="1473"/>
      <c r="J21" s="1473"/>
      <c r="K21" s="1473"/>
      <c r="L21" s="1473"/>
      <c r="M21" s="1473"/>
      <c r="N21" s="1473"/>
      <c r="O21" s="1473"/>
      <c r="P21" s="1473"/>
      <c r="Q21" s="1473"/>
      <c r="R21" s="1473"/>
      <c r="S21" s="1473"/>
      <c r="T21" s="1473"/>
      <c r="U21" s="1473"/>
      <c r="V21" s="1473"/>
      <c r="W21" s="1473"/>
      <c r="X21" s="1473"/>
      <c r="Y21" s="1473"/>
      <c r="Z21" s="1474"/>
      <c r="AA21" s="1475" t="s">
        <v>3012</v>
      </c>
      <c r="AB21" s="1476"/>
      <c r="AC21" s="1476"/>
      <c r="AD21" s="1529"/>
      <c r="AE21" s="1533">
        <v>0</v>
      </c>
      <c r="AF21" s="1534"/>
      <c r="AG21" s="1534"/>
      <c r="AH21" s="1534"/>
      <c r="AI21" s="1534"/>
      <c r="AJ21" s="1534"/>
      <c r="AK21" s="1534"/>
      <c r="AL21" s="1535"/>
    </row>
    <row r="22" spans="1:41" s="241" customFormat="1" ht="28.5" customHeight="1" x14ac:dyDescent="0.2">
      <c r="A22" s="126">
        <v>0.05</v>
      </c>
      <c r="B22" s="126">
        <f>IF(LEN(AE22)=0,"",1+ABS((AE22*A22)/LEN(AE22))+A22)</f>
        <v>45.299214285714285</v>
      </c>
      <c r="C22" s="1481" t="s">
        <v>2125</v>
      </c>
      <c r="D22" s="1482"/>
      <c r="E22" s="1472" t="s">
        <v>3013</v>
      </c>
      <c r="F22" s="1473"/>
      <c r="G22" s="1473"/>
      <c r="H22" s="1473"/>
      <c r="I22" s="1473"/>
      <c r="J22" s="1473"/>
      <c r="K22" s="1473"/>
      <c r="L22" s="1473"/>
      <c r="M22" s="1473"/>
      <c r="N22" s="1473"/>
      <c r="O22" s="1473"/>
      <c r="P22" s="1473"/>
      <c r="Q22" s="1473"/>
      <c r="R22" s="1473"/>
      <c r="S22" s="1473"/>
      <c r="T22" s="1473"/>
      <c r="U22" s="1473"/>
      <c r="V22" s="1473"/>
      <c r="W22" s="1473"/>
      <c r="X22" s="1473"/>
      <c r="Y22" s="1473"/>
      <c r="Z22" s="1474"/>
      <c r="AA22" s="1475" t="s">
        <v>3014</v>
      </c>
      <c r="AB22" s="1476"/>
      <c r="AC22" s="1476"/>
      <c r="AD22" s="1529"/>
      <c r="AE22" s="1530">
        <f>IF(ISERROR(AE20-AE21),"",IF(AE20-AE21&lt;0,"",ROUND(AE20-AE21,2)))</f>
        <v>6194.89</v>
      </c>
      <c r="AF22" s="1531"/>
      <c r="AG22" s="1531"/>
      <c r="AH22" s="1531"/>
      <c r="AI22" s="1531"/>
      <c r="AJ22" s="1531"/>
      <c r="AK22" s="1531"/>
      <c r="AL22" s="1532"/>
    </row>
    <row r="23" spans="1:41" s="241" customFormat="1" ht="28.5" customHeight="1" x14ac:dyDescent="0.2">
      <c r="A23" s="126">
        <v>6.0000000000000005E-2</v>
      </c>
      <c r="B23" s="126" t="str">
        <f>IF(LEN(AE23)=0,"",1+ABS((AE23*A23)/LEN(AE23))+A23)</f>
        <v/>
      </c>
      <c r="C23" s="1511" t="s">
        <v>2128</v>
      </c>
      <c r="D23" s="1512"/>
      <c r="E23" s="1513" t="s">
        <v>3015</v>
      </c>
      <c r="F23" s="1514"/>
      <c r="G23" s="1514"/>
      <c r="H23" s="1514"/>
      <c r="I23" s="1514"/>
      <c r="J23" s="1514"/>
      <c r="K23" s="1514"/>
      <c r="L23" s="1514"/>
      <c r="M23" s="1514"/>
      <c r="N23" s="1514"/>
      <c r="O23" s="1514"/>
      <c r="P23" s="1514"/>
      <c r="Q23" s="1514"/>
      <c r="R23" s="1514"/>
      <c r="S23" s="1514"/>
      <c r="T23" s="1514"/>
      <c r="U23" s="1514"/>
      <c r="V23" s="1514"/>
      <c r="W23" s="1514"/>
      <c r="X23" s="1514"/>
      <c r="Y23" s="1514"/>
      <c r="Z23" s="1515"/>
      <c r="AA23" s="1516" t="s">
        <v>3016</v>
      </c>
      <c r="AB23" s="1517"/>
      <c r="AC23" s="1517"/>
      <c r="AD23" s="1518"/>
      <c r="AE23" s="1519" t="str">
        <f>IF(ISERROR(AE21-AE20),"",IF(AE21-AE20&lt;0,"",ROUND(AE21-AE20,2)))</f>
        <v/>
      </c>
      <c r="AF23" s="1520"/>
      <c r="AG23" s="1520"/>
      <c r="AH23" s="1520"/>
      <c r="AI23" s="1520"/>
      <c r="AJ23" s="1520"/>
      <c r="AK23" s="1520"/>
      <c r="AL23" s="1521"/>
    </row>
    <row r="24" spans="1:41" ht="21" customHeight="1" x14ac:dyDescent="0.25">
      <c r="B24" s="126">
        <f>IF(ISERROR(ABS(LOG(ABS(SUM(B18:B23)),EXP(3)))),"",ABS(LOG(ABS(SUM(B18:B23)),EXP(3))))</f>
        <v>3.2175322137476381</v>
      </c>
    </row>
    <row r="25" spans="1:41" ht="21" customHeight="1" x14ac:dyDescent="0.25">
      <c r="B25" s="126"/>
    </row>
    <row r="26" spans="1:41" ht="23.25" customHeight="1" x14ac:dyDescent="0.3">
      <c r="B26" s="161" t="str">
        <f>IF(ISERROR(IF(ISERROR(MID(B24,FIND(".",B24,1)+6,13)),MID(B24,FIND(",",B24,1)+6,13),MID(B24,FIND(".",B24,1)+6,13))),"",IF(ISERROR(MID(B24,FIND(".",B24,1)+6,13)),MID(B24,FIND(",",B24,1)+6,13),MID(B24,FIND(".",B24,1)+6,13)))</f>
        <v>221374764</v>
      </c>
      <c r="C26" s="175" t="str">
        <f>IF(OR(OsnPodaci!A10="",TEXT(OsnPodaci!D58,"dd.mm.yyyy.")=""),"",OsnPodaci!A10 &amp; ", " &amp;TEXT(OsnPodaci!D58,"dd.mm.yyyy."))</f>
        <v>Tuzla, 29.02.2024.</v>
      </c>
      <c r="D26" s="175"/>
      <c r="E26" s="175"/>
      <c r="F26" s="175"/>
      <c r="G26" s="175"/>
      <c r="H26" s="175"/>
      <c r="I26" s="175"/>
      <c r="J26" s="175"/>
      <c r="K26" s="175"/>
      <c r="L26" s="175"/>
      <c r="AL26" s="659" t="str">
        <f>CONCATENATE(OsnPodaci!$A$34," ",OsnPodaci!$B$34,", ",OsnPodaci!$D$34)</f>
        <v>Jasmin Gradaškić, Direktor</v>
      </c>
      <c r="AM26" s="242"/>
      <c r="AN26" s="242"/>
      <c r="AO26" s="242"/>
    </row>
    <row r="27" spans="1:41" s="244" customFormat="1" ht="24" customHeight="1" x14ac:dyDescent="0.25">
      <c r="A27" s="243"/>
      <c r="B27" s="243"/>
      <c r="C27" s="1522" t="s">
        <v>2250</v>
      </c>
      <c r="D27" s="1522"/>
      <c r="E27" s="1522"/>
      <c r="F27" s="1522"/>
      <c r="G27" s="1522"/>
      <c r="H27" s="1522"/>
      <c r="I27" s="1522"/>
      <c r="J27" s="1522"/>
      <c r="K27" s="1522"/>
      <c r="L27" s="1522"/>
      <c r="AL27" s="600" t="s">
        <v>1952</v>
      </c>
      <c r="AM27" s="245"/>
      <c r="AN27" s="245"/>
      <c r="AO27" s="245"/>
    </row>
    <row r="29" spans="1:41" x14ac:dyDescent="0.25">
      <c r="C29" s="660" t="str">
        <f>IF(OsnPodaci!A67="","",LEFT(OsnPodaci!A67,FIND(";",OsnPodaci!A67,1)-1))</f>
        <v>GAZIBEGOVIĆ (SATKO) SANJIN</v>
      </c>
      <c r="T29" s="261" t="s">
        <v>2253</v>
      </c>
    </row>
    <row r="30" spans="1:41" x14ac:dyDescent="0.25">
      <c r="C30" s="582" t="s">
        <v>3017</v>
      </c>
      <c r="D30" s="661"/>
      <c r="E30" s="661"/>
      <c r="F30" s="661"/>
      <c r="G30" s="468"/>
    </row>
    <row r="31" spans="1:41" ht="60.75" customHeight="1" x14ac:dyDescent="0.25">
      <c r="AN31" s="248"/>
      <c r="AO31" s="249"/>
    </row>
    <row r="32" spans="1:41" ht="60.75" customHeight="1" x14ac:dyDescent="0.35">
      <c r="H32" s="246"/>
      <c r="I32" s="246"/>
      <c r="J32" s="246"/>
      <c r="K32" s="246"/>
      <c r="L32" s="246"/>
      <c r="AN32" s="248"/>
      <c r="AO32" s="249"/>
    </row>
    <row r="33" spans="3:41" ht="60.75" customHeight="1" x14ac:dyDescent="0.35">
      <c r="C33" s="246"/>
      <c r="D33" s="246"/>
      <c r="E33" s="246"/>
      <c r="F33" s="246"/>
      <c r="G33" s="247"/>
      <c r="H33" s="246"/>
      <c r="I33" s="246"/>
      <c r="J33" s="246"/>
      <c r="K33" s="246"/>
      <c r="L33" s="246"/>
      <c r="AN33" s="248"/>
      <c r="AO33" s="249"/>
    </row>
    <row r="34" spans="3:41" ht="33.75" customHeight="1" x14ac:dyDescent="0.35">
      <c r="C34" s="246"/>
      <c r="D34" s="246"/>
      <c r="E34" s="246"/>
      <c r="F34" s="246"/>
      <c r="G34" s="247"/>
      <c r="H34" s="246"/>
      <c r="I34" s="246"/>
      <c r="J34" s="246"/>
      <c r="K34" s="246"/>
      <c r="L34" s="246"/>
      <c r="X34" s="1523" t="s">
        <v>3018</v>
      </c>
      <c r="Y34" s="1524"/>
      <c r="Z34" s="1524"/>
      <c r="AA34" s="1524"/>
      <c r="AB34" s="1524"/>
      <c r="AC34" s="1524"/>
      <c r="AD34" s="1525"/>
      <c r="AE34" s="1523" t="s">
        <v>3019</v>
      </c>
      <c r="AF34" s="1524"/>
      <c r="AG34" s="1524"/>
      <c r="AH34" s="1524"/>
      <c r="AI34" s="1524"/>
      <c r="AJ34" s="1524"/>
      <c r="AK34" s="1524"/>
      <c r="AL34" s="1525"/>
      <c r="AN34" s="248"/>
      <c r="AO34" s="249"/>
    </row>
    <row r="35" spans="3:41" ht="33.75" customHeight="1" x14ac:dyDescent="0.35">
      <c r="C35" s="246"/>
      <c r="D35" s="246"/>
      <c r="E35" s="246"/>
      <c r="F35" s="246"/>
      <c r="G35" s="247"/>
      <c r="H35" s="246"/>
      <c r="I35" s="246"/>
      <c r="J35" s="246"/>
      <c r="K35" s="246"/>
      <c r="L35" s="246"/>
      <c r="X35" s="662"/>
      <c r="Y35" s="663"/>
      <c r="Z35" s="663"/>
      <c r="AA35" s="663"/>
      <c r="AB35" s="663"/>
      <c r="AC35" s="663"/>
      <c r="AD35" s="664"/>
      <c r="AE35" s="1526"/>
      <c r="AF35" s="1527"/>
      <c r="AG35" s="1527"/>
      <c r="AH35" s="1527"/>
      <c r="AI35" s="1527"/>
      <c r="AJ35" s="1527"/>
      <c r="AK35" s="1527"/>
      <c r="AL35" s="1528"/>
      <c r="AN35" s="248"/>
      <c r="AO35" s="249"/>
    </row>
    <row r="36" spans="3:41" ht="72.75" customHeight="1" x14ac:dyDescent="0.25">
      <c r="C36" s="1510"/>
      <c r="D36" s="1510"/>
      <c r="E36" s="1510"/>
      <c r="F36" s="1510"/>
      <c r="G36" s="1510"/>
      <c r="H36" s="1510"/>
      <c r="I36" s="1510"/>
      <c r="J36" s="1510"/>
      <c r="K36" s="1510"/>
      <c r="L36" s="1510"/>
      <c r="AN36" s="248"/>
      <c r="AO36" s="249"/>
    </row>
    <row r="37" spans="3:41" ht="72.75" customHeight="1" x14ac:dyDescent="0.25">
      <c r="AN37" s="248"/>
      <c r="AO37" s="249"/>
    </row>
    <row r="38" spans="3:41" ht="20.45" customHeight="1" x14ac:dyDescent="0.25">
      <c r="C38" s="665" t="str">
        <f>IF(B26="","Obrazac prazan - unesite cifru na barem jednu poziciju.","Kontrolni broj: "&amp;MID(AN1,2,LEN(AN1)-2))</f>
        <v>Kontrolni broj: 30221374764</v>
      </c>
      <c r="D38" s="666"/>
      <c r="E38" s="303"/>
      <c r="F38" s="303"/>
      <c r="G38" s="303"/>
      <c r="H38" s="257"/>
      <c r="I38" s="257"/>
      <c r="J38" s="257"/>
      <c r="K38" s="257"/>
      <c r="L38" s="257"/>
      <c r="M38" s="257"/>
      <c r="N38" s="257"/>
      <c r="O38" s="257"/>
      <c r="P38" s="257"/>
      <c r="Q38" s="257"/>
      <c r="R38" s="257"/>
      <c r="S38" s="257"/>
      <c r="T38" s="257"/>
      <c r="U38" s="257"/>
      <c r="V38" s="257"/>
      <c r="W38" s="257"/>
      <c r="X38" s="257"/>
      <c r="Y38" s="257"/>
      <c r="Z38" s="257"/>
      <c r="AA38" s="257"/>
      <c r="AB38" s="257"/>
      <c r="AC38" s="257"/>
      <c r="AD38" s="257"/>
      <c r="AE38" s="257"/>
      <c r="AF38" s="257"/>
      <c r="AG38" s="257"/>
      <c r="AH38" s="257"/>
      <c r="AI38" s="257"/>
      <c r="AJ38" s="257"/>
      <c r="AK38" s="257"/>
      <c r="AL38" s="667" t="s">
        <v>2465</v>
      </c>
      <c r="AN38" s="248"/>
      <c r="AO38" s="249"/>
    </row>
    <row r="39" spans="3:41" x14ac:dyDescent="0.25">
      <c r="C39" s="250"/>
      <c r="D39" s="250"/>
      <c r="E39" s="253"/>
      <c r="F39" s="253"/>
      <c r="G39" s="253"/>
      <c r="H39" s="253"/>
      <c r="I39" s="253"/>
      <c r="J39" s="253"/>
      <c r="K39" s="253"/>
      <c r="L39" s="253"/>
      <c r="M39" s="253"/>
      <c r="N39" s="253"/>
      <c r="O39" s="253"/>
      <c r="P39" s="253"/>
      <c r="Q39" s="253"/>
      <c r="R39" s="253"/>
      <c r="S39" s="253"/>
      <c r="T39" s="253"/>
      <c r="U39" s="253"/>
      <c r="V39" s="253"/>
      <c r="W39" s="253"/>
      <c r="X39" s="253"/>
      <c r="Y39" s="253"/>
    </row>
  </sheetData>
  <sheetProtection sheet="1" objects="1" scenarios="1"/>
  <mergeCells count="42">
    <mergeCell ref="C22:D22"/>
    <mergeCell ref="E22:Z22"/>
    <mergeCell ref="AA22:AD22"/>
    <mergeCell ref="AE22:AL22"/>
    <mergeCell ref="C20:D20"/>
    <mergeCell ref="E20:Z20"/>
    <mergeCell ref="AA20:AD20"/>
    <mergeCell ref="AE20:AL20"/>
    <mergeCell ref="C21:D21"/>
    <mergeCell ref="E21:Z21"/>
    <mergeCell ref="AA21:AD21"/>
    <mergeCell ref="AE21:AL21"/>
    <mergeCell ref="C36:L36"/>
    <mergeCell ref="C23:D23"/>
    <mergeCell ref="E23:Z23"/>
    <mergeCell ref="AA23:AD23"/>
    <mergeCell ref="AE23:AL23"/>
    <mergeCell ref="C27:L27"/>
    <mergeCell ref="X34:AD34"/>
    <mergeCell ref="AE34:AL35"/>
    <mergeCell ref="C1:W1"/>
    <mergeCell ref="AN1:AN18"/>
    <mergeCell ref="C12:AL12"/>
    <mergeCell ref="C13:AL13"/>
    <mergeCell ref="C15:D15"/>
    <mergeCell ref="E15:Z16"/>
    <mergeCell ref="AA15:AD16"/>
    <mergeCell ref="AE15:AL16"/>
    <mergeCell ref="C16:D16"/>
    <mergeCell ref="C17:D17"/>
    <mergeCell ref="E17:Z17"/>
    <mergeCell ref="AA17:AD17"/>
    <mergeCell ref="AE17:AL17"/>
    <mergeCell ref="C7:AC8"/>
    <mergeCell ref="AA18:AD18"/>
    <mergeCell ref="AE18:AL18"/>
    <mergeCell ref="C18:D18"/>
    <mergeCell ref="E18:Z18"/>
    <mergeCell ref="E19:Z19"/>
    <mergeCell ref="AA19:AD19"/>
    <mergeCell ref="AE19:AL19"/>
    <mergeCell ref="C19:D19"/>
  </mergeCells>
  <conditionalFormatting sqref="C38">
    <cfRule type="containsText" dxfId="29" priority="2" operator="containsText" text="Obrazac prazan">
      <formula>NOT(ISERROR(SEARCH("Obrazac prazan",C38)))</formula>
    </cfRule>
  </conditionalFormatting>
  <dataValidations count="2">
    <dataValidation type="decimal" allowBlank="1" showInputMessage="1" showErrorMessage="1" sqref="AE18:AL18 AE21:AL21" xr:uid="{00000000-0002-0000-0D00-000000000000}">
      <formula1>-9.99999E+307</formula1>
      <formula2>9.99999E+307</formula2>
    </dataValidation>
    <dataValidation allowBlank="1" showInputMessage="1" showErrorMessage="1" prompt="Unijeti odgovarajuću stopu" sqref="AE19:AL19" xr:uid="{00000000-0002-0000-0D00-000001000000}"/>
  </dataValidations>
  <pageMargins left="0.9055118110236221" right="0.27559055118110237" top="0.39370078740157483" bottom="0.23622047244094491" header="0.23622047244094491" footer="0.15748031496062992"/>
  <pageSetup paperSize="9" scale="73" orientation="portrait" r:id="rId1"/>
  <extLst>
    <ext xmlns:x14="http://schemas.microsoft.com/office/spreadsheetml/2009/9/main" uri="{78C0D931-6437-407d-A8EE-F0AAD7539E65}">
      <x14:conditionalFormattings>
        <x14:conditionalFormatting xmlns:xm="http://schemas.microsoft.com/office/excel/2006/main">
          <x14:cfRule type="expression" priority="1" id="{6D573C6D-725F-4E5E-AEC1-4836BAD1E260}">
            <xm:f>OR(LEFT(OsnPodaci!$A$55,5)="Reviz",LEFT(OsnPodaci!$A$55,6)="Izjava")</xm:f>
            <x14:dxf>
              <font>
                <color theme="0"/>
              </font>
            </x14:dxf>
          </x14:cfRule>
          <xm:sqref>C38</xm:sqref>
        </x14:conditionalFormatting>
        <x14:conditionalFormatting xmlns:xm="http://schemas.microsoft.com/office/excel/2006/main">
          <x14:cfRule type="expression" priority="3" id="{FEF788E5-A435-4C4F-BB9D-67779E4450E0}">
            <xm:f>OR(LEFT(OsnPodaci!$A$55,5)="Reviz",LEFT(OsnPodaci!$A$55,6)="Izjava")</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C15:AL39 C1:AL6 C7 AD7:AL8 C9:AL13</xm:sqref>
        </x14:conditionalFormatting>
        <x14:conditionalFormatting xmlns:xm="http://schemas.microsoft.com/office/excel/2006/main">
          <x14:cfRule type="expression" priority="4" id="{0CAF55A7-09A2-4B0A-BEF8-F1AD2949E1E6}">
            <xm:f>OR(LEFT(OsnPodaci!$A$55,5)="Reviz",LEFT(OsnPodaci!$A$55,6)="Izjava")</xm:f>
            <x14:dxf>
              <font>
                <color theme="0"/>
              </font>
              <fill>
                <patternFill>
                  <bgColor theme="0"/>
                </patternFill>
              </fill>
              <border>
                <left/>
                <right/>
                <top/>
                <bottom/>
                <vertical/>
                <horizontal/>
              </border>
            </x14:dxf>
          </x14:cfRule>
          <xm:sqref>X1:AK6 AD7:AK8 X9:AK9 C10:AL13 C24:AL25 C31:AL33 C34:W35 C36:AL37 AN1</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tabColor rgb="FF0F932E"/>
    <pageSetUpPr fitToPage="1"/>
  </sheetPr>
  <dimension ref="A1:BP37"/>
  <sheetViews>
    <sheetView showGridLines="0" view="pageLayout" topLeftCell="O3" zoomScaleNormal="100" workbookViewId="0">
      <selection activeCell="AO16" sqref="AO16:AR16"/>
    </sheetView>
  </sheetViews>
  <sheetFormatPr defaultColWidth="2.5703125" defaultRowHeight="14.25" x14ac:dyDescent="0.2"/>
  <cols>
    <col min="1" max="7" width="5.42578125" style="126" hidden="1" customWidth="1"/>
    <col min="8" max="14" width="12.5703125" style="126" hidden="1" customWidth="1"/>
    <col min="15" max="16" width="2.5703125" style="254" customWidth="1"/>
    <col min="17" max="17" width="6.5703125" style="254" bestFit="1" customWidth="1"/>
    <col min="18" max="22" width="2.5703125" style="254" customWidth="1"/>
    <col min="23" max="23" width="32.7109375" style="254" bestFit="1" customWidth="1"/>
    <col min="24" max="27" width="2.5703125" style="254" customWidth="1"/>
    <col min="28" max="28" width="6" style="254" customWidth="1"/>
    <col min="29" max="32" width="2.140625" style="254" customWidth="1"/>
    <col min="33" max="35" width="3.28515625" style="254" customWidth="1"/>
    <col min="36" max="65" width="3" style="254" customWidth="1"/>
    <col min="66" max="67" width="2.5703125" style="254" customWidth="1"/>
    <col min="68" max="16384" width="2.5703125" style="254"/>
  </cols>
  <sheetData>
    <row r="1" spans="1:68" x14ac:dyDescent="0.2">
      <c r="BM1" s="672" t="s">
        <v>3020</v>
      </c>
    </row>
    <row r="2" spans="1:68" ht="18" x14ac:dyDescent="0.25">
      <c r="O2" s="1536" t="s">
        <v>3021</v>
      </c>
      <c r="P2" s="1536"/>
      <c r="Q2" s="1536"/>
      <c r="R2" s="1536"/>
      <c r="S2" s="1536"/>
      <c r="T2" s="1536"/>
      <c r="U2" s="1536"/>
      <c r="V2" s="1536"/>
      <c r="W2" s="668" t="str">
        <f>IF(OsnPodaci!B4="","",OsnPodaci!B4)</f>
        <v>DOO Gradski i prigradski saobraćaj Tuzla</v>
      </c>
      <c r="X2" s="255"/>
      <c r="Y2" s="255"/>
      <c r="Z2" s="255"/>
      <c r="AA2" s="255"/>
      <c r="AB2" s="255"/>
      <c r="AC2" s="255"/>
      <c r="AD2" s="255"/>
      <c r="AE2" s="255"/>
      <c r="AF2" s="255"/>
      <c r="AG2" s="255"/>
      <c r="AH2" s="255"/>
      <c r="AI2" s="255"/>
      <c r="AJ2" s="255"/>
      <c r="AK2" s="255"/>
      <c r="AL2" s="255"/>
      <c r="AM2" s="255"/>
      <c r="AN2" s="255"/>
      <c r="AO2" s="255"/>
    </row>
    <row r="3" spans="1:68" ht="18" x14ac:dyDescent="0.25">
      <c r="O3" s="671" t="s">
        <v>3022</v>
      </c>
      <c r="P3" s="671"/>
      <c r="Q3" s="671"/>
      <c r="R3" s="671"/>
      <c r="S3" s="671"/>
      <c r="T3" s="671"/>
      <c r="U3" s="671"/>
      <c r="V3" s="671"/>
      <c r="W3" s="669" t="str">
        <f>IF(OR(OsnPodaci!A10="",OsnPodaci!A13=""),"",OsnPodaci!A10 &amp; ", " &amp; OsnPodaci!A13)</f>
        <v>Tuzla, Bukinje bb</v>
      </c>
      <c r="X3" s="255"/>
      <c r="Y3" s="255"/>
      <c r="Z3" s="255"/>
      <c r="AA3" s="255"/>
      <c r="AB3" s="255"/>
      <c r="AC3" s="255"/>
      <c r="AD3" s="255"/>
      <c r="AE3" s="255"/>
      <c r="AF3" s="255"/>
      <c r="AG3" s="255"/>
      <c r="AH3" s="255"/>
      <c r="AI3" s="255"/>
      <c r="AJ3" s="255"/>
      <c r="AK3" s="257"/>
      <c r="AL3" s="257"/>
      <c r="AM3" s="257"/>
      <c r="AN3" s="255"/>
      <c r="AO3" s="255"/>
    </row>
    <row r="4" spans="1:68" ht="18" x14ac:dyDescent="0.25">
      <c r="O4" s="671" t="s">
        <v>3023</v>
      </c>
      <c r="P4" s="671"/>
      <c r="Q4" s="671"/>
      <c r="R4" s="671"/>
      <c r="S4" s="671"/>
      <c r="T4" s="671"/>
      <c r="U4" s="671"/>
      <c r="V4" s="671"/>
      <c r="W4" s="669" t="str">
        <f>IF(OsnPodaci!A19="","",OsnPodaci!A19)</f>
        <v>49.31</v>
      </c>
      <c r="X4" s="256"/>
      <c r="Y4" s="255"/>
      <c r="Z4" s="255"/>
      <c r="AA4" s="255"/>
      <c r="AB4" s="255"/>
      <c r="AC4" s="255"/>
      <c r="AD4" s="255"/>
      <c r="AE4" s="255"/>
      <c r="AF4" s="255"/>
      <c r="AG4" s="255"/>
      <c r="AH4" s="255"/>
      <c r="AI4" s="255"/>
      <c r="AJ4" s="255"/>
      <c r="AK4" s="257"/>
      <c r="AL4" s="257"/>
      <c r="AM4" s="257"/>
      <c r="AN4" s="255"/>
      <c r="AO4" s="255"/>
    </row>
    <row r="5" spans="1:68" ht="18" x14ac:dyDescent="0.25">
      <c r="O5" s="671" t="s">
        <v>3024</v>
      </c>
      <c r="P5" s="671"/>
      <c r="Q5" s="671"/>
      <c r="R5" s="671"/>
      <c r="S5" s="671"/>
      <c r="T5" s="671"/>
      <c r="U5" s="671"/>
      <c r="V5" s="671"/>
      <c r="W5" s="669" t="str">
        <f>IF(OsnPodaci!A4="","",OsnPodaci!A4)</f>
        <v>4209197100002</v>
      </c>
      <c r="X5" s="256"/>
      <c r="Y5" s="255"/>
      <c r="Z5" s="255"/>
      <c r="AA5" s="255"/>
      <c r="AB5" s="255"/>
      <c r="AC5" s="255"/>
      <c r="AD5" s="255"/>
      <c r="AE5" s="255"/>
      <c r="AF5" s="255"/>
      <c r="AG5" s="255"/>
      <c r="AH5" s="255"/>
      <c r="AI5" s="255"/>
      <c r="AJ5" s="255"/>
      <c r="AK5" s="257"/>
      <c r="AL5" s="257"/>
      <c r="AM5" s="257"/>
      <c r="AN5" s="255"/>
      <c r="AO5" s="255"/>
    </row>
    <row r="6" spans="1:68" ht="21" customHeight="1" x14ac:dyDescent="0.45">
      <c r="O6" s="671" t="s">
        <v>3025</v>
      </c>
      <c r="P6" s="671"/>
      <c r="Q6" s="671"/>
      <c r="R6" s="671"/>
      <c r="S6" s="671"/>
      <c r="T6" s="671"/>
      <c r="U6" s="671"/>
      <c r="V6" s="671"/>
      <c r="W6" s="670" t="str">
        <f>IF(OsnPodaci!A23="","",OsnPodaci!A23)</f>
        <v>1321000309675806</v>
      </c>
      <c r="X6" s="255"/>
      <c r="Y6" s="255"/>
      <c r="Z6" s="255"/>
      <c r="AA6" s="255"/>
      <c r="AB6" s="255"/>
      <c r="AC6" s="255"/>
      <c r="AD6" s="258"/>
      <c r="AE6" s="255"/>
      <c r="AF6" s="255"/>
      <c r="AG6" s="255"/>
      <c r="AH6" s="255"/>
      <c r="AI6" s="255"/>
      <c r="AJ6" s="255"/>
      <c r="AK6" s="257"/>
      <c r="AL6" s="257"/>
      <c r="AM6" s="257"/>
      <c r="AN6" s="255"/>
      <c r="AO6" s="255"/>
    </row>
    <row r="7" spans="1:68" ht="23.25" customHeight="1" x14ac:dyDescent="0.2"/>
    <row r="8" spans="1:68" ht="20.25" x14ac:dyDescent="0.3">
      <c r="O8" s="1485" t="s">
        <v>3026</v>
      </c>
      <c r="P8" s="1485"/>
      <c r="Q8" s="1485"/>
      <c r="R8" s="1485"/>
      <c r="S8" s="1485"/>
      <c r="T8" s="1485"/>
      <c r="U8" s="1485"/>
      <c r="V8" s="1485"/>
      <c r="W8" s="1485"/>
      <c r="X8" s="1485"/>
      <c r="Y8" s="1485"/>
      <c r="Z8" s="1485"/>
      <c r="AA8" s="1485"/>
      <c r="AB8" s="1485"/>
      <c r="AC8" s="1485"/>
      <c r="AD8" s="1485"/>
      <c r="AE8" s="1485"/>
      <c r="AF8" s="1485"/>
      <c r="AG8" s="1485"/>
      <c r="AH8" s="1485"/>
      <c r="AI8" s="1485"/>
      <c r="AJ8" s="1485"/>
      <c r="AK8" s="1485"/>
      <c r="AL8" s="1485"/>
      <c r="AM8" s="1485"/>
      <c r="AN8" s="1485"/>
      <c r="AO8" s="1485"/>
      <c r="AP8" s="1485"/>
      <c r="AQ8" s="1485"/>
      <c r="AR8" s="1485"/>
      <c r="AS8" s="1485"/>
      <c r="AT8" s="1485"/>
      <c r="AU8" s="1485"/>
      <c r="AV8" s="1485"/>
      <c r="AW8" s="1485"/>
      <c r="AX8" s="1485"/>
      <c r="AY8" s="1485"/>
      <c r="AZ8" s="1485"/>
      <c r="BA8" s="1485"/>
      <c r="BB8" s="1485"/>
      <c r="BC8" s="1485"/>
      <c r="BD8" s="1485"/>
      <c r="BE8" s="1485"/>
      <c r="BF8" s="1485"/>
      <c r="BG8" s="1485"/>
      <c r="BH8" s="1485"/>
      <c r="BI8" s="1485"/>
      <c r="BJ8" s="1485"/>
      <c r="BK8" s="1485"/>
      <c r="BL8" s="1485"/>
      <c r="BM8" s="1485"/>
    </row>
    <row r="9" spans="1:68" s="257" customFormat="1" ht="18.75" x14ac:dyDescent="0.25">
      <c r="A9" s="126"/>
      <c r="B9" s="126"/>
      <c r="C9" s="126"/>
      <c r="D9" s="126"/>
      <c r="E9" s="126"/>
      <c r="F9" s="126"/>
      <c r="G9" s="126"/>
      <c r="H9" s="126"/>
      <c r="I9" s="126"/>
      <c r="J9" s="126"/>
      <c r="K9" s="126"/>
      <c r="L9" s="126"/>
      <c r="M9" s="126"/>
      <c r="N9" s="126"/>
      <c r="O9" s="1486" t="str">
        <f>IF(OR(OsnPodaci!A58="",OsnPodaci!B58=""),"Unijeti interval izvještavanja.","za period od "&amp;TEXT(OsnPodaci!A58,"dd.mm.yyyy.")&amp;" do "&amp;TEXT(OsnPodaci!B58,"dd.mm.yyyy.")&amp;" godine")</f>
        <v>za period od 01.01.2023. do 31.12.2023. godine</v>
      </c>
      <c r="P9" s="1486"/>
      <c r="Q9" s="1486"/>
      <c r="R9" s="1486"/>
      <c r="S9" s="1486"/>
      <c r="T9" s="1486"/>
      <c r="U9" s="1486"/>
      <c r="V9" s="1486"/>
      <c r="W9" s="1486"/>
      <c r="X9" s="1486"/>
      <c r="Y9" s="1486"/>
      <c r="Z9" s="1486"/>
      <c r="AA9" s="1486"/>
      <c r="AB9" s="1486"/>
      <c r="AC9" s="1486"/>
      <c r="AD9" s="1486"/>
      <c r="AE9" s="1486"/>
      <c r="AF9" s="1486"/>
      <c r="AG9" s="1486"/>
      <c r="AH9" s="1486"/>
      <c r="AI9" s="1486"/>
      <c r="AJ9" s="1486"/>
      <c r="AK9" s="1486"/>
      <c r="AL9" s="1486"/>
      <c r="AM9" s="1486"/>
      <c r="AN9" s="1486"/>
      <c r="AO9" s="1486"/>
      <c r="AP9" s="1486"/>
      <c r="AQ9" s="1486"/>
      <c r="AR9" s="1486"/>
      <c r="AS9" s="1486"/>
      <c r="AT9" s="1486"/>
      <c r="AU9" s="1486"/>
      <c r="AV9" s="1486"/>
      <c r="AW9" s="1486"/>
      <c r="AX9" s="1486"/>
      <c r="AY9" s="1486"/>
      <c r="AZ9" s="1486"/>
      <c r="BA9" s="1486"/>
      <c r="BB9" s="1486"/>
      <c r="BC9" s="1486"/>
      <c r="BD9" s="1486"/>
      <c r="BE9" s="1486"/>
      <c r="BF9" s="1486"/>
      <c r="BG9" s="1486"/>
      <c r="BH9" s="1486"/>
      <c r="BI9" s="1486"/>
      <c r="BJ9" s="1486"/>
      <c r="BK9" s="1486"/>
      <c r="BL9" s="1486"/>
      <c r="BM9" s="1486"/>
      <c r="BN9" s="254"/>
      <c r="BO9" s="254"/>
      <c r="BP9" s="254"/>
    </row>
    <row r="10" spans="1:68" ht="18" x14ac:dyDescent="0.25">
      <c r="O10" s="259"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AJ10" s="260"/>
      <c r="AK10" s="260"/>
      <c r="AL10" s="260"/>
      <c r="AM10" s="260"/>
      <c r="AN10" s="260"/>
      <c r="AR10" s="257"/>
      <c r="AS10" s="257"/>
      <c r="AT10" s="257"/>
      <c r="AU10" s="257"/>
      <c r="AV10" s="257"/>
      <c r="AW10" s="257"/>
      <c r="AX10" s="257"/>
      <c r="AY10" s="257"/>
      <c r="AZ10" s="257"/>
      <c r="BA10" s="257"/>
      <c r="BB10" s="257"/>
      <c r="BC10" s="257"/>
      <c r="BD10" s="257"/>
      <c r="BE10" s="257"/>
      <c r="BF10" s="257"/>
      <c r="BG10" s="257"/>
      <c r="BH10" s="257"/>
    </row>
    <row r="11" spans="1:68" s="236" customFormat="1" ht="18" customHeight="1" x14ac:dyDescent="0.25">
      <c r="A11" s="126"/>
      <c r="B11" s="126"/>
      <c r="C11" s="126"/>
      <c r="D11" s="126"/>
      <c r="E11" s="126"/>
      <c r="F11" s="126"/>
      <c r="G11" s="126"/>
      <c r="H11" s="126"/>
      <c r="I11" s="126"/>
      <c r="J11" s="126"/>
      <c r="K11" s="126"/>
      <c r="L11" s="126"/>
      <c r="M11" s="126"/>
      <c r="N11" s="126"/>
      <c r="O11" s="1537" t="s">
        <v>3027</v>
      </c>
      <c r="P11" s="1538"/>
      <c r="Q11" s="1543" t="s">
        <v>3028</v>
      </c>
      <c r="R11" s="1544"/>
      <c r="S11" s="1544"/>
      <c r="T11" s="1544"/>
      <c r="U11" s="1544"/>
      <c r="V11" s="1544"/>
      <c r="W11" s="1544"/>
      <c r="X11" s="1544"/>
      <c r="Y11" s="1544"/>
      <c r="Z11" s="1544"/>
      <c r="AA11" s="1544"/>
      <c r="AB11" s="1538"/>
      <c r="AC11" s="1549" t="s">
        <v>2077</v>
      </c>
      <c r="AD11" s="1550"/>
      <c r="AE11" s="1550"/>
      <c r="AF11" s="1551"/>
      <c r="AG11" s="1549" t="s">
        <v>3029</v>
      </c>
      <c r="AH11" s="1550"/>
      <c r="AI11" s="1551"/>
      <c r="AJ11" s="1549" t="s">
        <v>3030</v>
      </c>
      <c r="AK11" s="1550"/>
      <c r="AL11" s="1550"/>
      <c r="AM11" s="1550"/>
      <c r="AN11" s="1551"/>
      <c r="AO11" s="1558" t="s">
        <v>3031</v>
      </c>
      <c r="AP11" s="1559"/>
      <c r="AQ11" s="1559"/>
      <c r="AR11" s="1559"/>
      <c r="AS11" s="1559"/>
      <c r="AT11" s="1559"/>
      <c r="AU11" s="1559"/>
      <c r="AV11" s="1559"/>
      <c r="AW11" s="1559"/>
      <c r="AX11" s="1559"/>
      <c r="AY11" s="1559"/>
      <c r="AZ11" s="1559"/>
      <c r="BA11" s="1559"/>
      <c r="BB11" s="1559"/>
      <c r="BC11" s="1559"/>
      <c r="BD11" s="1559"/>
      <c r="BE11" s="1559"/>
      <c r="BF11" s="1559"/>
      <c r="BG11" s="1559"/>
      <c r="BH11" s="1560"/>
      <c r="BI11" s="1544" t="s">
        <v>3032</v>
      </c>
      <c r="BJ11" s="1544"/>
      <c r="BK11" s="1544"/>
      <c r="BL11" s="1544"/>
      <c r="BM11" s="1561"/>
    </row>
    <row r="12" spans="1:68" s="236" customFormat="1" ht="15.75" x14ac:dyDescent="0.25">
      <c r="A12" s="126"/>
      <c r="B12" s="126"/>
      <c r="C12" s="126"/>
      <c r="D12" s="126"/>
      <c r="E12" s="126"/>
      <c r="F12" s="126"/>
      <c r="G12" s="126"/>
      <c r="H12" s="126"/>
      <c r="I12" s="126"/>
      <c r="J12" s="126"/>
      <c r="K12" s="126"/>
      <c r="L12" s="126"/>
      <c r="M12" s="126"/>
      <c r="N12" s="126"/>
      <c r="O12" s="1539"/>
      <c r="P12" s="1540"/>
      <c r="Q12" s="1545"/>
      <c r="R12" s="1546"/>
      <c r="S12" s="1546"/>
      <c r="T12" s="1546"/>
      <c r="U12" s="1546"/>
      <c r="V12" s="1546"/>
      <c r="W12" s="1546"/>
      <c r="X12" s="1546"/>
      <c r="Y12" s="1546"/>
      <c r="Z12" s="1546"/>
      <c r="AA12" s="1546"/>
      <c r="AB12" s="1540"/>
      <c r="AC12" s="1552"/>
      <c r="AD12" s="1553"/>
      <c r="AE12" s="1553"/>
      <c r="AF12" s="1554"/>
      <c r="AG12" s="1552"/>
      <c r="AH12" s="1553"/>
      <c r="AI12" s="1554"/>
      <c r="AJ12" s="1552"/>
      <c r="AK12" s="1553"/>
      <c r="AL12" s="1553"/>
      <c r="AM12" s="1553"/>
      <c r="AN12" s="1554"/>
      <c r="AO12" s="1573" t="s">
        <v>2081</v>
      </c>
      <c r="AP12" s="1565"/>
      <c r="AQ12" s="1565"/>
      <c r="AR12" s="1566"/>
      <c r="AS12" s="1574" t="s">
        <v>2100</v>
      </c>
      <c r="AT12" s="1575"/>
      <c r="AU12" s="1575"/>
      <c r="AV12" s="1576"/>
      <c r="AW12" s="1574" t="s">
        <v>3033</v>
      </c>
      <c r="AX12" s="1575"/>
      <c r="AY12" s="1575"/>
      <c r="AZ12" s="1576"/>
      <c r="BA12" s="1574" t="s">
        <v>2110</v>
      </c>
      <c r="BB12" s="1575"/>
      <c r="BC12" s="1575"/>
      <c r="BD12" s="1576"/>
      <c r="BE12" s="1564" t="s">
        <v>2113</v>
      </c>
      <c r="BF12" s="1565"/>
      <c r="BG12" s="1565"/>
      <c r="BH12" s="1566"/>
      <c r="BI12" s="1546"/>
      <c r="BJ12" s="1546"/>
      <c r="BK12" s="1546"/>
      <c r="BL12" s="1546"/>
      <c r="BM12" s="1562"/>
    </row>
    <row r="13" spans="1:68" s="236" customFormat="1" ht="15.75" x14ac:dyDescent="0.25">
      <c r="A13" s="126"/>
      <c r="B13" s="126"/>
      <c r="C13" s="126"/>
      <c r="D13" s="126"/>
      <c r="E13" s="126"/>
      <c r="F13" s="126"/>
      <c r="G13" s="126"/>
      <c r="H13" s="126"/>
      <c r="I13" s="126"/>
      <c r="J13" s="126"/>
      <c r="K13" s="126"/>
      <c r="L13" s="126"/>
      <c r="M13" s="126"/>
      <c r="N13" s="126"/>
      <c r="O13" s="1541"/>
      <c r="P13" s="1542"/>
      <c r="Q13" s="1547"/>
      <c r="R13" s="1548"/>
      <c r="S13" s="1548"/>
      <c r="T13" s="1548"/>
      <c r="U13" s="1548"/>
      <c r="V13" s="1548"/>
      <c r="W13" s="1548"/>
      <c r="X13" s="1548"/>
      <c r="Y13" s="1548"/>
      <c r="Z13" s="1548"/>
      <c r="AA13" s="1548"/>
      <c r="AB13" s="1542"/>
      <c r="AC13" s="1555"/>
      <c r="AD13" s="1556"/>
      <c r="AE13" s="1556"/>
      <c r="AF13" s="1557"/>
      <c r="AG13" s="1555"/>
      <c r="AH13" s="1556"/>
      <c r="AI13" s="1557"/>
      <c r="AJ13" s="1555"/>
      <c r="AK13" s="1556"/>
      <c r="AL13" s="1556"/>
      <c r="AM13" s="1556"/>
      <c r="AN13" s="1557"/>
      <c r="AO13" s="1567" t="s">
        <v>3034</v>
      </c>
      <c r="AP13" s="1568"/>
      <c r="AQ13" s="1568"/>
      <c r="AR13" s="1500"/>
      <c r="AS13" s="1567" t="s">
        <v>3034</v>
      </c>
      <c r="AT13" s="1568"/>
      <c r="AU13" s="1568"/>
      <c r="AV13" s="1500"/>
      <c r="AW13" s="1567" t="s">
        <v>3034</v>
      </c>
      <c r="AX13" s="1568"/>
      <c r="AY13" s="1568"/>
      <c r="AZ13" s="1500"/>
      <c r="BA13" s="1567" t="s">
        <v>3034</v>
      </c>
      <c r="BB13" s="1568"/>
      <c r="BC13" s="1568"/>
      <c r="BD13" s="1500"/>
      <c r="BE13" s="1569" t="s">
        <v>3034</v>
      </c>
      <c r="BF13" s="1568"/>
      <c r="BG13" s="1568"/>
      <c r="BH13" s="1500"/>
      <c r="BI13" s="1548"/>
      <c r="BJ13" s="1548"/>
      <c r="BK13" s="1548"/>
      <c r="BL13" s="1548"/>
      <c r="BM13" s="1563"/>
    </row>
    <row r="14" spans="1:68" s="261" customFormat="1" ht="15.75" x14ac:dyDescent="0.25">
      <c r="A14" s="126"/>
      <c r="B14" s="126"/>
      <c r="C14" s="126"/>
      <c r="D14" s="126"/>
      <c r="E14" s="126"/>
      <c r="F14" s="126"/>
      <c r="G14" s="126"/>
      <c r="H14" s="126"/>
      <c r="I14" s="126"/>
      <c r="J14" s="126"/>
      <c r="K14" s="126"/>
      <c r="L14" s="126"/>
      <c r="M14" s="126"/>
      <c r="N14" s="126"/>
      <c r="O14" s="1577">
        <v>1</v>
      </c>
      <c r="P14" s="1578"/>
      <c r="Q14" s="1570">
        <v>2</v>
      </c>
      <c r="R14" s="1571"/>
      <c r="S14" s="1571"/>
      <c r="T14" s="1571"/>
      <c r="U14" s="1571"/>
      <c r="V14" s="1571"/>
      <c r="W14" s="1571"/>
      <c r="X14" s="1571"/>
      <c r="Y14" s="1571"/>
      <c r="Z14" s="1571"/>
      <c r="AA14" s="1571"/>
      <c r="AB14" s="1572"/>
      <c r="AC14" s="1570">
        <v>3</v>
      </c>
      <c r="AD14" s="1571"/>
      <c r="AE14" s="1571"/>
      <c r="AF14" s="1572"/>
      <c r="AG14" s="1570">
        <v>4</v>
      </c>
      <c r="AH14" s="1571"/>
      <c r="AI14" s="1572"/>
      <c r="AJ14" s="1570">
        <v>5</v>
      </c>
      <c r="AK14" s="1571"/>
      <c r="AL14" s="1571"/>
      <c r="AM14" s="1571"/>
      <c r="AN14" s="1572"/>
      <c r="AO14" s="1570">
        <v>6</v>
      </c>
      <c r="AP14" s="1571"/>
      <c r="AQ14" s="1571"/>
      <c r="AR14" s="1572"/>
      <c r="AS14" s="1570">
        <v>7</v>
      </c>
      <c r="AT14" s="1571"/>
      <c r="AU14" s="1571"/>
      <c r="AV14" s="1572"/>
      <c r="AW14" s="1570">
        <v>8</v>
      </c>
      <c r="AX14" s="1571"/>
      <c r="AY14" s="1571"/>
      <c r="AZ14" s="1572"/>
      <c r="BA14" s="1570">
        <v>9</v>
      </c>
      <c r="BB14" s="1571"/>
      <c r="BC14" s="1571"/>
      <c r="BD14" s="1572"/>
      <c r="BE14" s="1579">
        <v>10</v>
      </c>
      <c r="BF14" s="1571"/>
      <c r="BG14" s="1571"/>
      <c r="BH14" s="1572"/>
      <c r="BI14" s="1579">
        <v>11</v>
      </c>
      <c r="BJ14" s="1571"/>
      <c r="BK14" s="1571"/>
      <c r="BL14" s="1571"/>
      <c r="BM14" s="1580"/>
    </row>
    <row r="15" spans="1:68" s="244" customFormat="1" ht="25.5" customHeight="1" x14ac:dyDescent="0.25">
      <c r="A15" s="262"/>
      <c r="B15" s="262"/>
      <c r="C15" s="262"/>
      <c r="D15" s="262"/>
      <c r="E15" s="262"/>
      <c r="F15" s="262"/>
      <c r="G15" s="262"/>
      <c r="H15" s="262"/>
      <c r="I15" s="262"/>
      <c r="J15" s="262"/>
      <c r="K15" s="262"/>
      <c r="L15" s="262"/>
      <c r="M15" s="262"/>
      <c r="N15" s="262"/>
      <c r="O15" s="1614" t="s">
        <v>3035</v>
      </c>
      <c r="P15" s="1615"/>
      <c r="Q15" s="1620" t="s">
        <v>3036</v>
      </c>
      <c r="R15" s="1621"/>
      <c r="S15" s="1621"/>
      <c r="T15" s="1621"/>
      <c r="U15" s="1621"/>
      <c r="V15" s="1621"/>
      <c r="W15" s="1621"/>
      <c r="X15" s="1621"/>
      <c r="Y15" s="1621"/>
      <c r="Z15" s="1621"/>
      <c r="AA15" s="1621"/>
      <c r="AB15" s="1621"/>
      <c r="AC15" s="1621"/>
      <c r="AD15" s="1621"/>
      <c r="AE15" s="1621"/>
      <c r="AF15" s="1621"/>
      <c r="AG15" s="1621"/>
      <c r="AH15" s="1621"/>
      <c r="AI15" s="1621"/>
      <c r="AJ15" s="1621"/>
      <c r="AK15" s="1621"/>
      <c r="AL15" s="1621"/>
      <c r="AM15" s="1621"/>
      <c r="AN15" s="1621"/>
      <c r="AO15" s="1621"/>
      <c r="AP15" s="1621"/>
      <c r="AQ15" s="1621"/>
      <c r="AR15" s="1621"/>
      <c r="AS15" s="1621"/>
      <c r="AT15" s="1621"/>
      <c r="AU15" s="1621"/>
      <c r="AV15" s="1621"/>
      <c r="AW15" s="1621"/>
      <c r="AX15" s="1621"/>
      <c r="AY15" s="1621"/>
      <c r="AZ15" s="1621"/>
      <c r="BA15" s="1621"/>
      <c r="BB15" s="1621"/>
      <c r="BC15" s="1621"/>
      <c r="BD15" s="1621"/>
      <c r="BE15" s="1621"/>
      <c r="BF15" s="1621"/>
      <c r="BG15" s="1621"/>
      <c r="BH15" s="1621"/>
      <c r="BI15" s="1621"/>
      <c r="BJ15" s="1621"/>
      <c r="BK15" s="1621"/>
      <c r="BL15" s="1621"/>
      <c r="BM15" s="1622"/>
    </row>
    <row r="16" spans="1:68" s="244" customFormat="1" ht="25.5" customHeight="1" x14ac:dyDescent="0.25">
      <c r="A16" s="262">
        <v>0.01</v>
      </c>
      <c r="B16" s="262">
        <v>6.0000000000000005E-2</v>
      </c>
      <c r="C16" s="262">
        <v>0.10999999999999999</v>
      </c>
      <c r="D16" s="262">
        <v>0.16</v>
      </c>
      <c r="E16" s="262">
        <v>0.21000000000000005</v>
      </c>
      <c r="F16" s="262">
        <v>0.26000000000000006</v>
      </c>
      <c r="G16" s="262">
        <v>0.31000000000000011</v>
      </c>
      <c r="H16" s="262">
        <f t="shared" ref="H16:H21" si="0">IF(LEN(AJ16)=0,"",1+ABS((AJ16*A16)/LEN(AJ16))+A16)</f>
        <v>1.01</v>
      </c>
      <c r="I16" s="262">
        <f t="shared" ref="I16:I21" si="1">IF(LEN(AO16)=0,"",1+ABS((AO16*B16)/LEN(AO16))+B16)</f>
        <v>1.06</v>
      </c>
      <c r="J16" s="262">
        <f t="shared" ref="J16:J21" si="2">IF(LEN(AS16)=0,"",1+ABS((AS16*C16)/LEN(AS16))+C16)</f>
        <v>1.1099999999999999</v>
      </c>
      <c r="K16" s="262">
        <f t="shared" ref="K16:K21" si="3">IF(LEN(AW16)=0,"",1+ABS((AW16*D16)/LEN(AW16))+D16)</f>
        <v>1.1599999999999999</v>
      </c>
      <c r="L16" s="262">
        <f t="shared" ref="L16:L21" si="4">IF(LEN(BA16)=0,"",1+ABS((BA16*E16)/LEN(BA16))+E16)</f>
        <v>1.21</v>
      </c>
      <c r="M16" s="262">
        <f t="shared" ref="M16:M21" si="5">IF(LEN(BE16)=0,"",1+ABS((BE16*F16)/LEN(BE16))+F16)</f>
        <v>1.26</v>
      </c>
      <c r="N16" s="262">
        <f t="shared" ref="N16:N21" si="6">IF(LEN(BI16)=0,"",1+ABS((BI16*G16)/LEN(BI16))+G16)</f>
        <v>1.31</v>
      </c>
      <c r="O16" s="1616"/>
      <c r="P16" s="1617"/>
      <c r="Q16" s="1581" t="s">
        <v>3037</v>
      </c>
      <c r="R16" s="1582"/>
      <c r="S16" s="1582"/>
      <c r="T16" s="1582"/>
      <c r="U16" s="1582"/>
      <c r="V16" s="1582"/>
      <c r="W16" s="1582"/>
      <c r="X16" s="1582"/>
      <c r="Y16" s="1582"/>
      <c r="Z16" s="1582"/>
      <c r="AA16" s="1582"/>
      <c r="AB16" s="1583"/>
      <c r="AC16" s="1584"/>
      <c r="AD16" s="1585"/>
      <c r="AE16" s="1585"/>
      <c r="AF16" s="1586"/>
      <c r="AG16" s="1587">
        <v>0.01</v>
      </c>
      <c r="AH16" s="1588"/>
      <c r="AI16" s="1589"/>
      <c r="AJ16" s="1593">
        <v>0</v>
      </c>
      <c r="AK16" s="1534"/>
      <c r="AL16" s="1534"/>
      <c r="AM16" s="1534"/>
      <c r="AN16" s="1594"/>
      <c r="AO16" s="1593">
        <v>0</v>
      </c>
      <c r="AP16" s="1534"/>
      <c r="AQ16" s="1534"/>
      <c r="AR16" s="1594"/>
      <c r="AS16" s="1593">
        <v>0</v>
      </c>
      <c r="AT16" s="1534"/>
      <c r="AU16" s="1534"/>
      <c r="AV16" s="1594"/>
      <c r="AW16" s="1595">
        <f>IF(AND(AO16="",AS16=""),"",ROUND(AO16+AS16,2))</f>
        <v>0</v>
      </c>
      <c r="AX16" s="1531"/>
      <c r="AY16" s="1531"/>
      <c r="AZ16" s="1596"/>
      <c r="BA16" s="1593">
        <v>0</v>
      </c>
      <c r="BB16" s="1534"/>
      <c r="BC16" s="1534"/>
      <c r="BD16" s="1594"/>
      <c r="BE16" s="1593">
        <v>0</v>
      </c>
      <c r="BF16" s="1534"/>
      <c r="BG16" s="1534"/>
      <c r="BH16" s="1594"/>
      <c r="BI16" s="1530">
        <f>IF(AND(AO16="",AS16="",BA16="",BE16=""),"",ROUND(SUM(AO16,AS16,BA16,BE16),2))</f>
        <v>0</v>
      </c>
      <c r="BJ16" s="1531"/>
      <c r="BK16" s="1531"/>
      <c r="BL16" s="1531"/>
      <c r="BM16" s="1532"/>
    </row>
    <row r="17" spans="1:65" s="244" customFormat="1" ht="25.5" customHeight="1" x14ac:dyDescent="0.25">
      <c r="A17" s="262">
        <v>0.02</v>
      </c>
      <c r="B17" s="262">
        <v>7.0000000000000007E-2</v>
      </c>
      <c r="C17" s="262">
        <v>0.11999999999999998</v>
      </c>
      <c r="D17" s="262">
        <v>0.17</v>
      </c>
      <c r="E17" s="262">
        <v>0.22000000000000006</v>
      </c>
      <c r="F17" s="262">
        <v>0.27000000000000007</v>
      </c>
      <c r="G17" s="262">
        <v>0.32000000000000012</v>
      </c>
      <c r="H17" s="262">
        <f t="shared" si="0"/>
        <v>1.02</v>
      </c>
      <c r="I17" s="262">
        <f t="shared" si="1"/>
        <v>1.07</v>
      </c>
      <c r="J17" s="262">
        <f t="shared" si="2"/>
        <v>1.1199999999999999</v>
      </c>
      <c r="K17" s="262">
        <f t="shared" si="3"/>
        <v>1.17</v>
      </c>
      <c r="L17" s="262">
        <f t="shared" si="4"/>
        <v>1.22</v>
      </c>
      <c r="M17" s="262">
        <f t="shared" si="5"/>
        <v>1.27</v>
      </c>
      <c r="N17" s="262">
        <f t="shared" si="6"/>
        <v>1.32</v>
      </c>
      <c r="O17" s="1616"/>
      <c r="P17" s="1617"/>
      <c r="Q17" s="1581" t="s">
        <v>3038</v>
      </c>
      <c r="R17" s="1582"/>
      <c r="S17" s="1582"/>
      <c r="T17" s="1582"/>
      <c r="U17" s="1582"/>
      <c r="V17" s="1582"/>
      <c r="W17" s="1582"/>
      <c r="X17" s="1582"/>
      <c r="Y17" s="1582"/>
      <c r="Z17" s="1582"/>
      <c r="AA17" s="1582"/>
      <c r="AB17" s="1583"/>
      <c r="AC17" s="1584"/>
      <c r="AD17" s="1585"/>
      <c r="AE17" s="1585"/>
      <c r="AF17" s="1586"/>
      <c r="AG17" s="1587">
        <v>0.01</v>
      </c>
      <c r="AH17" s="1588"/>
      <c r="AI17" s="1589"/>
      <c r="AJ17" s="1590">
        <v>0</v>
      </c>
      <c r="AK17" s="1591"/>
      <c r="AL17" s="1591"/>
      <c r="AM17" s="1591"/>
      <c r="AN17" s="1592"/>
      <c r="AO17" s="1593">
        <v>0</v>
      </c>
      <c r="AP17" s="1534"/>
      <c r="AQ17" s="1534"/>
      <c r="AR17" s="1594"/>
      <c r="AS17" s="1593">
        <v>0</v>
      </c>
      <c r="AT17" s="1534"/>
      <c r="AU17" s="1534"/>
      <c r="AV17" s="1594"/>
      <c r="AW17" s="1595">
        <f>IF(AND(AO17="",AS17=""),"",ROUND(AO17+AS17,2))</f>
        <v>0</v>
      </c>
      <c r="AX17" s="1531"/>
      <c r="AY17" s="1531"/>
      <c r="AZ17" s="1596"/>
      <c r="BA17" s="1593">
        <v>0</v>
      </c>
      <c r="BB17" s="1534"/>
      <c r="BC17" s="1534"/>
      <c r="BD17" s="1594"/>
      <c r="BE17" s="1593">
        <v>0</v>
      </c>
      <c r="BF17" s="1534"/>
      <c r="BG17" s="1534"/>
      <c r="BH17" s="1594"/>
      <c r="BI17" s="1623">
        <f>IF(AND(AO17="",AS17="",BA17="",BE17=""),"",ROUND(SUM(AO17,AS17,BA17,BE17),2))</f>
        <v>0</v>
      </c>
      <c r="BJ17" s="1623"/>
      <c r="BK17" s="1623"/>
      <c r="BL17" s="1623"/>
      <c r="BM17" s="1624"/>
    </row>
    <row r="18" spans="1:65" s="244" customFormat="1" ht="25.5" customHeight="1" x14ac:dyDescent="0.25">
      <c r="A18" s="262">
        <v>0.03</v>
      </c>
      <c r="B18" s="262">
        <v>0.08</v>
      </c>
      <c r="C18" s="262">
        <v>0.12999999999999998</v>
      </c>
      <c r="D18" s="262">
        <v>0.18000000000000002</v>
      </c>
      <c r="E18" s="262">
        <v>0.23000000000000007</v>
      </c>
      <c r="F18" s="262">
        <v>0.28000000000000008</v>
      </c>
      <c r="G18" s="262">
        <v>0.33000000000000013</v>
      </c>
      <c r="H18" s="262">
        <f t="shared" si="0"/>
        <v>1.03</v>
      </c>
      <c r="I18" s="262">
        <f t="shared" si="1"/>
        <v>1.08</v>
      </c>
      <c r="J18" s="262">
        <f t="shared" si="2"/>
        <v>1.1299999999999999</v>
      </c>
      <c r="K18" s="262">
        <f t="shared" si="3"/>
        <v>1.18</v>
      </c>
      <c r="L18" s="262">
        <f t="shared" si="4"/>
        <v>1.23</v>
      </c>
      <c r="M18" s="262">
        <f t="shared" si="5"/>
        <v>1.28</v>
      </c>
      <c r="N18" s="262">
        <f t="shared" si="6"/>
        <v>1.33</v>
      </c>
      <c r="O18" s="1618"/>
      <c r="P18" s="1619"/>
      <c r="Q18" s="1609" t="s">
        <v>3039</v>
      </c>
      <c r="R18" s="1610"/>
      <c r="S18" s="1610"/>
      <c r="T18" s="1610"/>
      <c r="U18" s="1610"/>
      <c r="V18" s="1610"/>
      <c r="W18" s="1610"/>
      <c r="X18" s="1610"/>
      <c r="Y18" s="1610"/>
      <c r="Z18" s="1610"/>
      <c r="AA18" s="1610"/>
      <c r="AB18" s="1611"/>
      <c r="AC18" s="1600"/>
      <c r="AD18" s="1601"/>
      <c r="AE18" s="1601"/>
      <c r="AF18" s="1602"/>
      <c r="AG18" s="1603">
        <v>0.05</v>
      </c>
      <c r="AH18" s="1604"/>
      <c r="AI18" s="1605"/>
      <c r="AJ18" s="1606">
        <v>0</v>
      </c>
      <c r="AK18" s="1607"/>
      <c r="AL18" s="1607"/>
      <c r="AM18" s="1607"/>
      <c r="AN18" s="1608"/>
      <c r="AO18" s="1606">
        <v>0</v>
      </c>
      <c r="AP18" s="1607"/>
      <c r="AQ18" s="1607"/>
      <c r="AR18" s="1608"/>
      <c r="AS18" s="1606">
        <v>0</v>
      </c>
      <c r="AT18" s="1607"/>
      <c r="AU18" s="1607"/>
      <c r="AV18" s="1608"/>
      <c r="AW18" s="1612">
        <f>IF(AND(AO18="",AS18=""),"",ROUND(AO18+AS18,2))</f>
        <v>0</v>
      </c>
      <c r="AX18" s="1520"/>
      <c r="AY18" s="1520"/>
      <c r="AZ18" s="1613"/>
      <c r="BA18" s="1606">
        <v>0</v>
      </c>
      <c r="BB18" s="1607"/>
      <c r="BC18" s="1607"/>
      <c r="BD18" s="1608"/>
      <c r="BE18" s="1606">
        <v>0</v>
      </c>
      <c r="BF18" s="1607"/>
      <c r="BG18" s="1607"/>
      <c r="BH18" s="1608"/>
      <c r="BI18" s="1625">
        <f>IF(AND(AO18="",AS18="",BA18="",BE18=""),"",ROUND(SUM(AO18,AS18,BA18,BE18),2))</f>
        <v>0</v>
      </c>
      <c r="BJ18" s="1625"/>
      <c r="BK18" s="1625"/>
      <c r="BL18" s="1625"/>
      <c r="BM18" s="1626"/>
    </row>
    <row r="19" spans="1:65" s="244" customFormat="1" ht="25.5" customHeight="1" x14ac:dyDescent="0.25">
      <c r="A19" s="262"/>
      <c r="B19" s="262"/>
      <c r="C19" s="262"/>
      <c r="D19" s="262"/>
      <c r="E19" s="262"/>
      <c r="F19" s="262"/>
      <c r="G19" s="262"/>
      <c r="H19" s="262" t="str">
        <f t="shared" si="0"/>
        <v/>
      </c>
      <c r="I19" s="262" t="str">
        <f t="shared" si="1"/>
        <v/>
      </c>
      <c r="J19" s="262" t="str">
        <f t="shared" si="2"/>
        <v/>
      </c>
      <c r="K19" s="262" t="str">
        <f t="shared" si="3"/>
        <v/>
      </c>
      <c r="L19" s="262" t="str">
        <f t="shared" si="4"/>
        <v/>
      </c>
      <c r="M19" s="262" t="str">
        <f t="shared" si="5"/>
        <v/>
      </c>
      <c r="N19" s="262" t="str">
        <f t="shared" si="6"/>
        <v/>
      </c>
      <c r="O19" s="1628" t="s">
        <v>3040</v>
      </c>
      <c r="P19" s="1629"/>
      <c r="Q19" s="1620" t="s">
        <v>3041</v>
      </c>
      <c r="R19" s="1621"/>
      <c r="S19" s="1621"/>
      <c r="T19" s="1621"/>
      <c r="U19" s="1621"/>
      <c r="V19" s="1621"/>
      <c r="W19" s="1621"/>
      <c r="X19" s="1621"/>
      <c r="Y19" s="1621"/>
      <c r="Z19" s="1621"/>
      <c r="AA19" s="1621"/>
      <c r="AB19" s="1621"/>
      <c r="AC19" s="1621"/>
      <c r="AD19" s="1621"/>
      <c r="AE19" s="1621"/>
      <c r="AF19" s="1621"/>
      <c r="AG19" s="1621"/>
      <c r="AH19" s="1621"/>
      <c r="AI19" s="1621"/>
      <c r="AJ19" s="1621"/>
      <c r="AK19" s="1621"/>
      <c r="AL19" s="1621"/>
      <c r="AM19" s="1621"/>
      <c r="AN19" s="1621"/>
      <c r="AO19" s="1621"/>
      <c r="AP19" s="1621"/>
      <c r="AQ19" s="1621"/>
      <c r="AR19" s="1621"/>
      <c r="AS19" s="1621"/>
      <c r="AT19" s="1621"/>
      <c r="AU19" s="1621"/>
      <c r="AV19" s="1621"/>
      <c r="AW19" s="1621"/>
      <c r="AX19" s="1621"/>
      <c r="AY19" s="1621"/>
      <c r="AZ19" s="1621"/>
      <c r="BA19" s="1621"/>
      <c r="BB19" s="1621"/>
      <c r="BC19" s="1621"/>
      <c r="BD19" s="1621"/>
      <c r="BE19" s="1621"/>
      <c r="BF19" s="1621"/>
      <c r="BG19" s="1621"/>
      <c r="BH19" s="1621"/>
      <c r="BI19" s="1621"/>
      <c r="BJ19" s="1621"/>
      <c r="BK19" s="1621"/>
      <c r="BL19" s="1621"/>
      <c r="BM19" s="1622"/>
    </row>
    <row r="20" spans="1:65" s="244" customFormat="1" ht="25.5" customHeight="1" x14ac:dyDescent="0.25">
      <c r="A20" s="262">
        <v>0.04</v>
      </c>
      <c r="B20" s="262">
        <v>0.09</v>
      </c>
      <c r="C20" s="262">
        <v>0.13999999999999999</v>
      </c>
      <c r="D20" s="262">
        <v>0.19000000000000003</v>
      </c>
      <c r="E20" s="262">
        <v>0.24000000000000007</v>
      </c>
      <c r="F20" s="262">
        <v>0.29000000000000009</v>
      </c>
      <c r="G20" s="262">
        <v>0.34000000000000014</v>
      </c>
      <c r="H20" s="262">
        <f t="shared" si="0"/>
        <v>1.04</v>
      </c>
      <c r="I20" s="262">
        <f t="shared" si="1"/>
        <v>1.0900000000000001</v>
      </c>
      <c r="J20" s="262">
        <f t="shared" si="2"/>
        <v>1.1399999999999999</v>
      </c>
      <c r="K20" s="262">
        <f t="shared" si="3"/>
        <v>1.19</v>
      </c>
      <c r="L20" s="262">
        <f t="shared" si="4"/>
        <v>1.24</v>
      </c>
      <c r="M20" s="262">
        <f t="shared" si="5"/>
        <v>1.29</v>
      </c>
      <c r="N20" s="262">
        <f t="shared" si="6"/>
        <v>1.34</v>
      </c>
      <c r="O20" s="1616"/>
      <c r="P20" s="1617"/>
      <c r="Q20" s="1630" t="s">
        <v>3037</v>
      </c>
      <c r="R20" s="1631"/>
      <c r="S20" s="1631"/>
      <c r="T20" s="1631"/>
      <c r="U20" s="1631"/>
      <c r="V20" s="1631"/>
      <c r="W20" s="1631"/>
      <c r="X20" s="1631"/>
      <c r="Y20" s="1631"/>
      <c r="Z20" s="1631"/>
      <c r="AA20" s="1631"/>
      <c r="AB20" s="1632"/>
      <c r="AC20" s="1584"/>
      <c r="AD20" s="1585"/>
      <c r="AE20" s="1585"/>
      <c r="AF20" s="1586"/>
      <c r="AG20" s="1587"/>
      <c r="AH20" s="1588"/>
      <c r="AI20" s="1589"/>
      <c r="AJ20" s="1593">
        <v>0</v>
      </c>
      <c r="AK20" s="1534"/>
      <c r="AL20" s="1534"/>
      <c r="AM20" s="1534"/>
      <c r="AN20" s="1594"/>
      <c r="AO20" s="1593">
        <v>0</v>
      </c>
      <c r="AP20" s="1534"/>
      <c r="AQ20" s="1534"/>
      <c r="AR20" s="1594"/>
      <c r="AS20" s="1593">
        <v>0</v>
      </c>
      <c r="AT20" s="1534"/>
      <c r="AU20" s="1534"/>
      <c r="AV20" s="1594"/>
      <c r="AW20" s="1595">
        <f>IF(AND(AO20="",AS20=""),"",ROUND(AO20+AS20,2))</f>
        <v>0</v>
      </c>
      <c r="AX20" s="1531"/>
      <c r="AY20" s="1531"/>
      <c r="AZ20" s="1596"/>
      <c r="BA20" s="1593">
        <v>0</v>
      </c>
      <c r="BB20" s="1534"/>
      <c r="BC20" s="1534"/>
      <c r="BD20" s="1594"/>
      <c r="BE20" s="1593">
        <v>0</v>
      </c>
      <c r="BF20" s="1534"/>
      <c r="BG20" s="1534"/>
      <c r="BH20" s="1594"/>
      <c r="BI20" s="1595">
        <f>IF(AND(AO20="",AS20="",BA20="",BE20=""),"",ROUND(SUM(AO20,AS20,BA20,BE20),2))</f>
        <v>0</v>
      </c>
      <c r="BJ20" s="1531"/>
      <c r="BK20" s="1531"/>
      <c r="BL20" s="1531"/>
      <c r="BM20" s="1532"/>
    </row>
    <row r="21" spans="1:65" s="244" customFormat="1" ht="25.5" customHeight="1" x14ac:dyDescent="0.25">
      <c r="A21" s="262">
        <v>0.05</v>
      </c>
      <c r="B21" s="262">
        <v>9.9999999999999992E-2</v>
      </c>
      <c r="C21" s="262">
        <v>0.15</v>
      </c>
      <c r="D21" s="262">
        <v>0.20000000000000004</v>
      </c>
      <c r="E21" s="262">
        <v>0.25000000000000006</v>
      </c>
      <c r="F21" s="262">
        <v>0.3000000000000001</v>
      </c>
      <c r="G21" s="262">
        <v>0.35000000000000014</v>
      </c>
      <c r="H21" s="262">
        <f t="shared" si="0"/>
        <v>1.05</v>
      </c>
      <c r="I21" s="262">
        <f t="shared" si="1"/>
        <v>1.1000000000000001</v>
      </c>
      <c r="J21" s="262">
        <f t="shared" si="2"/>
        <v>1.1499999999999999</v>
      </c>
      <c r="K21" s="262">
        <f t="shared" si="3"/>
        <v>1.2</v>
      </c>
      <c r="L21" s="262">
        <f t="shared" si="4"/>
        <v>1.25</v>
      </c>
      <c r="M21" s="262">
        <f t="shared" si="5"/>
        <v>1.3</v>
      </c>
      <c r="N21" s="262">
        <f t="shared" si="6"/>
        <v>1.35</v>
      </c>
      <c r="O21" s="1618"/>
      <c r="P21" s="1619"/>
      <c r="Q21" s="1597" t="s">
        <v>3038</v>
      </c>
      <c r="R21" s="1598"/>
      <c r="S21" s="1598"/>
      <c r="T21" s="1598"/>
      <c r="U21" s="1598"/>
      <c r="V21" s="1598"/>
      <c r="W21" s="1598"/>
      <c r="X21" s="1598"/>
      <c r="Y21" s="1598"/>
      <c r="Z21" s="1598"/>
      <c r="AA21" s="1598"/>
      <c r="AB21" s="1599"/>
      <c r="AC21" s="1600"/>
      <c r="AD21" s="1601"/>
      <c r="AE21" s="1601"/>
      <c r="AF21" s="1602"/>
      <c r="AG21" s="1603"/>
      <c r="AH21" s="1604"/>
      <c r="AI21" s="1605"/>
      <c r="AJ21" s="1606">
        <v>0</v>
      </c>
      <c r="AK21" s="1607"/>
      <c r="AL21" s="1607"/>
      <c r="AM21" s="1607"/>
      <c r="AN21" s="1608"/>
      <c r="AO21" s="1606">
        <v>0</v>
      </c>
      <c r="AP21" s="1607"/>
      <c r="AQ21" s="1607"/>
      <c r="AR21" s="1608"/>
      <c r="AS21" s="1606">
        <v>0</v>
      </c>
      <c r="AT21" s="1607"/>
      <c r="AU21" s="1607"/>
      <c r="AV21" s="1608"/>
      <c r="AW21" s="1612">
        <f>IF(AND(AO21="",AS21=""),"",ROUND(AO21+AS21,2))</f>
        <v>0</v>
      </c>
      <c r="AX21" s="1520"/>
      <c r="AY21" s="1520"/>
      <c r="AZ21" s="1613"/>
      <c r="BA21" s="1606">
        <v>0</v>
      </c>
      <c r="BB21" s="1607"/>
      <c r="BC21" s="1607"/>
      <c r="BD21" s="1608"/>
      <c r="BE21" s="1606">
        <v>0</v>
      </c>
      <c r="BF21" s="1607"/>
      <c r="BG21" s="1607"/>
      <c r="BH21" s="1608"/>
      <c r="BI21" s="1519">
        <f>IF(AND(AO21="",AS21="",BA21="",BE21=""),"",ROUND(SUM(AO21,AS21,BA21,BE21),2))</f>
        <v>0</v>
      </c>
      <c r="BJ21" s="1520"/>
      <c r="BK21" s="1520"/>
      <c r="BL21" s="1520"/>
      <c r="BM21" s="1521"/>
    </row>
    <row r="22" spans="1:65" s="240" customFormat="1" ht="47.25" customHeight="1" x14ac:dyDescent="0.2">
      <c r="A22" s="126"/>
      <c r="B22" s="126"/>
      <c r="C22" s="126"/>
      <c r="D22" s="126"/>
      <c r="E22" s="126"/>
      <c r="F22" s="126"/>
      <c r="G22" s="126"/>
      <c r="H22" s="126">
        <f>IF(ISERROR(ABS(LOG(ABS(SUM(H16:H21)),EXP(3)))),"",ABS(LOG(ABS(SUM(H16:H21)),EXP(3))))</f>
        <v>0.54633223822521493</v>
      </c>
      <c r="I22" s="126">
        <f t="shared" ref="I22:N22" si="7">IF(ISERROR(ABS(LOG(ABS(SUM(I16:I21)),EXP(3)))),"",ABS(LOG(ABS(SUM(I16:I21)),EXP(3))))</f>
        <v>0.56213298452340965</v>
      </c>
      <c r="J22" s="126">
        <f t="shared" si="7"/>
        <v>0.5772185150527831</v>
      </c>
      <c r="K22" s="126">
        <f t="shared" si="7"/>
        <v>0.59165078363722456</v>
      </c>
      <c r="L22" s="126">
        <f t="shared" si="7"/>
        <v>0.60548402727280881</v>
      </c>
      <c r="M22" s="126">
        <f t="shared" si="7"/>
        <v>0.61876599678854205</v>
      </c>
      <c r="N22" s="126">
        <f t="shared" si="7"/>
        <v>0.63153895155592099</v>
      </c>
    </row>
    <row r="23" spans="1:65" ht="15.75" x14ac:dyDescent="0.25">
      <c r="H23" s="126" t="str">
        <f>IF(ISERROR(IF(ISERROR(MID(H22,FIND(".",H22,1)+13,2)),MID(H22,FIND(",",H22,1)+13,2),MID(H22,FIND(".",H22,1)+13,2))),"",IF(ISERROR(MID(H22,FIND(".",H22,1)+13,2)),MID(H22,FIND(",",H22,1)+13,2),MID(H22,FIND(".",H22,1)+13,2)))</f>
        <v>21</v>
      </c>
      <c r="I23" s="126" t="str">
        <f t="shared" ref="I23:N23" si="8">IF(ISERROR(IF(ISERROR(MID(I22,FIND(".",I22,1)+13,2)),MID(I22,FIND(",",I22,1)+13,2),MID(I22,FIND(".",I22,1)+13,2))),"",IF(ISERROR(MID(I22,FIND(".",I22,1)+13,2)),MID(I22,FIND(",",I22,1)+13,2),MID(I22,FIND(".",I22,1)+13,2)))</f>
        <v>41</v>
      </c>
      <c r="J23" s="126" t="str">
        <f t="shared" si="8"/>
        <v>78</v>
      </c>
      <c r="K23" s="126" t="str">
        <f t="shared" si="8"/>
        <v>22</v>
      </c>
      <c r="L23" s="126" t="str">
        <f t="shared" si="8"/>
        <v>80</v>
      </c>
      <c r="M23" s="126" t="str">
        <f t="shared" si="8"/>
        <v>54</v>
      </c>
      <c r="N23" s="126" t="str">
        <f t="shared" si="8"/>
        <v>92</v>
      </c>
      <c r="O23" s="1466" t="str">
        <f>IF(OsnPodaci!D58="","",TEXT(OsnPodaci!D58,"dd.mm.yyyy."))</f>
        <v>29.02.2024.</v>
      </c>
      <c r="P23" s="1466"/>
      <c r="Q23" s="1466"/>
      <c r="R23" s="1466"/>
      <c r="S23" s="1466"/>
      <c r="T23" s="673"/>
      <c r="U23" s="673"/>
      <c r="V23" s="673"/>
      <c r="W23" s="236"/>
      <c r="X23" s="236"/>
      <c r="Y23" s="236"/>
      <c r="Z23" s="236"/>
      <c r="AA23" s="236"/>
      <c r="AB23" s="236"/>
      <c r="AC23" s="236"/>
      <c r="AD23" s="236"/>
      <c r="AE23" s="236"/>
      <c r="AF23" s="236"/>
      <c r="AG23" s="236"/>
      <c r="AH23" s="236"/>
      <c r="AI23" s="236"/>
      <c r="AJ23" s="236"/>
      <c r="AK23" s="236"/>
      <c r="AL23" s="236"/>
      <c r="AM23" s="236"/>
      <c r="AN23" s="236"/>
      <c r="AO23" s="236"/>
      <c r="AP23" s="236"/>
      <c r="AQ23" s="236"/>
      <c r="AR23" s="236"/>
      <c r="AS23" s="236"/>
      <c r="AT23" s="236"/>
      <c r="AU23" s="236"/>
      <c r="AV23" s="236"/>
      <c r="AW23" s="236"/>
      <c r="AX23" s="236"/>
      <c r="AY23" s="236"/>
      <c r="AZ23" s="236"/>
      <c r="BA23" s="236"/>
      <c r="BB23" s="236"/>
      <c r="BC23" s="236"/>
      <c r="BD23" s="236"/>
      <c r="BE23" s="236"/>
      <c r="BF23" s="236"/>
      <c r="BG23" s="236"/>
      <c r="BH23" s="236"/>
      <c r="BI23" s="236"/>
      <c r="BJ23" s="236"/>
      <c r="BK23" s="236"/>
      <c r="BL23" s="236"/>
      <c r="BM23" s="659" t="str">
        <f>IF(OR(OsnPodaci!A34="",OsnPodaci!B34=""),"",OsnPodaci!A34&amp;" "&amp;OsnPodaci!B34)</f>
        <v>Jasmin Gradaškić</v>
      </c>
    </row>
    <row r="24" spans="1:65" ht="15.75" x14ac:dyDescent="0.25">
      <c r="O24" s="582" t="s">
        <v>2463</v>
      </c>
      <c r="P24" s="674"/>
      <c r="Q24" s="674"/>
      <c r="R24" s="674"/>
      <c r="S24" s="674"/>
      <c r="T24" s="236"/>
      <c r="U24" s="236"/>
      <c r="V24" s="236"/>
      <c r="W24" s="236"/>
      <c r="X24" s="236"/>
      <c r="Y24" s="236"/>
      <c r="Z24" s="236"/>
      <c r="AA24" s="236"/>
      <c r="AB24" s="236"/>
      <c r="AC24" s="236"/>
      <c r="AD24" s="236"/>
      <c r="AE24" s="236"/>
      <c r="AF24" s="236"/>
      <c r="AG24" s="236"/>
      <c r="AH24" s="236"/>
      <c r="AI24" s="236"/>
      <c r="AJ24" s="236"/>
      <c r="AK24" s="236"/>
      <c r="AL24" s="236"/>
      <c r="AM24" s="236"/>
      <c r="AN24" s="236"/>
      <c r="AO24" s="236"/>
      <c r="AP24" s="261" t="s">
        <v>2253</v>
      </c>
      <c r="AQ24" s="236"/>
      <c r="AR24" s="236"/>
      <c r="AS24" s="236"/>
      <c r="AT24" s="236"/>
      <c r="AU24" s="236"/>
      <c r="AV24" s="236"/>
      <c r="AW24" s="236"/>
      <c r="AX24" s="236"/>
      <c r="AY24" s="236"/>
      <c r="AZ24" s="236"/>
      <c r="BA24" s="236"/>
      <c r="BB24" s="236"/>
      <c r="BC24" s="236"/>
      <c r="BD24" s="236"/>
      <c r="BE24" s="236"/>
      <c r="BF24" s="236"/>
      <c r="BG24" s="236"/>
      <c r="BH24" s="236"/>
      <c r="BI24" s="236"/>
      <c r="BJ24" s="236"/>
      <c r="BK24" s="236"/>
      <c r="BL24" s="236"/>
      <c r="BM24" s="600" t="s">
        <v>2252</v>
      </c>
    </row>
    <row r="25" spans="1:65" ht="8.25" customHeight="1" x14ac:dyDescent="0.25">
      <c r="O25" s="674"/>
      <c r="P25" s="674"/>
      <c r="Q25" s="674"/>
      <c r="R25" s="674"/>
      <c r="S25" s="674"/>
      <c r="T25" s="236"/>
      <c r="U25" s="236"/>
      <c r="V25" s="236"/>
      <c r="W25" s="236"/>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6"/>
      <c r="AY25" s="236"/>
      <c r="AZ25" s="236"/>
      <c r="BA25" s="236"/>
      <c r="BB25" s="236"/>
      <c r="BC25" s="236"/>
      <c r="BD25" s="236"/>
      <c r="BE25" s="236"/>
      <c r="BF25" s="236"/>
      <c r="BG25" s="236"/>
      <c r="BH25" s="236"/>
      <c r="BI25" s="236"/>
      <c r="BJ25" s="236"/>
      <c r="BK25" s="236"/>
      <c r="BL25" s="236"/>
      <c r="BM25" s="236"/>
    </row>
    <row r="26" spans="1:65" s="263" customFormat="1" ht="16.5" x14ac:dyDescent="0.25">
      <c r="A26" s="126"/>
      <c r="B26" s="126"/>
      <c r="C26" s="126"/>
      <c r="D26" s="126"/>
      <c r="E26" s="126"/>
      <c r="F26" s="126"/>
      <c r="G26" s="126"/>
      <c r="H26" s="126"/>
      <c r="I26" s="126"/>
      <c r="J26" s="126"/>
      <c r="K26" s="126"/>
      <c r="L26" s="126"/>
      <c r="M26" s="126"/>
      <c r="N26" s="126"/>
      <c r="O26" s="660" t="str">
        <f>IF(OsnPodaci!A67="","",LEFT(OsnPodaci!A67,FIND(";",OsnPodaci!A67,1)-1))</f>
        <v>GAZIBEGOVIĆ (SATKO) SANJIN</v>
      </c>
      <c r="P26" s="236"/>
      <c r="Q26" s="236"/>
      <c r="R26" s="236"/>
      <c r="S26" s="236"/>
      <c r="T26" s="236"/>
      <c r="U26" s="236"/>
      <c r="V26" s="236"/>
      <c r="W26" s="236"/>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6"/>
      <c r="AY26" s="236"/>
      <c r="AZ26" s="236"/>
      <c r="BA26" s="675"/>
      <c r="BB26" s="675"/>
      <c r="BC26" s="675"/>
      <c r="BD26" s="236"/>
      <c r="BE26" s="676"/>
      <c r="BF26" s="676"/>
      <c r="BG26" s="261"/>
      <c r="BH26" s="676"/>
      <c r="BI26" s="676"/>
      <c r="BJ26" s="676"/>
      <c r="BK26" s="676"/>
      <c r="BL26" s="676"/>
      <c r="BM26" s="236"/>
    </row>
    <row r="27" spans="1:65" s="236" customFormat="1" ht="15.75" x14ac:dyDescent="0.25">
      <c r="A27" s="126"/>
      <c r="B27" s="126"/>
      <c r="C27" s="126"/>
      <c r="D27" s="126"/>
      <c r="E27" s="126"/>
      <c r="F27" s="126"/>
      <c r="G27" s="126"/>
      <c r="H27" s="126"/>
      <c r="I27" s="126"/>
      <c r="J27" s="126"/>
      <c r="K27" s="126"/>
      <c r="L27" s="126"/>
      <c r="M27" s="126"/>
      <c r="N27" s="126"/>
      <c r="O27" s="582" t="s">
        <v>3017</v>
      </c>
      <c r="P27" s="677"/>
      <c r="Q27" s="677"/>
      <c r="R27" s="677"/>
      <c r="S27" s="677"/>
      <c r="T27" s="677"/>
      <c r="U27" s="677"/>
      <c r="V27" s="677"/>
      <c r="W27" s="677"/>
      <c r="X27" s="677"/>
      <c r="Y27" s="677"/>
      <c r="Z27" s="677"/>
      <c r="BA27" s="675"/>
      <c r="BB27" s="675"/>
      <c r="BC27" s="675"/>
      <c r="BE27" s="678"/>
      <c r="BF27" s="678"/>
      <c r="BG27" s="678"/>
      <c r="BH27" s="678"/>
      <c r="BI27" s="678"/>
      <c r="BJ27" s="678"/>
      <c r="BK27" s="678"/>
      <c r="BL27" s="678"/>
    </row>
    <row r="28" spans="1:65" ht="39.75" customHeight="1" x14ac:dyDescent="0.25">
      <c r="BB28" s="257"/>
      <c r="BC28" s="257"/>
    </row>
    <row r="29" spans="1:65" s="252" customFormat="1" ht="16.5" customHeight="1" x14ac:dyDescent="0.2">
      <c r="A29" s="126"/>
      <c r="B29" s="126"/>
      <c r="C29" s="126"/>
      <c r="D29" s="126"/>
      <c r="E29" s="126"/>
      <c r="F29" s="126"/>
      <c r="G29" s="126"/>
      <c r="H29" s="126"/>
      <c r="I29" s="126"/>
      <c r="J29" s="126"/>
      <c r="K29" s="126"/>
      <c r="L29" s="126"/>
      <c r="M29" s="126"/>
      <c r="N29" s="126"/>
      <c r="O29" s="679" t="s">
        <v>3042</v>
      </c>
      <c r="P29" s="680" t="s">
        <v>3043</v>
      </c>
      <c r="Q29" s="681"/>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54"/>
      <c r="AO29" s="254"/>
      <c r="AP29" s="254"/>
    </row>
    <row r="30" spans="1:65" s="252" customFormat="1" ht="16.5" customHeight="1" x14ac:dyDescent="0.2">
      <c r="A30" s="126"/>
      <c r="B30" s="126"/>
      <c r="C30" s="126"/>
      <c r="D30" s="126"/>
      <c r="E30" s="126"/>
      <c r="F30" s="126"/>
      <c r="G30" s="126"/>
      <c r="H30" s="126"/>
      <c r="I30" s="126"/>
      <c r="J30" s="126"/>
      <c r="K30" s="126"/>
      <c r="L30" s="126"/>
      <c r="M30" s="126"/>
      <c r="N30" s="126"/>
      <c r="O30" s="679" t="s">
        <v>3044</v>
      </c>
      <c r="P30" s="680" t="s">
        <v>3045</v>
      </c>
      <c r="Q30" s="681"/>
      <c r="R30" s="267"/>
      <c r="S30" s="267"/>
      <c r="T30" s="267"/>
      <c r="U30" s="267"/>
      <c r="V30" s="267"/>
      <c r="W30" s="267"/>
      <c r="X30" s="267"/>
      <c r="Y30" s="267"/>
      <c r="Z30" s="267"/>
      <c r="AA30" s="267"/>
      <c r="AB30" s="267"/>
      <c r="AC30" s="267"/>
      <c r="AD30" s="267"/>
      <c r="AE30" s="267"/>
      <c r="AF30" s="267"/>
      <c r="AG30" s="267"/>
      <c r="AH30" s="267"/>
      <c r="AI30" s="267"/>
      <c r="AJ30" s="267"/>
      <c r="AK30" s="267"/>
      <c r="AL30" s="267"/>
      <c r="AM30" s="267"/>
      <c r="AN30" s="254"/>
      <c r="AO30" s="254"/>
      <c r="AP30" s="254"/>
    </row>
    <row r="31" spans="1:65" s="252" customFormat="1" ht="16.5" customHeight="1" x14ac:dyDescent="0.2">
      <c r="A31" s="126"/>
      <c r="B31" s="126"/>
      <c r="C31" s="126"/>
      <c r="D31" s="126"/>
      <c r="E31" s="126"/>
      <c r="F31" s="126"/>
      <c r="G31" s="126"/>
      <c r="H31" s="126"/>
      <c r="I31" s="126"/>
      <c r="J31" s="126"/>
      <c r="K31" s="126"/>
      <c r="L31" s="126"/>
      <c r="M31" s="126"/>
      <c r="N31" s="126"/>
      <c r="O31" s="681"/>
      <c r="P31" s="680" t="s">
        <v>3046</v>
      </c>
      <c r="Q31" s="681"/>
      <c r="R31" s="267"/>
      <c r="S31" s="267"/>
      <c r="T31" s="267"/>
      <c r="U31" s="267"/>
      <c r="V31" s="267"/>
      <c r="W31" s="267"/>
      <c r="X31" s="267"/>
      <c r="Y31" s="267"/>
      <c r="Z31" s="267"/>
      <c r="AA31" s="267"/>
      <c r="AB31" s="267"/>
      <c r="AC31" s="267"/>
      <c r="AD31" s="267"/>
      <c r="AE31" s="267"/>
      <c r="AF31" s="267"/>
      <c r="AG31" s="267"/>
      <c r="AH31" s="267"/>
      <c r="AI31" s="267"/>
      <c r="AJ31" s="267"/>
      <c r="AK31" s="267"/>
      <c r="AL31" s="267"/>
      <c r="AM31" s="267"/>
      <c r="AN31" s="254"/>
      <c r="AO31" s="254"/>
      <c r="AP31" s="254"/>
    </row>
    <row r="32" spans="1:65" s="252" customFormat="1" ht="18.75" customHeight="1" x14ac:dyDescent="0.2">
      <c r="A32" s="126"/>
      <c r="B32" s="126"/>
      <c r="C32" s="126"/>
      <c r="D32" s="126"/>
      <c r="E32" s="126"/>
      <c r="F32" s="126"/>
      <c r="G32" s="126"/>
      <c r="H32" s="126"/>
      <c r="I32" s="126"/>
      <c r="J32" s="126"/>
      <c r="K32" s="126"/>
      <c r="L32" s="126"/>
      <c r="M32" s="126"/>
      <c r="N32" s="126"/>
    </row>
    <row r="33" spans="1:65" s="252" customFormat="1" ht="21" x14ac:dyDescent="0.2">
      <c r="A33" s="126"/>
      <c r="B33" s="126"/>
      <c r="C33" s="126"/>
      <c r="D33" s="126"/>
      <c r="E33" s="126"/>
      <c r="F33" s="126"/>
      <c r="G33" s="126"/>
      <c r="H33" s="126"/>
      <c r="I33" s="126"/>
      <c r="J33" s="126"/>
      <c r="K33" s="126"/>
      <c r="L33" s="126"/>
      <c r="M33" s="126"/>
      <c r="N33" s="126"/>
      <c r="BF33" s="983"/>
      <c r="BG33" s="983"/>
      <c r="BH33" s="983"/>
      <c r="BI33" s="983"/>
      <c r="BJ33" s="983"/>
      <c r="BK33" s="983"/>
      <c r="BL33" s="983"/>
      <c r="BM33" s="976" t="str">
        <f>"*"&amp;'#Konverter'!AD23&amp;H23&amp;I23&amp;J23&amp;K23&amp;L23&amp;M23&amp;N23&amp;"*"</f>
        <v>*3121417822805492*</v>
      </c>
    </row>
    <row r="37" spans="1:65" ht="18" x14ac:dyDescent="0.25">
      <c r="O37" s="1627" t="str">
        <f>IF(H23&amp;I23&amp;J23&amp;K23&amp;L23&amp;M23&amp;N23="","Obrazac prazan - unesite cifru na barem jednu poziciju.","Kontrolni broj: "&amp;MID(BM33,2,LEN(BM33)-2))</f>
        <v>Kontrolni broj: 3121417822805492</v>
      </c>
      <c r="P37" s="1627"/>
      <c r="Q37" s="1627"/>
      <c r="R37" s="1627"/>
      <c r="S37" s="1627"/>
      <c r="T37" s="1627"/>
      <c r="U37" s="1627"/>
      <c r="V37" s="1627"/>
      <c r="W37" s="1627"/>
      <c r="X37" s="1627"/>
      <c r="Y37" s="1627"/>
      <c r="Z37" s="1627"/>
      <c r="AA37" s="1627"/>
      <c r="AB37" s="1627"/>
      <c r="AC37" s="1627"/>
      <c r="AD37" s="1627"/>
      <c r="AE37" s="1627"/>
      <c r="AF37" s="1627"/>
      <c r="AG37" s="1627"/>
      <c r="AH37" s="1627"/>
      <c r="AI37" s="1627"/>
      <c r="BM37" s="682" t="s">
        <v>2465</v>
      </c>
    </row>
  </sheetData>
  <sheetProtection sheet="1" objects="1" scenarios="1"/>
  <mergeCells count="87">
    <mergeCell ref="BI21:BM21"/>
    <mergeCell ref="O23:S23"/>
    <mergeCell ref="O37:AI37"/>
    <mergeCell ref="AO21:AR21"/>
    <mergeCell ref="AS21:AV21"/>
    <mergeCell ref="AW21:AZ21"/>
    <mergeCell ref="BA21:BD21"/>
    <mergeCell ref="BE21:BH21"/>
    <mergeCell ref="O19:P21"/>
    <mergeCell ref="Q19:BM19"/>
    <mergeCell ref="Q20:AB20"/>
    <mergeCell ref="AC20:AF20"/>
    <mergeCell ref="AG20:AI20"/>
    <mergeCell ref="AJ20:AN20"/>
    <mergeCell ref="AO20:AR20"/>
    <mergeCell ref="BE20:BH20"/>
    <mergeCell ref="BI20:BM20"/>
    <mergeCell ref="O15:P18"/>
    <mergeCell ref="Q15:BM15"/>
    <mergeCell ref="Q16:AB16"/>
    <mergeCell ref="AC16:AF16"/>
    <mergeCell ref="AG16:AI16"/>
    <mergeCell ref="BE16:BH16"/>
    <mergeCell ref="BI17:BM17"/>
    <mergeCell ref="BE18:BH18"/>
    <mergeCell ref="BI18:BM18"/>
    <mergeCell ref="Q21:AB21"/>
    <mergeCell ref="AC21:AF21"/>
    <mergeCell ref="AG21:AI21"/>
    <mergeCell ref="AJ21:AN21"/>
    <mergeCell ref="BA16:BD16"/>
    <mergeCell ref="Q18:AB18"/>
    <mergeCell ref="AC18:AF18"/>
    <mergeCell ref="AG18:AI18"/>
    <mergeCell ref="AJ18:AN18"/>
    <mergeCell ref="AO18:AR18"/>
    <mergeCell ref="AS18:AV18"/>
    <mergeCell ref="AW18:AZ18"/>
    <mergeCell ref="BA18:BD18"/>
    <mergeCell ref="AS20:AV20"/>
    <mergeCell ref="AW20:AZ20"/>
    <mergeCell ref="BA20:BD20"/>
    <mergeCell ref="BE14:BH14"/>
    <mergeCell ref="BI14:BM14"/>
    <mergeCell ref="BI16:BM16"/>
    <mergeCell ref="Q17:AB17"/>
    <mergeCell ref="AC17:AF17"/>
    <mergeCell ref="AG17:AI17"/>
    <mergeCell ref="AJ17:AN17"/>
    <mergeCell ref="AO17:AR17"/>
    <mergeCell ref="AS17:AV17"/>
    <mergeCell ref="AW17:AZ17"/>
    <mergeCell ref="BA17:BD17"/>
    <mergeCell ref="BE17:BH17"/>
    <mergeCell ref="AJ16:AN16"/>
    <mergeCell ref="AO16:AR16"/>
    <mergeCell ref="AS16:AV16"/>
    <mergeCell ref="AW16:AZ16"/>
    <mergeCell ref="O14:P14"/>
    <mergeCell ref="Q14:AB14"/>
    <mergeCell ref="AC14:AF14"/>
    <mergeCell ref="AG14:AI14"/>
    <mergeCell ref="AJ14:AN14"/>
    <mergeCell ref="AO14:AR14"/>
    <mergeCell ref="AO12:AR12"/>
    <mergeCell ref="AS12:AV12"/>
    <mergeCell ref="AW12:AZ12"/>
    <mergeCell ref="BA12:BD12"/>
    <mergeCell ref="AS14:AV14"/>
    <mergeCell ref="AW14:AZ14"/>
    <mergeCell ref="BA14:BD14"/>
    <mergeCell ref="O2:V2"/>
    <mergeCell ref="O8:BM8"/>
    <mergeCell ref="O9:BM9"/>
    <mergeCell ref="O11:P13"/>
    <mergeCell ref="Q11:AB13"/>
    <mergeCell ref="AC11:AF13"/>
    <mergeCell ref="AG11:AI13"/>
    <mergeCell ref="AJ11:AN13"/>
    <mergeCell ref="AO11:BH11"/>
    <mergeCell ref="BI11:BM13"/>
    <mergeCell ref="BE12:BH12"/>
    <mergeCell ref="AO13:AR13"/>
    <mergeCell ref="AS13:AV13"/>
    <mergeCell ref="AW13:AZ13"/>
    <mergeCell ref="BA13:BD13"/>
    <mergeCell ref="BE13:BH13"/>
  </mergeCells>
  <conditionalFormatting sqref="O37:AI37">
    <cfRule type="containsText" dxfId="25" priority="2" operator="containsText" text="Obrazac prazan">
      <formula>NOT(ISERROR(SEARCH("Obrazac prazan",O37)))</formula>
    </cfRule>
  </conditionalFormatting>
  <dataValidations count="1">
    <dataValidation type="decimal" allowBlank="1" showInputMessage="1" showErrorMessage="1" sqref="AJ16:BM18 AJ20:BM21" xr:uid="{00000000-0002-0000-0E00-000000000000}">
      <formula1>-9.99999E+307</formula1>
      <formula2>9.99999E+307</formula2>
    </dataValidation>
  </dataValidations>
  <pageMargins left="0.82677165354330695" right="0.196850393700787" top="0.30370078740157502" bottom="0.23622047244094499" header="0.23622047244094499" footer="0.15748031496063"/>
  <pageSetup paperSize="9" scale="74" orientation="landscape" r:id="rId1"/>
  <extLst>
    <ext xmlns:x14="http://schemas.microsoft.com/office/spreadsheetml/2009/9/main" uri="{78C0D931-6437-407d-A8EE-F0AAD7539E65}">
      <x14:conditionalFormattings>
        <x14:conditionalFormatting xmlns:xm="http://schemas.microsoft.com/office/excel/2006/main">
          <x14:cfRule type="expression" priority="1" id="{7B646BBA-EBF7-490E-86F1-A9095F90087E}">
            <xm:f>OR(LEFT(OsnPodaci!$A$55,5)="Reviz",LEFT(OsnPodaci!$A$55,6)="Izjava")</xm:f>
            <x14:dxf>
              <font>
                <color theme="0"/>
              </font>
            </x14:dxf>
          </x14:cfRule>
          <xm:sqref>O37:AI37</xm:sqref>
        </x14:conditionalFormatting>
        <x14:conditionalFormatting xmlns:xm="http://schemas.microsoft.com/office/excel/2006/main">
          <x14:cfRule type="expression" priority="3" id="{284D43E6-68C9-454A-8D01-BEEB5BFE7CFB}">
            <xm:f>OR(LEFT(OsnPodaci!$A$55,5)="Reviz",LEFT(OsnPodaci!$A$55,6)="Izjava")</xm:f>
            <x14:dxf>
              <font>
                <color theme="0"/>
              </font>
              <fill>
                <patternFill>
                  <bgColor theme="0"/>
                </patternFill>
              </fill>
              <border>
                <left style="thin">
                  <color theme="0"/>
                </left>
                <right style="thin">
                  <color theme="0"/>
                </right>
                <top style="thin">
                  <color theme="0"/>
                </top>
                <bottom style="thin">
                  <color theme="0"/>
                </bottom>
                <vertical/>
                <horizontal/>
              </border>
            </x14:dxf>
          </x14:cfRule>
          <xm:sqref>O11:BM31</xm:sqref>
        </x14:conditionalFormatting>
        <x14:conditionalFormatting xmlns:xm="http://schemas.microsoft.com/office/excel/2006/main">
          <x14:cfRule type="expression" priority="4" id="{49D28DB1-9893-471E-818F-DBD66D90B129}">
            <xm:f>OR(LEFT(OsnPodaci!$A$55,5)="Reviz",LEFT(OsnPodaci!$A$55,6)="Izjava")</xm:f>
            <x14:dxf>
              <font>
                <color theme="0"/>
              </font>
              <fill>
                <patternFill>
                  <bgColor theme="0"/>
                </patternFill>
              </fill>
              <border>
                <left/>
                <right/>
                <top/>
                <bottom/>
                <vertical/>
                <horizontal/>
              </border>
            </x14:dxf>
          </x14:cfRule>
          <xm:sqref>O22:BM22 O29:BM32 O36:BM37 O1:BM9 AJ33:BD33 BM33</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rgb="FF0F932E"/>
    <pageSetUpPr fitToPage="1"/>
  </sheetPr>
  <dimension ref="A1:BH43"/>
  <sheetViews>
    <sheetView showGridLines="0" view="pageLayout" topLeftCell="J14" zoomScale="70" zoomScaleNormal="100" zoomScalePageLayoutView="70" workbookViewId="0">
      <selection activeCell="AW26" sqref="AW26:BA26"/>
    </sheetView>
  </sheetViews>
  <sheetFormatPr defaultColWidth="2.5703125" defaultRowHeight="20.25" x14ac:dyDescent="0.2"/>
  <cols>
    <col min="1" max="5" width="5.42578125" style="126" hidden="1" customWidth="1"/>
    <col min="6" max="9" width="12.5703125" style="126" hidden="1" customWidth="1"/>
    <col min="10" max="11" width="3.7109375" style="271" customWidth="1"/>
    <col min="12" max="15" width="4.7109375" style="271" customWidth="1"/>
    <col min="16" max="16" width="4.7109375" style="279" customWidth="1"/>
    <col min="17" max="29" width="4.7109375" style="271" customWidth="1"/>
    <col min="30" max="38" width="3.28515625" style="271" customWidth="1"/>
    <col min="39" max="39" width="1.5703125" style="271" customWidth="1"/>
    <col min="40" max="40" width="4.85546875" style="271" customWidth="1"/>
    <col min="41" max="42" width="3.85546875" style="271" customWidth="1"/>
    <col min="43" max="43" width="4.140625" style="271" customWidth="1"/>
    <col min="44" max="52" width="3.28515625" style="271" customWidth="1"/>
    <col min="53" max="53" width="6" style="271" customWidth="1"/>
    <col min="54" max="60" width="3.28515625" style="271" customWidth="1"/>
    <col min="61" max="62" width="2.5703125" style="271" customWidth="1"/>
    <col min="63" max="16384" width="2.5703125" style="271"/>
  </cols>
  <sheetData>
    <row r="1" spans="1:60" ht="21.75" x14ac:dyDescent="0.3">
      <c r="J1" s="268" t="str">
        <f>IF(OsnPodaci!B4="","",OsnPodaci!B4)</f>
        <v>DOO Gradski i prigradski saobraćaj Tuzla</v>
      </c>
      <c r="K1" s="268"/>
      <c r="L1" s="268"/>
      <c r="M1" s="268"/>
      <c r="N1" s="268"/>
      <c r="O1" s="268"/>
      <c r="P1" s="268"/>
      <c r="Q1" s="268"/>
      <c r="R1" s="268"/>
      <c r="S1" s="268"/>
      <c r="T1" s="268"/>
      <c r="U1" s="268"/>
      <c r="V1" s="268"/>
      <c r="W1" s="268"/>
      <c r="X1" s="268"/>
      <c r="Y1" s="268"/>
      <c r="Z1" s="268"/>
      <c r="AA1" s="268"/>
      <c r="AB1" s="268"/>
      <c r="AC1" s="268"/>
      <c r="AD1" s="269"/>
      <c r="AE1" s="269"/>
      <c r="AF1" s="269"/>
      <c r="AG1" s="269"/>
      <c r="AH1" s="269"/>
      <c r="AI1" s="269"/>
      <c r="AJ1" s="269"/>
      <c r="AK1" s="269"/>
      <c r="AL1" s="269"/>
      <c r="AM1" s="269"/>
      <c r="AN1" s="269"/>
      <c r="AO1" s="269"/>
      <c r="AP1" s="269"/>
      <c r="AQ1" s="269"/>
      <c r="AR1" s="269"/>
      <c r="AS1" s="269"/>
      <c r="AT1" s="269"/>
      <c r="AU1" s="269"/>
      <c r="AV1" s="269"/>
      <c r="AW1" s="269"/>
      <c r="AX1" s="270"/>
      <c r="AY1" s="270"/>
      <c r="AZ1" s="270"/>
      <c r="BA1" s="270"/>
      <c r="BB1" s="270"/>
      <c r="BC1" s="270"/>
      <c r="BD1" s="270"/>
      <c r="BE1" s="270"/>
      <c r="BF1" s="270"/>
      <c r="BG1" s="270"/>
      <c r="BH1" s="684" t="s">
        <v>3047</v>
      </c>
    </row>
    <row r="2" spans="1:60" ht="22.5" customHeight="1" x14ac:dyDescent="0.3">
      <c r="J2" s="683" t="s">
        <v>3048</v>
      </c>
      <c r="K2" s="304"/>
      <c r="L2" s="304"/>
      <c r="M2" s="304"/>
      <c r="N2" s="304"/>
      <c r="O2" s="304"/>
      <c r="P2" s="304"/>
      <c r="Q2" s="304"/>
      <c r="R2" s="304"/>
      <c r="S2" s="304"/>
      <c r="T2" s="304"/>
      <c r="U2" s="304"/>
      <c r="V2" s="304"/>
      <c r="W2" s="304"/>
      <c r="X2" s="304"/>
      <c r="Y2" s="304"/>
      <c r="Z2" s="304"/>
      <c r="AA2" s="304"/>
      <c r="AB2" s="304"/>
      <c r="AC2" s="304"/>
      <c r="AD2" s="269"/>
      <c r="AE2" s="269"/>
      <c r="AF2" s="269"/>
      <c r="AG2" s="269"/>
      <c r="AH2" s="269"/>
      <c r="AI2" s="269"/>
      <c r="AJ2" s="269"/>
      <c r="AK2" s="269"/>
      <c r="AL2" s="269"/>
      <c r="AM2" s="269"/>
      <c r="AN2" s="269"/>
      <c r="AO2" s="269"/>
      <c r="AP2" s="269"/>
      <c r="AQ2" s="269"/>
      <c r="AR2" s="269"/>
      <c r="AS2" s="269"/>
      <c r="AT2" s="269"/>
      <c r="AU2" s="269"/>
      <c r="AV2" s="269"/>
      <c r="AW2" s="269"/>
      <c r="AX2" s="269"/>
      <c r="AY2" s="269"/>
      <c r="AZ2" s="269"/>
      <c r="BA2" s="269"/>
      <c r="BB2" s="269"/>
      <c r="BC2" s="269"/>
      <c r="BD2" s="269"/>
      <c r="BE2" s="269"/>
      <c r="BF2" s="269"/>
      <c r="BG2" s="269"/>
      <c r="BH2" s="269"/>
    </row>
    <row r="3" spans="1:60" ht="21.75" x14ac:dyDescent="0.2">
      <c r="J3" s="272"/>
      <c r="K3" s="272"/>
      <c r="L3" s="272"/>
      <c r="M3" s="272"/>
      <c r="N3" s="272"/>
      <c r="O3" s="272"/>
      <c r="P3" s="272"/>
      <c r="Q3" s="272"/>
      <c r="R3" s="272"/>
      <c r="S3" s="272"/>
      <c r="T3" s="272"/>
      <c r="U3" s="272"/>
      <c r="V3" s="272"/>
      <c r="W3" s="272"/>
      <c r="X3" s="272"/>
      <c r="Y3" s="272"/>
      <c r="Z3" s="272"/>
      <c r="AA3" s="272"/>
      <c r="AB3" s="269"/>
      <c r="AC3" s="269"/>
      <c r="AD3" s="269"/>
      <c r="AE3" s="269"/>
      <c r="AF3" s="269"/>
      <c r="AG3" s="269"/>
      <c r="AH3" s="269"/>
      <c r="AI3" s="269"/>
      <c r="AJ3" s="269"/>
      <c r="AK3" s="269"/>
      <c r="AL3" s="273"/>
      <c r="AM3" s="273"/>
      <c r="AN3" s="269"/>
      <c r="AO3" s="269"/>
      <c r="AP3" s="269"/>
      <c r="AQ3" s="269"/>
      <c r="AR3" s="269"/>
      <c r="AS3" s="273"/>
      <c r="AT3" s="269"/>
      <c r="AU3" s="269"/>
      <c r="AV3" s="269"/>
      <c r="AW3" s="269"/>
      <c r="AX3" s="269"/>
      <c r="AY3" s="273"/>
      <c r="AZ3" s="273"/>
      <c r="BA3" s="273"/>
      <c r="BB3" s="273"/>
      <c r="BC3" s="273"/>
      <c r="BD3" s="273"/>
      <c r="BE3" s="273"/>
      <c r="BF3" s="273"/>
      <c r="BG3" s="269"/>
      <c r="BH3" s="269"/>
    </row>
    <row r="4" spans="1:60" ht="21.75" x14ac:dyDescent="0.2">
      <c r="J4" s="274" t="str">
        <f>IF(OsnPodaci!A4="","",OsnPodaci!A4)</f>
        <v>4209197100002</v>
      </c>
      <c r="K4" s="274"/>
      <c r="L4" s="274"/>
      <c r="M4" s="274"/>
      <c r="N4" s="274"/>
      <c r="O4" s="274"/>
      <c r="P4" s="274"/>
      <c r="Q4" s="274"/>
      <c r="R4" s="274"/>
      <c r="S4" s="274"/>
      <c r="T4" s="274"/>
      <c r="U4" s="274"/>
      <c r="V4" s="274"/>
      <c r="W4" s="274"/>
      <c r="X4" s="274"/>
      <c r="Y4" s="275"/>
      <c r="Z4" s="269"/>
      <c r="AA4" s="269"/>
      <c r="AB4" s="269"/>
      <c r="AC4" s="269"/>
      <c r="AD4" s="269"/>
      <c r="AE4" s="269"/>
      <c r="AF4" s="269"/>
      <c r="AG4" s="269"/>
      <c r="AH4" s="269"/>
      <c r="AI4" s="269"/>
      <c r="AJ4" s="269"/>
      <c r="AK4" s="269"/>
      <c r="AL4" s="269"/>
      <c r="AM4" s="269"/>
      <c r="AN4" s="269"/>
      <c r="AO4" s="269"/>
      <c r="AP4" s="269"/>
      <c r="AQ4" s="269"/>
      <c r="AR4" s="269"/>
      <c r="AS4" s="269"/>
      <c r="AT4" s="269"/>
      <c r="AU4" s="269"/>
      <c r="AV4" s="269"/>
      <c r="AW4" s="269"/>
      <c r="AX4" s="269"/>
      <c r="AY4" s="269"/>
      <c r="AZ4" s="276"/>
      <c r="BA4" s="276"/>
      <c r="BB4" s="276"/>
      <c r="BC4" s="273"/>
      <c r="BD4" s="273"/>
      <c r="BE4" s="273"/>
      <c r="BF4" s="273"/>
      <c r="BG4" s="273"/>
      <c r="BH4" s="276" t="str">
        <f>IF(OsnPodaci!A19="","",OsnPodaci!A19)</f>
        <v>49.31</v>
      </c>
    </row>
    <row r="5" spans="1:60" ht="21.75" x14ac:dyDescent="0.3">
      <c r="J5" s="683" t="s">
        <v>3049</v>
      </c>
      <c r="K5" s="272"/>
      <c r="L5" s="272"/>
      <c r="M5" s="272"/>
      <c r="N5" s="272"/>
      <c r="O5" s="272"/>
      <c r="P5" s="272"/>
      <c r="Q5" s="272"/>
      <c r="R5" s="272"/>
      <c r="S5" s="272"/>
      <c r="T5" s="272"/>
      <c r="U5" s="272"/>
      <c r="V5" s="272"/>
      <c r="W5" s="272"/>
      <c r="X5" s="272"/>
      <c r="Y5" s="272"/>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269"/>
      <c r="AY5" s="269"/>
      <c r="AZ5" s="273"/>
      <c r="BA5" s="273"/>
      <c r="BB5" s="273"/>
      <c r="BC5" s="273"/>
      <c r="BD5" s="273"/>
      <c r="BE5" s="273"/>
      <c r="BF5" s="273"/>
      <c r="BG5" s="273"/>
      <c r="BH5" s="685" t="s">
        <v>3050</v>
      </c>
    </row>
    <row r="6" spans="1:60" ht="21.75" x14ac:dyDescent="0.2">
      <c r="J6" s="277"/>
      <c r="K6" s="272"/>
      <c r="L6" s="272"/>
      <c r="M6" s="272"/>
      <c r="N6" s="272"/>
      <c r="O6" s="272"/>
      <c r="P6" s="272"/>
      <c r="Q6" s="272"/>
      <c r="R6" s="272"/>
      <c r="S6" s="272"/>
      <c r="T6" s="272"/>
      <c r="U6" s="272"/>
      <c r="V6" s="272"/>
      <c r="W6" s="272"/>
      <c r="X6" s="272"/>
      <c r="Y6" s="272"/>
      <c r="Z6" s="272"/>
      <c r="AA6" s="272"/>
      <c r="AB6" s="269"/>
      <c r="AC6" s="269"/>
      <c r="AD6" s="269"/>
      <c r="AE6" s="269"/>
      <c r="AF6" s="269"/>
      <c r="AG6" s="269"/>
      <c r="AH6" s="269"/>
      <c r="AI6" s="269"/>
      <c r="AJ6" s="269"/>
      <c r="AK6" s="269"/>
      <c r="AL6" s="269"/>
      <c r="AM6" s="269"/>
      <c r="AN6" s="269"/>
      <c r="AO6" s="269"/>
      <c r="AP6" s="269"/>
      <c r="AQ6" s="269"/>
      <c r="AR6" s="269"/>
      <c r="AS6" s="269"/>
      <c r="AT6" s="269"/>
      <c r="AU6" s="269"/>
      <c r="AV6" s="269"/>
      <c r="AW6" s="269"/>
      <c r="AX6" s="269"/>
      <c r="AY6" s="273"/>
      <c r="AZ6" s="273"/>
      <c r="BA6" s="273"/>
      <c r="BB6" s="273"/>
      <c r="BC6" s="273"/>
      <c r="BD6" s="273"/>
      <c r="BE6" s="273"/>
      <c r="BF6" s="273"/>
      <c r="BG6" s="273"/>
      <c r="BH6" s="273"/>
    </row>
    <row r="7" spans="1:60" ht="21.75" x14ac:dyDescent="0.3">
      <c r="J7" s="278" t="str">
        <f>IF(OR(OsnPodaci!A10="",OsnPodaci!A13=""),"",OsnPodaci!A10 &amp; ", " &amp; OsnPodaci!A13)</f>
        <v>Tuzla, Bukinje bb</v>
      </c>
      <c r="K7" s="269"/>
      <c r="L7" s="269"/>
      <c r="M7" s="269"/>
      <c r="N7" s="269"/>
      <c r="O7" s="269"/>
      <c r="P7" s="272"/>
      <c r="Q7" s="272"/>
      <c r="R7" s="272"/>
      <c r="S7" s="272"/>
      <c r="T7" s="272"/>
      <c r="U7" s="272"/>
      <c r="V7" s="272"/>
      <c r="W7" s="272"/>
      <c r="X7" s="272"/>
      <c r="Y7" s="272"/>
      <c r="Z7" s="272"/>
      <c r="AA7" s="272"/>
      <c r="AB7" s="272"/>
      <c r="AC7" s="272"/>
      <c r="AD7" s="269"/>
      <c r="AE7" s="269"/>
      <c r="AF7" s="269"/>
      <c r="AG7" s="269"/>
      <c r="AH7" s="269"/>
      <c r="AI7" s="269"/>
      <c r="AJ7" s="269"/>
      <c r="AK7" s="269"/>
      <c r="AL7" s="269"/>
      <c r="AM7" s="269"/>
      <c r="AN7" s="269"/>
      <c r="AO7" s="269"/>
      <c r="AP7" s="269"/>
      <c r="AQ7" s="269"/>
      <c r="AR7" s="272"/>
      <c r="AS7" s="272"/>
      <c r="AT7" s="269"/>
      <c r="AU7" s="269"/>
      <c r="AV7" s="269"/>
      <c r="AW7" s="269"/>
      <c r="AX7" s="272"/>
      <c r="AY7" s="1636" t="str">
        <f>IF(LEN(OsnPodaci!B29)=8,TEXT(OsnPodaci!B29,"\000\/000-000"),IF(LEN(OsnPodaci!B29)=9,TEXT(OsnPodaci!B29,"\0??\/000-0000"),"-"))</f>
        <v>035/366-109</v>
      </c>
      <c r="AZ7" s="1636"/>
      <c r="BA7" s="1636"/>
      <c r="BB7" s="1636"/>
      <c r="BC7" s="1636"/>
      <c r="BD7" s="1636"/>
      <c r="BE7" s="1636"/>
      <c r="BF7" s="1636"/>
      <c r="BG7" s="1636"/>
      <c r="BH7" s="1636"/>
    </row>
    <row r="8" spans="1:60" ht="21.75" x14ac:dyDescent="0.3">
      <c r="J8" s="683" t="s">
        <v>3051</v>
      </c>
      <c r="K8" s="272"/>
      <c r="L8" s="272"/>
      <c r="M8" s="272"/>
      <c r="N8" s="272"/>
      <c r="O8" s="272"/>
      <c r="P8" s="272"/>
      <c r="Q8" s="272"/>
      <c r="R8" s="272"/>
      <c r="S8" s="272"/>
      <c r="T8" s="272"/>
      <c r="U8" s="272"/>
      <c r="V8" s="272"/>
      <c r="W8" s="272"/>
      <c r="X8" s="272"/>
      <c r="Y8" s="272"/>
      <c r="Z8" s="272"/>
      <c r="AA8" s="272"/>
      <c r="AB8" s="269"/>
      <c r="AC8" s="269"/>
      <c r="AD8" s="269"/>
      <c r="AE8" s="269"/>
      <c r="AF8" s="269"/>
      <c r="AG8" s="269"/>
      <c r="AH8" s="269"/>
      <c r="AI8" s="269"/>
      <c r="AJ8" s="269"/>
      <c r="AK8" s="269"/>
      <c r="AL8" s="269"/>
      <c r="AM8" s="269"/>
      <c r="AN8" s="269"/>
      <c r="AO8" s="269"/>
      <c r="AP8" s="269"/>
      <c r="AQ8" s="269"/>
      <c r="AR8" s="272"/>
      <c r="AS8" s="272"/>
      <c r="AT8" s="269"/>
      <c r="AU8" s="269"/>
      <c r="AV8" s="269"/>
      <c r="AW8" s="269"/>
      <c r="AX8" s="272"/>
      <c r="AY8" s="269"/>
      <c r="AZ8" s="502"/>
      <c r="BA8" s="502"/>
      <c r="BB8" s="273"/>
      <c r="BC8" s="273"/>
      <c r="BD8" s="273"/>
      <c r="BE8" s="273"/>
      <c r="BF8" s="273"/>
      <c r="BG8" s="273"/>
      <c r="BH8" s="685" t="s">
        <v>3052</v>
      </c>
    </row>
    <row r="9" spans="1:60" ht="6.75" customHeight="1" x14ac:dyDescent="0.2">
      <c r="J9" s="279"/>
      <c r="K9" s="279"/>
      <c r="L9" s="279"/>
      <c r="M9" s="279"/>
      <c r="N9" s="279"/>
      <c r="O9" s="279"/>
      <c r="Q9" s="279"/>
      <c r="R9" s="279"/>
      <c r="S9" s="279"/>
      <c r="T9" s="279"/>
      <c r="U9" s="279"/>
      <c r="V9" s="279"/>
      <c r="W9" s="279"/>
      <c r="X9" s="279"/>
      <c r="Y9" s="279"/>
      <c r="Z9" s="279"/>
      <c r="AA9" s="279"/>
      <c r="AB9" s="245"/>
      <c r="AC9" s="279"/>
      <c r="AD9" s="279"/>
      <c r="AE9" s="279"/>
      <c r="AF9" s="279"/>
      <c r="AG9" s="279"/>
      <c r="AH9" s="280"/>
      <c r="AI9" s="279"/>
      <c r="AJ9" s="279"/>
      <c r="AK9" s="279"/>
      <c r="AL9" s="279"/>
      <c r="AM9" s="279"/>
      <c r="AN9" s="279"/>
      <c r="AO9" s="279"/>
      <c r="AP9" s="279"/>
      <c r="AQ9" s="279"/>
      <c r="AR9" s="279"/>
      <c r="AS9" s="279"/>
      <c r="AT9" s="279"/>
      <c r="AU9" s="279"/>
      <c r="AV9" s="280"/>
      <c r="AW9" s="279"/>
      <c r="AX9" s="279"/>
      <c r="AY9" s="279"/>
      <c r="AZ9" s="279"/>
      <c r="BA9" s="279"/>
      <c r="BB9" s="279"/>
      <c r="BC9" s="279"/>
      <c r="BD9" s="279"/>
      <c r="BE9" s="279"/>
      <c r="BF9" s="279"/>
      <c r="BG9" s="279"/>
      <c r="BH9" s="279"/>
    </row>
    <row r="10" spans="1:60" ht="1.5" customHeight="1" x14ac:dyDescent="0.2">
      <c r="J10" s="279"/>
      <c r="K10" s="279"/>
      <c r="L10" s="279"/>
      <c r="M10" s="279"/>
      <c r="N10" s="279"/>
      <c r="O10" s="279"/>
      <c r="Q10" s="279"/>
      <c r="R10" s="279"/>
      <c r="S10" s="279"/>
      <c r="T10" s="279"/>
      <c r="U10" s="279"/>
      <c r="V10" s="279"/>
      <c r="W10" s="279"/>
      <c r="X10" s="279"/>
      <c r="Y10" s="279"/>
      <c r="Z10" s="279"/>
      <c r="AA10" s="279"/>
      <c r="AB10" s="280"/>
      <c r="AC10" s="280"/>
      <c r="AD10" s="280"/>
      <c r="AG10" s="281"/>
      <c r="AH10" s="281"/>
      <c r="AI10" s="280"/>
      <c r="AJ10" s="280"/>
      <c r="AK10" s="280"/>
      <c r="AL10" s="280"/>
      <c r="AM10" s="280"/>
      <c r="AP10" s="280"/>
      <c r="AQ10" s="280"/>
      <c r="AR10" s="280"/>
      <c r="AS10" s="280"/>
      <c r="AV10" s="281"/>
      <c r="AW10" s="279"/>
      <c r="AX10" s="279"/>
      <c r="AY10" s="279"/>
      <c r="AZ10" s="279"/>
      <c r="BA10" s="279"/>
      <c r="BB10" s="279"/>
      <c r="BC10" s="279"/>
      <c r="BD10" s="279"/>
      <c r="BE10" s="279"/>
      <c r="BF10" s="279"/>
      <c r="BG10" s="279"/>
      <c r="BH10" s="279"/>
    </row>
    <row r="11" spans="1:60" ht="1.5" customHeight="1" x14ac:dyDescent="0.2">
      <c r="J11" s="279"/>
      <c r="K11" s="279"/>
      <c r="L11" s="279"/>
      <c r="M11" s="279"/>
      <c r="N11" s="279"/>
      <c r="O11" s="279"/>
      <c r="Q11" s="279"/>
      <c r="R11" s="279"/>
      <c r="S11" s="279"/>
      <c r="T11" s="279"/>
      <c r="U11" s="279"/>
      <c r="V11" s="279"/>
      <c r="W11" s="279"/>
      <c r="X11" s="279"/>
      <c r="Y11" s="279"/>
      <c r="Z11" s="279"/>
      <c r="AA11" s="279"/>
      <c r="AB11" s="280"/>
      <c r="AC11" s="280"/>
      <c r="AD11" s="280"/>
      <c r="AH11" s="281"/>
      <c r="AI11" s="280"/>
      <c r="AJ11" s="280"/>
      <c r="AK11" s="280"/>
      <c r="AL11" s="280"/>
      <c r="AM11" s="280"/>
      <c r="AP11" s="280"/>
      <c r="AQ11" s="280"/>
      <c r="AR11" s="280"/>
      <c r="AS11" s="280"/>
      <c r="AV11" s="281"/>
      <c r="AW11" s="279"/>
      <c r="AX11" s="279"/>
      <c r="AY11" s="279"/>
      <c r="AZ11" s="279"/>
      <c r="BA11" s="279"/>
      <c r="BB11" s="279"/>
      <c r="BC11" s="279"/>
      <c r="BD11" s="279"/>
      <c r="BE11" s="279"/>
      <c r="BF11" s="279"/>
      <c r="BG11" s="279"/>
      <c r="BH11" s="279"/>
    </row>
    <row r="12" spans="1:60" ht="1.5" customHeight="1" x14ac:dyDescent="0.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2"/>
      <c r="AY12" s="282"/>
      <c r="AZ12" s="282"/>
      <c r="BA12" s="282"/>
      <c r="BB12" s="282"/>
      <c r="BC12" s="282"/>
      <c r="BD12" s="282"/>
      <c r="BE12" s="282"/>
      <c r="BF12" s="282"/>
      <c r="BG12" s="282"/>
      <c r="BH12" s="282"/>
    </row>
    <row r="13" spans="1:60" s="284" customFormat="1" ht="6.75" customHeight="1" x14ac:dyDescent="0.2">
      <c r="A13" s="126"/>
      <c r="B13" s="126"/>
      <c r="C13" s="126"/>
      <c r="D13" s="126"/>
      <c r="E13" s="126"/>
      <c r="F13" s="126"/>
      <c r="G13" s="126"/>
      <c r="H13" s="126"/>
      <c r="I13" s="126"/>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83"/>
      <c r="BC13" s="283"/>
      <c r="BD13" s="283"/>
      <c r="BE13" s="283"/>
      <c r="BF13" s="283"/>
      <c r="BG13" s="283"/>
      <c r="BH13" s="283"/>
    </row>
    <row r="14" spans="1:60" ht="24.75" customHeight="1" x14ac:dyDescent="0.2">
      <c r="J14" s="1637" t="s">
        <v>3053</v>
      </c>
      <c r="K14" s="1637"/>
      <c r="L14" s="1637"/>
      <c r="M14" s="1637"/>
      <c r="N14" s="1637"/>
      <c r="O14" s="1637"/>
      <c r="P14" s="1637"/>
      <c r="Q14" s="1637"/>
      <c r="R14" s="1637"/>
      <c r="S14" s="1637"/>
      <c r="T14" s="1637"/>
      <c r="U14" s="1637"/>
      <c r="V14" s="1637"/>
      <c r="W14" s="1637"/>
      <c r="X14" s="1637"/>
      <c r="Y14" s="1637"/>
      <c r="Z14" s="1637"/>
      <c r="AA14" s="1637"/>
      <c r="AB14" s="1637"/>
      <c r="AC14" s="1637"/>
      <c r="AD14" s="1637"/>
      <c r="AE14" s="1637"/>
      <c r="AF14" s="1637"/>
      <c r="AG14" s="1637"/>
      <c r="AH14" s="1637"/>
      <c r="AI14" s="1637"/>
      <c r="AJ14" s="1637"/>
      <c r="AK14" s="1637"/>
      <c r="AL14" s="1637"/>
      <c r="AM14" s="1637"/>
      <c r="AN14" s="1637"/>
      <c r="AO14" s="1637"/>
      <c r="AP14" s="1637"/>
      <c r="AQ14" s="1637"/>
      <c r="AR14" s="1637"/>
      <c r="AS14" s="1637"/>
      <c r="AT14" s="1637"/>
      <c r="AU14" s="1637"/>
      <c r="AV14" s="1637"/>
      <c r="AW14" s="1637"/>
      <c r="AX14" s="1637"/>
      <c r="AY14" s="1637"/>
      <c r="AZ14" s="1637"/>
      <c r="BA14" s="1637"/>
      <c r="BB14" s="1637"/>
      <c r="BC14" s="1637"/>
      <c r="BD14" s="1637"/>
      <c r="BE14" s="1637"/>
      <c r="BF14" s="1637"/>
      <c r="BG14" s="1637"/>
      <c r="BH14" s="1637"/>
    </row>
    <row r="15" spans="1:60" ht="23.25" customHeight="1" x14ac:dyDescent="0.2">
      <c r="J15" s="1638" t="str">
        <f>IF(OR(OsnPodaci!A58="",OsnPodaci!B58=""),"Unijeti interval izvještavanja.","za period od "&amp;TEXT(OsnPodaci!A58,"dd.mm.yyyy.")&amp;" do "&amp;TEXT(OsnPodaci!B58,"dd.mm.yyyy.")&amp;" godine")</f>
        <v>za period od 01.01.2023. do 31.12.2023. godine</v>
      </c>
      <c r="K15" s="1638"/>
      <c r="L15" s="1638"/>
      <c r="M15" s="1638"/>
      <c r="N15" s="1638"/>
      <c r="O15" s="1638"/>
      <c r="P15" s="1638"/>
      <c r="Q15" s="1638"/>
      <c r="R15" s="1638"/>
      <c r="S15" s="1638"/>
      <c r="T15" s="1638"/>
      <c r="U15" s="1638"/>
      <c r="V15" s="1638"/>
      <c r="W15" s="1638"/>
      <c r="X15" s="1638"/>
      <c r="Y15" s="1638"/>
      <c r="Z15" s="1638"/>
      <c r="AA15" s="1638"/>
      <c r="AB15" s="1638"/>
      <c r="AC15" s="1638"/>
      <c r="AD15" s="1638"/>
      <c r="AE15" s="1638"/>
      <c r="AF15" s="1638"/>
      <c r="AG15" s="1638"/>
      <c r="AH15" s="1638"/>
      <c r="AI15" s="1638"/>
      <c r="AJ15" s="1638"/>
      <c r="AK15" s="1638"/>
      <c r="AL15" s="1638"/>
      <c r="AM15" s="1638"/>
      <c r="AN15" s="1638"/>
      <c r="AO15" s="1638"/>
      <c r="AP15" s="1638"/>
      <c r="AQ15" s="1638"/>
      <c r="AR15" s="1638"/>
      <c r="AS15" s="1638"/>
      <c r="AT15" s="1638"/>
      <c r="AU15" s="1638"/>
      <c r="AV15" s="1638"/>
      <c r="AW15" s="1638"/>
      <c r="AX15" s="1638"/>
      <c r="AY15" s="1638"/>
      <c r="AZ15" s="1638"/>
      <c r="BA15" s="1638"/>
      <c r="BB15" s="1638"/>
      <c r="BC15" s="1638"/>
      <c r="BD15" s="1638"/>
      <c r="BE15" s="1638"/>
      <c r="BF15" s="1638"/>
      <c r="BG15" s="1638"/>
      <c r="BH15" s="1638"/>
    </row>
    <row r="16" spans="1:60" x14ac:dyDescent="0.2">
      <c r="J16" s="285"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BH16" s="245"/>
    </row>
    <row r="17" spans="1:60" ht="27" customHeight="1" x14ac:dyDescent="0.2">
      <c r="J17" s="1639" t="s">
        <v>3054</v>
      </c>
      <c r="K17" s="1640"/>
      <c r="L17" s="1645" t="s">
        <v>3055</v>
      </c>
      <c r="M17" s="1646"/>
      <c r="N17" s="1646"/>
      <c r="O17" s="1646"/>
      <c r="P17" s="1646"/>
      <c r="Q17" s="1646"/>
      <c r="R17" s="1646"/>
      <c r="S17" s="1646"/>
      <c r="T17" s="1646"/>
      <c r="U17" s="1646"/>
      <c r="V17" s="1646"/>
      <c r="W17" s="1646"/>
      <c r="X17" s="1646"/>
      <c r="Y17" s="1646"/>
      <c r="Z17" s="1646"/>
      <c r="AA17" s="1646"/>
      <c r="AB17" s="1646"/>
      <c r="AC17" s="1647"/>
      <c r="AD17" s="1654" t="s">
        <v>3056</v>
      </c>
      <c r="AE17" s="1654"/>
      <c r="AF17" s="1654"/>
      <c r="AG17" s="1640"/>
      <c r="AH17" s="1657" t="s">
        <v>3057</v>
      </c>
      <c r="AI17" s="1658"/>
      <c r="AJ17" s="1658"/>
      <c r="AK17" s="1658"/>
      <c r="AL17" s="1658"/>
      <c r="AM17" s="1659"/>
      <c r="AN17" s="1666" t="s">
        <v>3058</v>
      </c>
      <c r="AO17" s="1667"/>
      <c r="AP17" s="1667"/>
      <c r="AQ17" s="1668"/>
      <c r="AR17" s="1666" t="s">
        <v>3059</v>
      </c>
      <c r="AS17" s="1667"/>
      <c r="AT17" s="1667"/>
      <c r="AU17" s="1667"/>
      <c r="AV17" s="1668"/>
      <c r="AW17" s="1666" t="s">
        <v>3060</v>
      </c>
      <c r="AX17" s="1667"/>
      <c r="AY17" s="1667"/>
      <c r="AZ17" s="1667"/>
      <c r="BA17" s="1668"/>
      <c r="BB17" s="1675" t="s">
        <v>3061</v>
      </c>
      <c r="BC17" s="1676"/>
      <c r="BD17" s="1676"/>
      <c r="BE17" s="1676"/>
      <c r="BF17" s="1676"/>
      <c r="BG17" s="1676"/>
      <c r="BH17" s="1677"/>
    </row>
    <row r="18" spans="1:60" ht="25.5" customHeight="1" x14ac:dyDescent="0.2">
      <c r="J18" s="1641"/>
      <c r="K18" s="1642"/>
      <c r="L18" s="1648"/>
      <c r="M18" s="1649"/>
      <c r="N18" s="1649"/>
      <c r="O18" s="1649"/>
      <c r="P18" s="1649"/>
      <c r="Q18" s="1649"/>
      <c r="R18" s="1649"/>
      <c r="S18" s="1649"/>
      <c r="T18" s="1649"/>
      <c r="U18" s="1649"/>
      <c r="V18" s="1649"/>
      <c r="W18" s="1649"/>
      <c r="X18" s="1649"/>
      <c r="Y18" s="1649"/>
      <c r="Z18" s="1649"/>
      <c r="AA18" s="1649"/>
      <c r="AB18" s="1649"/>
      <c r="AC18" s="1650"/>
      <c r="AD18" s="1655"/>
      <c r="AE18" s="1655"/>
      <c r="AF18" s="1655"/>
      <c r="AG18" s="1642"/>
      <c r="AH18" s="1660"/>
      <c r="AI18" s="1661"/>
      <c r="AJ18" s="1661"/>
      <c r="AK18" s="1661"/>
      <c r="AL18" s="1661"/>
      <c r="AM18" s="1662"/>
      <c r="AN18" s="1669"/>
      <c r="AO18" s="1670"/>
      <c r="AP18" s="1670"/>
      <c r="AQ18" s="1671"/>
      <c r="AR18" s="1669"/>
      <c r="AS18" s="1670"/>
      <c r="AT18" s="1670"/>
      <c r="AU18" s="1670"/>
      <c r="AV18" s="1671"/>
      <c r="AW18" s="1669"/>
      <c r="AX18" s="1670"/>
      <c r="AY18" s="1670"/>
      <c r="AZ18" s="1670"/>
      <c r="BA18" s="1671"/>
      <c r="BB18" s="1678" t="s">
        <v>3062</v>
      </c>
      <c r="BC18" s="1679"/>
      <c r="BD18" s="1679"/>
      <c r="BE18" s="1679"/>
      <c r="BF18" s="1679"/>
      <c r="BG18" s="1679"/>
      <c r="BH18" s="1680"/>
    </row>
    <row r="19" spans="1:60" ht="25.5" customHeight="1" x14ac:dyDescent="0.2">
      <c r="J19" s="1643"/>
      <c r="K19" s="1644"/>
      <c r="L19" s="1651"/>
      <c r="M19" s="1652"/>
      <c r="N19" s="1652"/>
      <c r="O19" s="1652"/>
      <c r="P19" s="1652"/>
      <c r="Q19" s="1652"/>
      <c r="R19" s="1652"/>
      <c r="S19" s="1652"/>
      <c r="T19" s="1652"/>
      <c r="U19" s="1652"/>
      <c r="V19" s="1652"/>
      <c r="W19" s="1652"/>
      <c r="X19" s="1652"/>
      <c r="Y19" s="1652"/>
      <c r="Z19" s="1652"/>
      <c r="AA19" s="1652"/>
      <c r="AB19" s="1652"/>
      <c r="AC19" s="1653"/>
      <c r="AD19" s="1656"/>
      <c r="AE19" s="1656"/>
      <c r="AF19" s="1656"/>
      <c r="AG19" s="1644"/>
      <c r="AH19" s="1663"/>
      <c r="AI19" s="1664"/>
      <c r="AJ19" s="1664"/>
      <c r="AK19" s="1664"/>
      <c r="AL19" s="1664"/>
      <c r="AM19" s="1665"/>
      <c r="AN19" s="1672"/>
      <c r="AO19" s="1673"/>
      <c r="AP19" s="1673"/>
      <c r="AQ19" s="1674"/>
      <c r="AR19" s="1663" t="s">
        <v>3063</v>
      </c>
      <c r="AS19" s="1664"/>
      <c r="AT19" s="1664"/>
      <c r="AU19" s="1664"/>
      <c r="AV19" s="1665"/>
      <c r="AW19" s="1663" t="s">
        <v>3064</v>
      </c>
      <c r="AX19" s="1664"/>
      <c r="AY19" s="1664"/>
      <c r="AZ19" s="1664"/>
      <c r="BA19" s="1665"/>
      <c r="BB19" s="1681" t="s">
        <v>3065</v>
      </c>
      <c r="BC19" s="1682"/>
      <c r="BD19" s="1682"/>
      <c r="BE19" s="1682"/>
      <c r="BF19" s="1682"/>
      <c r="BG19" s="1682"/>
      <c r="BH19" s="1683"/>
    </row>
    <row r="20" spans="1:60" s="286" customFormat="1" x14ac:dyDescent="0.2">
      <c r="A20" s="126"/>
      <c r="B20" s="126"/>
      <c r="C20" s="126"/>
      <c r="D20" s="126"/>
      <c r="E20" s="126"/>
      <c r="F20" s="126"/>
      <c r="G20" s="126"/>
      <c r="H20" s="126"/>
      <c r="I20" s="126"/>
      <c r="J20" s="1738">
        <v>1</v>
      </c>
      <c r="K20" s="1739"/>
      <c r="L20" s="1740">
        <v>2</v>
      </c>
      <c r="M20" s="1695"/>
      <c r="N20" s="1695"/>
      <c r="O20" s="1695"/>
      <c r="P20" s="1695"/>
      <c r="Q20" s="1695"/>
      <c r="R20" s="1695"/>
      <c r="S20" s="1695"/>
      <c r="T20" s="1695"/>
      <c r="U20" s="1695"/>
      <c r="V20" s="1695"/>
      <c r="W20" s="1695"/>
      <c r="X20" s="1695"/>
      <c r="Y20" s="1695"/>
      <c r="Z20" s="1695"/>
      <c r="AA20" s="1695"/>
      <c r="AB20" s="1695"/>
      <c r="AC20" s="1739"/>
      <c r="AD20" s="1694">
        <v>3</v>
      </c>
      <c r="AE20" s="1695"/>
      <c r="AF20" s="1695"/>
      <c r="AG20" s="1739"/>
      <c r="AH20" s="1633">
        <v>4</v>
      </c>
      <c r="AI20" s="1634"/>
      <c r="AJ20" s="1634"/>
      <c r="AK20" s="1634"/>
      <c r="AL20" s="1634"/>
      <c r="AM20" s="1635"/>
      <c r="AN20" s="1633">
        <v>5</v>
      </c>
      <c r="AO20" s="1634"/>
      <c r="AP20" s="1634"/>
      <c r="AQ20" s="1635"/>
      <c r="AR20" s="1633">
        <v>6</v>
      </c>
      <c r="AS20" s="1634"/>
      <c r="AT20" s="1634"/>
      <c r="AU20" s="1634"/>
      <c r="AV20" s="1635"/>
      <c r="AW20" s="1633">
        <v>7</v>
      </c>
      <c r="AX20" s="1634"/>
      <c r="AY20" s="1634"/>
      <c r="AZ20" s="1634"/>
      <c r="BA20" s="1635"/>
      <c r="BB20" s="1694">
        <v>8</v>
      </c>
      <c r="BC20" s="1695"/>
      <c r="BD20" s="1695"/>
      <c r="BE20" s="1695"/>
      <c r="BF20" s="1695"/>
      <c r="BG20" s="1695"/>
      <c r="BH20" s="1696"/>
    </row>
    <row r="21" spans="1:60" ht="21" customHeight="1" x14ac:dyDescent="0.2">
      <c r="A21" s="126">
        <v>0.01</v>
      </c>
      <c r="B21" s="126">
        <v>0.17</v>
      </c>
      <c r="C21" s="126">
        <v>0.33000000000000013</v>
      </c>
      <c r="D21" s="126">
        <v>0.49000000000000027</v>
      </c>
      <c r="E21" s="126">
        <v>0.65000000000000036</v>
      </c>
      <c r="F21" s="126">
        <f>IF(LEN(AH21)=0,"",1+ABS((AH21*A21)/LEN(AH21))+A21)</f>
        <v>3052.2857142857147</v>
      </c>
      <c r="G21" s="126">
        <f>IF(LEN(AR21)=0,"",1+ABS((AR21*B21)/LEN(AR21))+B21)</f>
        <v>228.10873749999999</v>
      </c>
      <c r="H21" s="126">
        <f>IF(LEN(AW21)=0,"",1+ABS((AW21*C21)/LEN(AW21))+C21)</f>
        <v>706.14400000000035</v>
      </c>
      <c r="I21" s="126">
        <f>IF(LEN(BB21)=0,"",1+ABS((BB21*D21)/LEN(BB21))+D21)</f>
        <v>1.5035470588235107</v>
      </c>
      <c r="J21" s="1697" t="s">
        <v>2081</v>
      </c>
      <c r="K21" s="1698"/>
      <c r="L21" s="1701" t="s">
        <v>3066</v>
      </c>
      <c r="M21" s="1702"/>
      <c r="N21" s="1702"/>
      <c r="O21" s="1702"/>
      <c r="P21" s="1702"/>
      <c r="Q21" s="1703"/>
      <c r="R21" s="1707" t="s">
        <v>3067</v>
      </c>
      <c r="S21" s="1708"/>
      <c r="T21" s="1708"/>
      <c r="U21" s="1708"/>
      <c r="V21" s="1708"/>
      <c r="W21" s="1708"/>
      <c r="X21" s="1708"/>
      <c r="Y21" s="1708"/>
      <c r="Z21" s="1708"/>
      <c r="AA21" s="1708"/>
      <c r="AB21" s="1708"/>
      <c r="AC21" s="1709"/>
      <c r="AD21" s="1710" t="s">
        <v>3068</v>
      </c>
      <c r="AE21" s="1711"/>
      <c r="AF21" s="1711"/>
      <c r="AG21" s="1712"/>
      <c r="AH21" s="1713">
        <v>2135893</v>
      </c>
      <c r="AI21" s="1714"/>
      <c r="AJ21" s="1714"/>
      <c r="AK21" s="1714"/>
      <c r="AL21" s="1714"/>
      <c r="AM21" s="1715"/>
      <c r="AN21" s="1716">
        <v>0.5</v>
      </c>
      <c r="AO21" s="1717"/>
      <c r="AP21" s="1718" t="s">
        <v>3069</v>
      </c>
      <c r="AQ21" s="1719"/>
      <c r="AR21" s="1720">
        <f>IF(AH21="","",ROUND(AH21*AN21%,2))</f>
        <v>10679.47</v>
      </c>
      <c r="AS21" s="1721"/>
      <c r="AT21" s="1721"/>
      <c r="AU21" s="1721"/>
      <c r="AV21" s="1722"/>
      <c r="AW21" s="1723">
        <v>10679</v>
      </c>
      <c r="AX21" s="1724"/>
      <c r="AY21" s="1724"/>
      <c r="AZ21" s="1724"/>
      <c r="BA21" s="1725"/>
      <c r="BB21" s="1726">
        <f>IF(ISERROR(AR21-AW21),"",AR21-AW21)</f>
        <v>0.46999999999934516</v>
      </c>
      <c r="BC21" s="1727"/>
      <c r="BD21" s="1727"/>
      <c r="BE21" s="1727"/>
      <c r="BF21" s="1727"/>
      <c r="BG21" s="1727"/>
      <c r="BH21" s="1728"/>
    </row>
    <row r="22" spans="1:60" ht="21" customHeight="1" x14ac:dyDescent="0.2">
      <c r="A22" s="126">
        <v>0.02</v>
      </c>
      <c r="B22" s="126">
        <v>0.18000000000000002</v>
      </c>
      <c r="C22" s="126">
        <v>0.34000000000000014</v>
      </c>
      <c r="D22" s="126">
        <v>0.50000000000000022</v>
      </c>
      <c r="E22" s="126">
        <v>0.66000000000000036</v>
      </c>
      <c r="F22" s="126">
        <f t="shared" ref="F22:F35" si="0">IF(LEN(AH22)=0,"",1+ABS((AH22*A22)/LEN(AH22))+A22)</f>
        <v>3.6866666666666665</v>
      </c>
      <c r="G22" s="126">
        <f t="shared" ref="G22:G36" si="1">IF(LEN(AR22)=0,"",1+ABS((AR22*B22)/LEN(AR22))+B22)</f>
        <v>1.54</v>
      </c>
      <c r="H22" s="126">
        <f t="shared" ref="H22:H36" si="2">IF(LEN(AW22)=0,"",1+ABS((AW22*C22)/LEN(AW22))+C22)</f>
        <v>2.0200000000000005</v>
      </c>
      <c r="I22" s="126">
        <f t="shared" ref="I22:I36" si="3">IF(LEN(BB22)=0,"",1+ABS((BB22*D22)/LEN(BB22))+D22)</f>
        <v>1.5000000000000002</v>
      </c>
      <c r="J22" s="1699"/>
      <c r="K22" s="1700"/>
      <c r="L22" s="1704"/>
      <c r="M22" s="1705"/>
      <c r="N22" s="1705"/>
      <c r="O22" s="1705"/>
      <c r="P22" s="1705"/>
      <c r="Q22" s="1706"/>
      <c r="R22" s="1729" t="s">
        <v>3070</v>
      </c>
      <c r="S22" s="1730"/>
      <c r="T22" s="1730"/>
      <c r="U22" s="1730"/>
      <c r="V22" s="1730"/>
      <c r="W22" s="1730"/>
      <c r="X22" s="1730"/>
      <c r="Y22" s="1730"/>
      <c r="Z22" s="1730"/>
      <c r="AA22" s="1730"/>
      <c r="AB22" s="1730"/>
      <c r="AC22" s="1731"/>
      <c r="AD22" s="1732" t="s">
        <v>3068</v>
      </c>
      <c r="AE22" s="1733"/>
      <c r="AF22" s="1733"/>
      <c r="AG22" s="1734"/>
      <c r="AH22" s="1735">
        <v>400</v>
      </c>
      <c r="AI22" s="1736"/>
      <c r="AJ22" s="1736"/>
      <c r="AK22" s="1736"/>
      <c r="AL22" s="1736"/>
      <c r="AM22" s="1737"/>
      <c r="AN22" s="1684">
        <v>0.5</v>
      </c>
      <c r="AO22" s="1685"/>
      <c r="AP22" s="1686" t="s">
        <v>3069</v>
      </c>
      <c r="AQ22" s="1687"/>
      <c r="AR22" s="1688">
        <f>IF(AH22="","",ROUND(AH22*AN22%,2))</f>
        <v>2</v>
      </c>
      <c r="AS22" s="1688"/>
      <c r="AT22" s="1688"/>
      <c r="AU22" s="1688"/>
      <c r="AV22" s="1689"/>
      <c r="AW22" s="1690">
        <v>2</v>
      </c>
      <c r="AX22" s="1691"/>
      <c r="AY22" s="1691"/>
      <c r="AZ22" s="1691"/>
      <c r="BA22" s="1692"/>
      <c r="BB22" s="1688">
        <f t="shared" ref="BB22:BB27" si="4">IF(ISERROR(AR22-AW22),"",AR22-AW22)</f>
        <v>0</v>
      </c>
      <c r="BC22" s="1688"/>
      <c r="BD22" s="1688"/>
      <c r="BE22" s="1688"/>
      <c r="BF22" s="1688"/>
      <c r="BG22" s="1688"/>
      <c r="BH22" s="1693"/>
    </row>
    <row r="23" spans="1:60" ht="21" customHeight="1" x14ac:dyDescent="0.2">
      <c r="A23" s="126">
        <v>0.03</v>
      </c>
      <c r="B23" s="126">
        <v>0.19000000000000003</v>
      </c>
      <c r="C23" s="126">
        <v>0.35000000000000014</v>
      </c>
      <c r="D23" s="126">
        <v>0.51000000000000023</v>
      </c>
      <c r="E23" s="126">
        <v>0.67000000000000037</v>
      </c>
      <c r="F23" s="126">
        <f t="shared" si="0"/>
        <v>1.03</v>
      </c>
      <c r="G23" s="126">
        <f t="shared" si="1"/>
        <v>1.19</v>
      </c>
      <c r="H23" s="126">
        <f t="shared" si="2"/>
        <v>1.35</v>
      </c>
      <c r="I23" s="126">
        <f t="shared" si="3"/>
        <v>1.5100000000000002</v>
      </c>
      <c r="J23" s="1766" t="s">
        <v>2100</v>
      </c>
      <c r="K23" s="1767"/>
      <c r="L23" s="1780" t="s">
        <v>3071</v>
      </c>
      <c r="M23" s="1783" t="s">
        <v>3072</v>
      </c>
      <c r="N23" s="1784"/>
      <c r="O23" s="1784"/>
      <c r="P23" s="1784"/>
      <c r="Q23" s="1785"/>
      <c r="R23" s="1765" t="s">
        <v>3073</v>
      </c>
      <c r="S23" s="1708"/>
      <c r="T23" s="1708"/>
      <c r="U23" s="1708"/>
      <c r="V23" s="1708"/>
      <c r="W23" s="1708"/>
      <c r="X23" s="1708"/>
      <c r="Y23" s="1708"/>
      <c r="Z23" s="1708"/>
      <c r="AA23" s="1708"/>
      <c r="AB23" s="1708"/>
      <c r="AC23" s="1709"/>
      <c r="AD23" s="1710" t="s">
        <v>3074</v>
      </c>
      <c r="AE23" s="1711"/>
      <c r="AF23" s="1711"/>
      <c r="AG23" s="1712"/>
      <c r="AH23" s="1713">
        <v>0</v>
      </c>
      <c r="AI23" s="1714"/>
      <c r="AJ23" s="1714"/>
      <c r="AK23" s="1714"/>
      <c r="AL23" s="1714"/>
      <c r="AM23" s="1715"/>
      <c r="AN23" s="1716">
        <v>0.01</v>
      </c>
      <c r="AO23" s="1717"/>
      <c r="AP23" s="1718"/>
      <c r="AQ23" s="1719"/>
      <c r="AR23" s="1742">
        <f t="shared" ref="AR23:AR35" si="5">IF(AH23="","",ROUND(AH23*AN23,2))</f>
        <v>0</v>
      </c>
      <c r="AS23" s="1742"/>
      <c r="AT23" s="1742"/>
      <c r="AU23" s="1742"/>
      <c r="AV23" s="1764"/>
      <c r="AW23" s="1723">
        <v>0</v>
      </c>
      <c r="AX23" s="1724"/>
      <c r="AY23" s="1724"/>
      <c r="AZ23" s="1724"/>
      <c r="BA23" s="1725"/>
      <c r="BB23" s="1741">
        <f t="shared" si="4"/>
        <v>0</v>
      </c>
      <c r="BC23" s="1742"/>
      <c r="BD23" s="1742"/>
      <c r="BE23" s="1742"/>
      <c r="BF23" s="1742"/>
      <c r="BG23" s="1742"/>
      <c r="BH23" s="1743"/>
    </row>
    <row r="24" spans="1:60" ht="21" customHeight="1" x14ac:dyDescent="0.2">
      <c r="A24" s="126">
        <v>0.04</v>
      </c>
      <c r="B24" s="126">
        <v>0.20000000000000004</v>
      </c>
      <c r="C24" s="126">
        <v>0.36000000000000015</v>
      </c>
      <c r="D24" s="126">
        <v>0.52000000000000024</v>
      </c>
      <c r="E24" s="126">
        <v>0.68000000000000038</v>
      </c>
      <c r="F24" s="126">
        <f t="shared" si="0"/>
        <v>1.04</v>
      </c>
      <c r="G24" s="126">
        <f t="shared" si="1"/>
        <v>1.2</v>
      </c>
      <c r="H24" s="126">
        <f t="shared" si="2"/>
        <v>1.36</v>
      </c>
      <c r="I24" s="126">
        <f t="shared" si="3"/>
        <v>1.5200000000000002</v>
      </c>
      <c r="J24" s="1768"/>
      <c r="K24" s="1769"/>
      <c r="L24" s="1781"/>
      <c r="M24" s="1772"/>
      <c r="N24" s="1773"/>
      <c r="O24" s="1773"/>
      <c r="P24" s="1773"/>
      <c r="Q24" s="1774"/>
      <c r="R24" s="1744" t="s">
        <v>3075</v>
      </c>
      <c r="S24" s="1745"/>
      <c r="T24" s="1745"/>
      <c r="U24" s="1745"/>
      <c r="V24" s="1745"/>
      <c r="W24" s="1745"/>
      <c r="X24" s="1745"/>
      <c r="Y24" s="1745"/>
      <c r="Z24" s="1745"/>
      <c r="AA24" s="1745"/>
      <c r="AB24" s="1745"/>
      <c r="AC24" s="1746"/>
      <c r="AD24" s="1747" t="s">
        <v>3074</v>
      </c>
      <c r="AE24" s="1748"/>
      <c r="AF24" s="1748"/>
      <c r="AG24" s="1749"/>
      <c r="AH24" s="1750">
        <v>0</v>
      </c>
      <c r="AI24" s="1751"/>
      <c r="AJ24" s="1751"/>
      <c r="AK24" s="1751"/>
      <c r="AL24" s="1751"/>
      <c r="AM24" s="1752"/>
      <c r="AN24" s="1753">
        <v>2</v>
      </c>
      <c r="AO24" s="1754"/>
      <c r="AP24" s="1755"/>
      <c r="AQ24" s="1756"/>
      <c r="AR24" s="1757">
        <f t="shared" si="5"/>
        <v>0</v>
      </c>
      <c r="AS24" s="1757"/>
      <c r="AT24" s="1757"/>
      <c r="AU24" s="1757"/>
      <c r="AV24" s="1758"/>
      <c r="AW24" s="1759">
        <v>0</v>
      </c>
      <c r="AX24" s="1760"/>
      <c r="AY24" s="1760"/>
      <c r="AZ24" s="1760"/>
      <c r="BA24" s="1761"/>
      <c r="BB24" s="1762">
        <f t="shared" si="4"/>
        <v>0</v>
      </c>
      <c r="BC24" s="1757"/>
      <c r="BD24" s="1757"/>
      <c r="BE24" s="1757"/>
      <c r="BF24" s="1757"/>
      <c r="BG24" s="1757"/>
      <c r="BH24" s="1763"/>
    </row>
    <row r="25" spans="1:60" ht="21" customHeight="1" x14ac:dyDescent="0.2">
      <c r="A25" s="126">
        <v>0.05</v>
      </c>
      <c r="B25" s="126">
        <v>0.21000000000000005</v>
      </c>
      <c r="C25" s="126">
        <v>0.37000000000000016</v>
      </c>
      <c r="D25" s="126">
        <v>0.53000000000000025</v>
      </c>
      <c r="E25" s="126">
        <v>0.69000000000000039</v>
      </c>
      <c r="F25" s="126">
        <f t="shared" si="0"/>
        <v>1.05</v>
      </c>
      <c r="G25" s="126">
        <f t="shared" si="1"/>
        <v>1.21</v>
      </c>
      <c r="H25" s="126">
        <f t="shared" si="2"/>
        <v>1.37</v>
      </c>
      <c r="I25" s="126">
        <f t="shared" si="3"/>
        <v>1.5300000000000002</v>
      </c>
      <c r="J25" s="1768"/>
      <c r="K25" s="1769"/>
      <c r="L25" s="1781"/>
      <c r="M25" s="1772"/>
      <c r="N25" s="1773"/>
      <c r="O25" s="1773"/>
      <c r="P25" s="1773"/>
      <c r="Q25" s="1774"/>
      <c r="R25" s="1744" t="s">
        <v>3076</v>
      </c>
      <c r="S25" s="1745"/>
      <c r="T25" s="1745"/>
      <c r="U25" s="1745"/>
      <c r="V25" s="1745"/>
      <c r="W25" s="1745"/>
      <c r="X25" s="1745"/>
      <c r="Y25" s="1745"/>
      <c r="Z25" s="1745"/>
      <c r="AA25" s="1745"/>
      <c r="AB25" s="1745"/>
      <c r="AC25" s="1746"/>
      <c r="AD25" s="1747" t="s">
        <v>3074</v>
      </c>
      <c r="AE25" s="1748"/>
      <c r="AF25" s="1748"/>
      <c r="AG25" s="1749"/>
      <c r="AH25" s="1750">
        <v>0</v>
      </c>
      <c r="AI25" s="1751"/>
      <c r="AJ25" s="1751"/>
      <c r="AK25" s="1751"/>
      <c r="AL25" s="1751"/>
      <c r="AM25" s="1752"/>
      <c r="AN25" s="1753">
        <v>0.03</v>
      </c>
      <c r="AO25" s="1754"/>
      <c r="AP25" s="1755"/>
      <c r="AQ25" s="1756"/>
      <c r="AR25" s="1757">
        <f t="shared" si="5"/>
        <v>0</v>
      </c>
      <c r="AS25" s="1757"/>
      <c r="AT25" s="1757"/>
      <c r="AU25" s="1757"/>
      <c r="AV25" s="1758"/>
      <c r="AW25" s="1759">
        <v>0</v>
      </c>
      <c r="AX25" s="1760"/>
      <c r="AY25" s="1760"/>
      <c r="AZ25" s="1760"/>
      <c r="BA25" s="1761"/>
      <c r="BB25" s="1762">
        <f t="shared" si="4"/>
        <v>0</v>
      </c>
      <c r="BC25" s="1757"/>
      <c r="BD25" s="1757"/>
      <c r="BE25" s="1757"/>
      <c r="BF25" s="1757"/>
      <c r="BG25" s="1757"/>
      <c r="BH25" s="1763"/>
    </row>
    <row r="26" spans="1:60" ht="21" customHeight="1" x14ac:dyDescent="0.2">
      <c r="A26" s="126">
        <v>6.0000000000000005E-2</v>
      </c>
      <c r="B26" s="126">
        <v>0.22000000000000006</v>
      </c>
      <c r="C26" s="126">
        <v>0.38000000000000017</v>
      </c>
      <c r="D26" s="126">
        <v>0.54000000000000026</v>
      </c>
      <c r="E26" s="126">
        <v>0.7000000000000004</v>
      </c>
      <c r="F26" s="126">
        <f t="shared" si="0"/>
        <v>1.06</v>
      </c>
      <c r="G26" s="126">
        <f t="shared" si="1"/>
        <v>1.22</v>
      </c>
      <c r="H26" s="126">
        <f t="shared" si="2"/>
        <v>1.3800000000000001</v>
      </c>
      <c r="I26" s="126">
        <f t="shared" si="3"/>
        <v>1.5400000000000003</v>
      </c>
      <c r="J26" s="1768"/>
      <c r="K26" s="1769"/>
      <c r="L26" s="1781"/>
      <c r="M26" s="1772"/>
      <c r="N26" s="1773"/>
      <c r="O26" s="1773"/>
      <c r="P26" s="1773"/>
      <c r="Q26" s="1774"/>
      <c r="R26" s="1744" t="s">
        <v>3077</v>
      </c>
      <c r="S26" s="1745"/>
      <c r="T26" s="1745"/>
      <c r="U26" s="1745"/>
      <c r="V26" s="1745"/>
      <c r="W26" s="1745"/>
      <c r="X26" s="1745"/>
      <c r="Y26" s="1745"/>
      <c r="Z26" s="1745"/>
      <c r="AA26" s="1745"/>
      <c r="AB26" s="1745"/>
      <c r="AC26" s="1746"/>
      <c r="AD26" s="1747" t="s">
        <v>3074</v>
      </c>
      <c r="AE26" s="1748"/>
      <c r="AF26" s="1748"/>
      <c r="AG26" s="1749"/>
      <c r="AH26" s="1750">
        <v>0</v>
      </c>
      <c r="AI26" s="1751"/>
      <c r="AJ26" s="1751"/>
      <c r="AK26" s="1751"/>
      <c r="AL26" s="1751"/>
      <c r="AM26" s="1752"/>
      <c r="AN26" s="1753">
        <v>0.03</v>
      </c>
      <c r="AO26" s="1754"/>
      <c r="AP26" s="1755"/>
      <c r="AQ26" s="1756"/>
      <c r="AR26" s="1757">
        <f t="shared" si="5"/>
        <v>0</v>
      </c>
      <c r="AS26" s="1757"/>
      <c r="AT26" s="1757"/>
      <c r="AU26" s="1757"/>
      <c r="AV26" s="1758"/>
      <c r="AW26" s="1759">
        <v>0</v>
      </c>
      <c r="AX26" s="1760"/>
      <c r="AY26" s="1760"/>
      <c r="AZ26" s="1760"/>
      <c r="BA26" s="1761"/>
      <c r="BB26" s="1762">
        <f t="shared" si="4"/>
        <v>0</v>
      </c>
      <c r="BC26" s="1757"/>
      <c r="BD26" s="1757"/>
      <c r="BE26" s="1757"/>
      <c r="BF26" s="1757"/>
      <c r="BG26" s="1757"/>
      <c r="BH26" s="1763"/>
    </row>
    <row r="27" spans="1:60" ht="21" customHeight="1" x14ac:dyDescent="0.2">
      <c r="A27" s="126">
        <v>7.0000000000000007E-2</v>
      </c>
      <c r="B27" s="126">
        <v>0.23000000000000007</v>
      </c>
      <c r="C27" s="126">
        <v>0.39000000000000018</v>
      </c>
      <c r="D27" s="126">
        <v>0.55000000000000027</v>
      </c>
      <c r="E27" s="126">
        <v>0.71000000000000041</v>
      </c>
      <c r="F27" s="126">
        <f t="shared" si="0"/>
        <v>1.07</v>
      </c>
      <c r="G27" s="126">
        <f t="shared" si="1"/>
        <v>1.23</v>
      </c>
      <c r="H27" s="126">
        <f t="shared" si="2"/>
        <v>1.3900000000000001</v>
      </c>
      <c r="I27" s="126">
        <f t="shared" si="3"/>
        <v>1.5500000000000003</v>
      </c>
      <c r="J27" s="1770"/>
      <c r="K27" s="1771"/>
      <c r="L27" s="1781"/>
      <c r="M27" s="1775"/>
      <c r="N27" s="1776"/>
      <c r="O27" s="1776"/>
      <c r="P27" s="1776"/>
      <c r="Q27" s="1777"/>
      <c r="R27" s="1729" t="s">
        <v>3078</v>
      </c>
      <c r="S27" s="1730"/>
      <c r="T27" s="1730"/>
      <c r="U27" s="1730"/>
      <c r="V27" s="1730"/>
      <c r="W27" s="1730"/>
      <c r="X27" s="1730"/>
      <c r="Y27" s="1730"/>
      <c r="Z27" s="1730"/>
      <c r="AA27" s="1730"/>
      <c r="AB27" s="1730"/>
      <c r="AC27" s="1731"/>
      <c r="AD27" s="1732" t="s">
        <v>3079</v>
      </c>
      <c r="AE27" s="1733"/>
      <c r="AF27" s="1733"/>
      <c r="AG27" s="1734"/>
      <c r="AH27" s="1735">
        <v>0</v>
      </c>
      <c r="AI27" s="1736"/>
      <c r="AJ27" s="1736"/>
      <c r="AK27" s="1736"/>
      <c r="AL27" s="1736"/>
      <c r="AM27" s="1737"/>
      <c r="AN27" s="1778">
        <v>1E-3</v>
      </c>
      <c r="AO27" s="1779"/>
      <c r="AP27" s="1686"/>
      <c r="AQ27" s="1687"/>
      <c r="AR27" s="1688">
        <f t="shared" si="5"/>
        <v>0</v>
      </c>
      <c r="AS27" s="1688"/>
      <c r="AT27" s="1688"/>
      <c r="AU27" s="1688"/>
      <c r="AV27" s="1689"/>
      <c r="AW27" s="1690">
        <v>0</v>
      </c>
      <c r="AX27" s="1691"/>
      <c r="AY27" s="1691"/>
      <c r="AZ27" s="1691"/>
      <c r="BA27" s="1692"/>
      <c r="BB27" s="1688">
        <f t="shared" si="4"/>
        <v>0</v>
      </c>
      <c r="BC27" s="1688"/>
      <c r="BD27" s="1688"/>
      <c r="BE27" s="1688"/>
      <c r="BF27" s="1688"/>
      <c r="BG27" s="1688"/>
      <c r="BH27" s="1693"/>
    </row>
    <row r="28" spans="1:60" ht="21" customHeight="1" x14ac:dyDescent="0.2">
      <c r="A28" s="126">
        <v>0.08</v>
      </c>
      <c r="B28" s="126">
        <v>0.24000000000000007</v>
      </c>
      <c r="C28" s="126">
        <v>0.40000000000000019</v>
      </c>
      <c r="D28" s="126">
        <v>0.56000000000000028</v>
      </c>
      <c r="E28" s="126">
        <v>0.72000000000000042</v>
      </c>
      <c r="F28" s="126">
        <f t="shared" si="0"/>
        <v>1.08</v>
      </c>
      <c r="G28" s="126">
        <f t="shared" si="1"/>
        <v>1.24</v>
      </c>
      <c r="H28" s="126">
        <f t="shared" si="2"/>
        <v>1.4000000000000001</v>
      </c>
      <c r="I28" s="126">
        <f t="shared" si="3"/>
        <v>1.5600000000000003</v>
      </c>
      <c r="J28" s="1766" t="s">
        <v>2110</v>
      </c>
      <c r="K28" s="1767"/>
      <c r="L28" s="1781"/>
      <c r="M28" s="1772" t="s">
        <v>3080</v>
      </c>
      <c r="N28" s="1773"/>
      <c r="O28" s="1773"/>
      <c r="P28" s="1773"/>
      <c r="Q28" s="1774"/>
      <c r="R28" s="1765" t="s">
        <v>3081</v>
      </c>
      <c r="S28" s="1708"/>
      <c r="T28" s="1708"/>
      <c r="U28" s="1708"/>
      <c r="V28" s="1708"/>
      <c r="W28" s="1708"/>
      <c r="X28" s="1708"/>
      <c r="Y28" s="1708"/>
      <c r="Z28" s="1708"/>
      <c r="AA28" s="1708"/>
      <c r="AB28" s="1708"/>
      <c r="AC28" s="1709"/>
      <c r="AD28" s="1710" t="s">
        <v>3082</v>
      </c>
      <c r="AE28" s="1711"/>
      <c r="AF28" s="1711"/>
      <c r="AG28" s="1712"/>
      <c r="AH28" s="1713">
        <v>0</v>
      </c>
      <c r="AI28" s="1714"/>
      <c r="AJ28" s="1714"/>
      <c r="AK28" s="1714"/>
      <c r="AL28" s="1714"/>
      <c r="AM28" s="1715"/>
      <c r="AN28" s="1716">
        <v>2</v>
      </c>
      <c r="AO28" s="1717"/>
      <c r="AP28" s="1718"/>
      <c r="AQ28" s="1719"/>
      <c r="AR28" s="1742">
        <f t="shared" si="5"/>
        <v>0</v>
      </c>
      <c r="AS28" s="1742"/>
      <c r="AT28" s="1742"/>
      <c r="AU28" s="1742"/>
      <c r="AV28" s="1764"/>
      <c r="AW28" s="1723">
        <v>0</v>
      </c>
      <c r="AX28" s="1724"/>
      <c r="AY28" s="1724"/>
      <c r="AZ28" s="1724"/>
      <c r="BA28" s="1725"/>
      <c r="BB28" s="1741">
        <f t="shared" ref="BB28:BB36" si="6">IF(ISERROR(AR28-AW28),"",AR28-AW28)</f>
        <v>0</v>
      </c>
      <c r="BC28" s="1742"/>
      <c r="BD28" s="1742"/>
      <c r="BE28" s="1742"/>
      <c r="BF28" s="1742"/>
      <c r="BG28" s="1742"/>
      <c r="BH28" s="1743"/>
    </row>
    <row r="29" spans="1:60" ht="21" customHeight="1" x14ac:dyDescent="0.2">
      <c r="A29" s="126">
        <v>0.09</v>
      </c>
      <c r="B29" s="126">
        <v>0.25000000000000006</v>
      </c>
      <c r="C29" s="126">
        <v>0.4100000000000002</v>
      </c>
      <c r="D29" s="126">
        <v>0.57000000000000028</v>
      </c>
      <c r="E29" s="126">
        <v>0.73000000000000043</v>
      </c>
      <c r="F29" s="126">
        <f t="shared" si="0"/>
        <v>7.84</v>
      </c>
      <c r="G29" s="126">
        <f t="shared" si="1"/>
        <v>38.750000000000007</v>
      </c>
      <c r="H29" s="126">
        <f t="shared" si="2"/>
        <v>62.910000000000032</v>
      </c>
      <c r="I29" s="126">
        <f t="shared" si="3"/>
        <v>1.5700000000000003</v>
      </c>
      <c r="J29" s="1768"/>
      <c r="K29" s="1769"/>
      <c r="L29" s="1781"/>
      <c r="M29" s="1772"/>
      <c r="N29" s="1773"/>
      <c r="O29" s="1773"/>
      <c r="P29" s="1773"/>
      <c r="Q29" s="1774"/>
      <c r="R29" s="1744" t="s">
        <v>3083</v>
      </c>
      <c r="S29" s="1745"/>
      <c r="T29" s="1745"/>
      <c r="U29" s="1745"/>
      <c r="V29" s="1745"/>
      <c r="W29" s="1745"/>
      <c r="X29" s="1745"/>
      <c r="Y29" s="1745"/>
      <c r="Z29" s="1745"/>
      <c r="AA29" s="1745"/>
      <c r="AB29" s="1745"/>
      <c r="AC29" s="1746"/>
      <c r="AD29" s="1747" t="s">
        <v>3082</v>
      </c>
      <c r="AE29" s="1748"/>
      <c r="AF29" s="1748"/>
      <c r="AG29" s="1749"/>
      <c r="AH29" s="1750">
        <v>225</v>
      </c>
      <c r="AI29" s="1751"/>
      <c r="AJ29" s="1751"/>
      <c r="AK29" s="1751"/>
      <c r="AL29" s="1751"/>
      <c r="AM29" s="1752"/>
      <c r="AN29" s="1753">
        <v>2</v>
      </c>
      <c r="AO29" s="1754"/>
      <c r="AP29" s="1755"/>
      <c r="AQ29" s="1756"/>
      <c r="AR29" s="1757">
        <f t="shared" si="5"/>
        <v>450</v>
      </c>
      <c r="AS29" s="1757"/>
      <c r="AT29" s="1757"/>
      <c r="AU29" s="1757"/>
      <c r="AV29" s="1758"/>
      <c r="AW29" s="1759">
        <v>450</v>
      </c>
      <c r="AX29" s="1760"/>
      <c r="AY29" s="1760"/>
      <c r="AZ29" s="1760"/>
      <c r="BA29" s="1761"/>
      <c r="BB29" s="1762">
        <f t="shared" si="6"/>
        <v>0</v>
      </c>
      <c r="BC29" s="1757"/>
      <c r="BD29" s="1757"/>
      <c r="BE29" s="1757"/>
      <c r="BF29" s="1757"/>
      <c r="BG29" s="1757"/>
      <c r="BH29" s="1763"/>
    </row>
    <row r="30" spans="1:60" ht="21" customHeight="1" x14ac:dyDescent="0.2">
      <c r="A30" s="126">
        <v>9.9999999999999992E-2</v>
      </c>
      <c r="B30" s="126">
        <v>0.26000000000000006</v>
      </c>
      <c r="C30" s="126">
        <v>0.42000000000000021</v>
      </c>
      <c r="D30" s="126">
        <v>0.58000000000000029</v>
      </c>
      <c r="E30" s="126">
        <v>0.74000000000000044</v>
      </c>
      <c r="F30" s="126">
        <f t="shared" si="0"/>
        <v>1.1000000000000001</v>
      </c>
      <c r="G30" s="126">
        <f t="shared" si="1"/>
        <v>1.26</v>
      </c>
      <c r="H30" s="126">
        <f t="shared" si="2"/>
        <v>1.4200000000000002</v>
      </c>
      <c r="I30" s="126">
        <f t="shared" si="3"/>
        <v>1.5800000000000003</v>
      </c>
      <c r="J30" s="1768"/>
      <c r="K30" s="1769"/>
      <c r="L30" s="1781"/>
      <c r="M30" s="1772"/>
      <c r="N30" s="1773"/>
      <c r="O30" s="1773"/>
      <c r="P30" s="1773"/>
      <c r="Q30" s="1774"/>
      <c r="R30" s="1744" t="s">
        <v>3084</v>
      </c>
      <c r="S30" s="1745"/>
      <c r="T30" s="1745"/>
      <c r="U30" s="1745"/>
      <c r="V30" s="1745"/>
      <c r="W30" s="1745"/>
      <c r="X30" s="1745"/>
      <c r="Y30" s="1745"/>
      <c r="Z30" s="1745"/>
      <c r="AA30" s="1745"/>
      <c r="AB30" s="1745"/>
      <c r="AC30" s="1746"/>
      <c r="AD30" s="1747" t="s">
        <v>3085</v>
      </c>
      <c r="AE30" s="1748"/>
      <c r="AF30" s="1748"/>
      <c r="AG30" s="1749"/>
      <c r="AH30" s="1750">
        <v>0</v>
      </c>
      <c r="AI30" s="1751"/>
      <c r="AJ30" s="1751"/>
      <c r="AK30" s="1751"/>
      <c r="AL30" s="1751"/>
      <c r="AM30" s="1752"/>
      <c r="AN30" s="1753">
        <v>0.04</v>
      </c>
      <c r="AO30" s="1754"/>
      <c r="AP30" s="1755"/>
      <c r="AQ30" s="1756"/>
      <c r="AR30" s="1757">
        <f t="shared" si="5"/>
        <v>0</v>
      </c>
      <c r="AS30" s="1757"/>
      <c r="AT30" s="1757"/>
      <c r="AU30" s="1757"/>
      <c r="AV30" s="1758"/>
      <c r="AW30" s="1759">
        <v>0</v>
      </c>
      <c r="AX30" s="1760"/>
      <c r="AY30" s="1760"/>
      <c r="AZ30" s="1760"/>
      <c r="BA30" s="1761"/>
      <c r="BB30" s="1762">
        <f t="shared" si="6"/>
        <v>0</v>
      </c>
      <c r="BC30" s="1757"/>
      <c r="BD30" s="1757"/>
      <c r="BE30" s="1757"/>
      <c r="BF30" s="1757"/>
      <c r="BG30" s="1757"/>
      <c r="BH30" s="1763"/>
    </row>
    <row r="31" spans="1:60" ht="21" customHeight="1" x14ac:dyDescent="0.2">
      <c r="A31" s="126">
        <v>0.10999999999999999</v>
      </c>
      <c r="B31" s="126">
        <v>0.27000000000000007</v>
      </c>
      <c r="C31" s="126">
        <v>0.43000000000000022</v>
      </c>
      <c r="D31" s="126">
        <v>0.5900000000000003</v>
      </c>
      <c r="E31" s="126">
        <v>0.75000000000000044</v>
      </c>
      <c r="F31" s="126">
        <f t="shared" si="0"/>
        <v>1.1099999999999999</v>
      </c>
      <c r="G31" s="126">
        <f t="shared" si="1"/>
        <v>1.27</v>
      </c>
      <c r="H31" s="126">
        <f t="shared" si="2"/>
        <v>1.4300000000000002</v>
      </c>
      <c r="I31" s="126">
        <f t="shared" si="3"/>
        <v>1.5900000000000003</v>
      </c>
      <c r="J31" s="1768"/>
      <c r="K31" s="1769"/>
      <c r="L31" s="1781"/>
      <c r="M31" s="1772"/>
      <c r="N31" s="1773"/>
      <c r="O31" s="1773"/>
      <c r="P31" s="1773"/>
      <c r="Q31" s="1774"/>
      <c r="R31" s="1744" t="s">
        <v>3086</v>
      </c>
      <c r="S31" s="1745"/>
      <c r="T31" s="1745"/>
      <c r="U31" s="1745"/>
      <c r="V31" s="1745"/>
      <c r="W31" s="1745"/>
      <c r="X31" s="1745"/>
      <c r="Y31" s="1745"/>
      <c r="Z31" s="1745"/>
      <c r="AA31" s="1745"/>
      <c r="AB31" s="1745"/>
      <c r="AC31" s="1746"/>
      <c r="AD31" s="1747" t="s">
        <v>3085</v>
      </c>
      <c r="AE31" s="1748"/>
      <c r="AF31" s="1748"/>
      <c r="AG31" s="1749"/>
      <c r="AH31" s="1750">
        <v>0</v>
      </c>
      <c r="AI31" s="1751"/>
      <c r="AJ31" s="1751"/>
      <c r="AK31" s="1751"/>
      <c r="AL31" s="1751"/>
      <c r="AM31" s="1752"/>
      <c r="AN31" s="1786">
        <v>5.0000000000000001E-3</v>
      </c>
      <c r="AO31" s="1787"/>
      <c r="AP31" s="1755"/>
      <c r="AQ31" s="1756"/>
      <c r="AR31" s="1757">
        <f t="shared" si="5"/>
        <v>0</v>
      </c>
      <c r="AS31" s="1757"/>
      <c r="AT31" s="1757"/>
      <c r="AU31" s="1757"/>
      <c r="AV31" s="1758"/>
      <c r="AW31" s="1759">
        <v>0</v>
      </c>
      <c r="AX31" s="1760"/>
      <c r="AY31" s="1760"/>
      <c r="AZ31" s="1760"/>
      <c r="BA31" s="1761"/>
      <c r="BB31" s="1762">
        <f t="shared" si="6"/>
        <v>0</v>
      </c>
      <c r="BC31" s="1757"/>
      <c r="BD31" s="1757"/>
      <c r="BE31" s="1757"/>
      <c r="BF31" s="1757"/>
      <c r="BG31" s="1757"/>
      <c r="BH31" s="1763"/>
    </row>
    <row r="32" spans="1:60" ht="21" customHeight="1" x14ac:dyDescent="0.2">
      <c r="A32" s="126">
        <v>0.11999999999999998</v>
      </c>
      <c r="B32" s="126">
        <v>0.28000000000000008</v>
      </c>
      <c r="C32" s="126">
        <v>0.44000000000000022</v>
      </c>
      <c r="D32" s="126">
        <v>0.60000000000000031</v>
      </c>
      <c r="E32" s="126">
        <v>0.76000000000000045</v>
      </c>
      <c r="F32" s="126">
        <f t="shared" si="0"/>
        <v>1.1199999999999999</v>
      </c>
      <c r="G32" s="126">
        <f t="shared" si="1"/>
        <v>1.28</v>
      </c>
      <c r="H32" s="126">
        <f t="shared" si="2"/>
        <v>1.4400000000000002</v>
      </c>
      <c r="I32" s="126">
        <f t="shared" si="3"/>
        <v>1.6000000000000003</v>
      </c>
      <c r="J32" s="1770"/>
      <c r="K32" s="1771"/>
      <c r="L32" s="1781"/>
      <c r="M32" s="1775"/>
      <c r="N32" s="1776"/>
      <c r="O32" s="1776"/>
      <c r="P32" s="1776"/>
      <c r="Q32" s="1777"/>
      <c r="R32" s="1729" t="s">
        <v>3087</v>
      </c>
      <c r="S32" s="1730"/>
      <c r="T32" s="1730"/>
      <c r="U32" s="1730"/>
      <c r="V32" s="1730"/>
      <c r="W32" s="1730"/>
      <c r="X32" s="1730"/>
      <c r="Y32" s="1730"/>
      <c r="Z32" s="1730"/>
      <c r="AA32" s="1730"/>
      <c r="AB32" s="1730"/>
      <c r="AC32" s="1731"/>
      <c r="AD32" s="1732" t="s">
        <v>3085</v>
      </c>
      <c r="AE32" s="1733"/>
      <c r="AF32" s="1733"/>
      <c r="AG32" s="1734"/>
      <c r="AH32" s="1735">
        <v>0</v>
      </c>
      <c r="AI32" s="1736"/>
      <c r="AJ32" s="1736"/>
      <c r="AK32" s="1736"/>
      <c r="AL32" s="1736"/>
      <c r="AM32" s="1737"/>
      <c r="AN32" s="1778">
        <v>7.4999999999999997E-2</v>
      </c>
      <c r="AO32" s="1779"/>
      <c r="AP32" s="1686"/>
      <c r="AQ32" s="1687"/>
      <c r="AR32" s="1688">
        <f t="shared" si="5"/>
        <v>0</v>
      </c>
      <c r="AS32" s="1688"/>
      <c r="AT32" s="1688"/>
      <c r="AU32" s="1688"/>
      <c r="AV32" s="1689"/>
      <c r="AW32" s="1690">
        <v>0</v>
      </c>
      <c r="AX32" s="1691"/>
      <c r="AY32" s="1691"/>
      <c r="AZ32" s="1691"/>
      <c r="BA32" s="1692"/>
      <c r="BB32" s="1688">
        <f t="shared" si="6"/>
        <v>0</v>
      </c>
      <c r="BC32" s="1688"/>
      <c r="BD32" s="1688"/>
      <c r="BE32" s="1688"/>
      <c r="BF32" s="1688"/>
      <c r="BG32" s="1688"/>
      <c r="BH32" s="1693"/>
    </row>
    <row r="33" spans="1:60" ht="21" customHeight="1" x14ac:dyDescent="0.2">
      <c r="A33" s="126">
        <v>0.12999999999999998</v>
      </c>
      <c r="B33" s="126">
        <v>0.29000000000000009</v>
      </c>
      <c r="C33" s="126">
        <v>0.45000000000000023</v>
      </c>
      <c r="D33" s="126">
        <v>0.61000000000000032</v>
      </c>
      <c r="E33" s="126">
        <v>0.77000000000000046</v>
      </c>
      <c r="F33" s="126">
        <f t="shared" si="0"/>
        <v>1.1299999999999999</v>
      </c>
      <c r="G33" s="126">
        <f t="shared" si="1"/>
        <v>1.29</v>
      </c>
      <c r="H33" s="126">
        <f t="shared" si="2"/>
        <v>1.4500000000000002</v>
      </c>
      <c r="I33" s="126">
        <f t="shared" si="3"/>
        <v>1.6100000000000003</v>
      </c>
      <c r="J33" s="1790" t="s">
        <v>2113</v>
      </c>
      <c r="K33" s="1712"/>
      <c r="L33" s="1781"/>
      <c r="M33" s="1765" t="s">
        <v>3088</v>
      </c>
      <c r="N33" s="1707"/>
      <c r="O33" s="1707"/>
      <c r="P33" s="1708"/>
      <c r="Q33" s="1708"/>
      <c r="R33" s="1708"/>
      <c r="S33" s="1708"/>
      <c r="T33" s="1708"/>
      <c r="U33" s="1708"/>
      <c r="V33" s="1708"/>
      <c r="W33" s="1708"/>
      <c r="X33" s="1708"/>
      <c r="Y33" s="1708"/>
      <c r="Z33" s="1708"/>
      <c r="AA33" s="1708"/>
      <c r="AB33" s="1708"/>
      <c r="AC33" s="1709"/>
      <c r="AD33" s="1710" t="s">
        <v>3074</v>
      </c>
      <c r="AE33" s="1711"/>
      <c r="AF33" s="1711"/>
      <c r="AG33" s="1712"/>
      <c r="AH33" s="1713">
        <v>0</v>
      </c>
      <c r="AI33" s="1714"/>
      <c r="AJ33" s="1714"/>
      <c r="AK33" s="1714"/>
      <c r="AL33" s="1714"/>
      <c r="AM33" s="1715"/>
      <c r="AN33" s="1716">
        <v>1.5</v>
      </c>
      <c r="AO33" s="1717"/>
      <c r="AP33" s="1718"/>
      <c r="AQ33" s="1719"/>
      <c r="AR33" s="1742">
        <f t="shared" si="5"/>
        <v>0</v>
      </c>
      <c r="AS33" s="1742"/>
      <c r="AT33" s="1742"/>
      <c r="AU33" s="1742"/>
      <c r="AV33" s="1764"/>
      <c r="AW33" s="1723">
        <v>0</v>
      </c>
      <c r="AX33" s="1724"/>
      <c r="AY33" s="1724"/>
      <c r="AZ33" s="1724"/>
      <c r="BA33" s="1725"/>
      <c r="BB33" s="1741">
        <f t="shared" si="6"/>
        <v>0</v>
      </c>
      <c r="BC33" s="1742"/>
      <c r="BD33" s="1742"/>
      <c r="BE33" s="1742"/>
      <c r="BF33" s="1742"/>
      <c r="BG33" s="1742"/>
      <c r="BH33" s="1743"/>
    </row>
    <row r="34" spans="1:60" ht="21" customHeight="1" x14ac:dyDescent="0.2">
      <c r="A34" s="126">
        <v>0.13999999999999999</v>
      </c>
      <c r="B34" s="126">
        <v>0.3000000000000001</v>
      </c>
      <c r="C34" s="126">
        <v>0.46000000000000024</v>
      </c>
      <c r="D34" s="126">
        <v>0.62000000000000033</v>
      </c>
      <c r="E34" s="126">
        <v>0.78000000000000047</v>
      </c>
      <c r="F34" s="126">
        <f t="shared" si="0"/>
        <v>1.1399999999999999</v>
      </c>
      <c r="G34" s="126">
        <f t="shared" si="1"/>
        <v>1.3</v>
      </c>
      <c r="H34" s="126">
        <f t="shared" si="2"/>
        <v>1.4600000000000002</v>
      </c>
      <c r="I34" s="126">
        <f t="shared" si="3"/>
        <v>1.6200000000000003</v>
      </c>
      <c r="J34" s="1803" t="s">
        <v>2125</v>
      </c>
      <c r="K34" s="1804"/>
      <c r="L34" s="1781"/>
      <c r="M34" s="1805" t="s">
        <v>3089</v>
      </c>
      <c r="N34" s="1806"/>
      <c r="O34" s="1806"/>
      <c r="P34" s="1806"/>
      <c r="Q34" s="1807"/>
      <c r="R34" s="1808" t="s">
        <v>3090</v>
      </c>
      <c r="S34" s="1809"/>
      <c r="T34" s="1809"/>
      <c r="U34" s="1809"/>
      <c r="V34" s="1809"/>
      <c r="W34" s="1809"/>
      <c r="X34" s="1809"/>
      <c r="Y34" s="1809"/>
      <c r="Z34" s="1809"/>
      <c r="AA34" s="1809"/>
      <c r="AB34" s="1809"/>
      <c r="AC34" s="1810"/>
      <c r="AD34" s="1747" t="s">
        <v>3091</v>
      </c>
      <c r="AE34" s="1748"/>
      <c r="AF34" s="1748"/>
      <c r="AG34" s="1749"/>
      <c r="AH34" s="1750">
        <v>0</v>
      </c>
      <c r="AI34" s="1751"/>
      <c r="AJ34" s="1751"/>
      <c r="AK34" s="1751"/>
      <c r="AL34" s="1751"/>
      <c r="AM34" s="1752"/>
      <c r="AN34" s="1753">
        <v>5</v>
      </c>
      <c r="AO34" s="1754"/>
      <c r="AP34" s="1755"/>
      <c r="AQ34" s="1756"/>
      <c r="AR34" s="1757">
        <f t="shared" si="5"/>
        <v>0</v>
      </c>
      <c r="AS34" s="1757"/>
      <c r="AT34" s="1757"/>
      <c r="AU34" s="1757"/>
      <c r="AV34" s="1758"/>
      <c r="AW34" s="1759">
        <v>0</v>
      </c>
      <c r="AX34" s="1760"/>
      <c r="AY34" s="1760"/>
      <c r="AZ34" s="1760"/>
      <c r="BA34" s="1761"/>
      <c r="BB34" s="1757">
        <f t="shared" si="6"/>
        <v>0</v>
      </c>
      <c r="BC34" s="1757"/>
      <c r="BD34" s="1757"/>
      <c r="BE34" s="1757"/>
      <c r="BF34" s="1757"/>
      <c r="BG34" s="1757"/>
      <c r="BH34" s="1763"/>
    </row>
    <row r="35" spans="1:60" ht="21" customHeight="1" x14ac:dyDescent="0.2">
      <c r="A35" s="126">
        <v>0.15</v>
      </c>
      <c r="B35" s="126">
        <v>0.31000000000000011</v>
      </c>
      <c r="C35" s="126">
        <v>0.47000000000000025</v>
      </c>
      <c r="D35" s="126">
        <v>0.63000000000000034</v>
      </c>
      <c r="E35" s="126">
        <v>0.79000000000000048</v>
      </c>
      <c r="F35" s="126">
        <f t="shared" si="0"/>
        <v>1.1499999999999999</v>
      </c>
      <c r="G35" s="126">
        <f t="shared" si="1"/>
        <v>1.31</v>
      </c>
      <c r="H35" s="126">
        <f t="shared" si="2"/>
        <v>1.4700000000000002</v>
      </c>
      <c r="I35" s="126">
        <f t="shared" si="3"/>
        <v>1.6300000000000003</v>
      </c>
      <c r="J35" s="1803"/>
      <c r="K35" s="1804"/>
      <c r="L35" s="1782"/>
      <c r="M35" s="1775"/>
      <c r="N35" s="1776"/>
      <c r="O35" s="1776"/>
      <c r="P35" s="1776"/>
      <c r="Q35" s="1777"/>
      <c r="R35" s="1729" t="s">
        <v>3092</v>
      </c>
      <c r="S35" s="1730"/>
      <c r="T35" s="1730"/>
      <c r="U35" s="1730"/>
      <c r="V35" s="1730"/>
      <c r="W35" s="1730"/>
      <c r="X35" s="1730"/>
      <c r="Y35" s="1730"/>
      <c r="Z35" s="1730"/>
      <c r="AA35" s="1730"/>
      <c r="AB35" s="1730"/>
      <c r="AC35" s="1731"/>
      <c r="AD35" s="1732" t="s">
        <v>3093</v>
      </c>
      <c r="AE35" s="1733"/>
      <c r="AF35" s="1733"/>
      <c r="AG35" s="1734"/>
      <c r="AH35" s="1735">
        <v>0</v>
      </c>
      <c r="AI35" s="1736"/>
      <c r="AJ35" s="1736"/>
      <c r="AK35" s="1736"/>
      <c r="AL35" s="1736"/>
      <c r="AM35" s="1737"/>
      <c r="AN35" s="1793">
        <v>0.1</v>
      </c>
      <c r="AO35" s="1794"/>
      <c r="AP35" s="1795"/>
      <c r="AQ35" s="1796"/>
      <c r="AR35" s="1797">
        <f t="shared" si="5"/>
        <v>0</v>
      </c>
      <c r="AS35" s="1797"/>
      <c r="AT35" s="1797"/>
      <c r="AU35" s="1797"/>
      <c r="AV35" s="1798"/>
      <c r="AW35" s="1799">
        <v>0</v>
      </c>
      <c r="AX35" s="1800"/>
      <c r="AY35" s="1800"/>
      <c r="AZ35" s="1800"/>
      <c r="BA35" s="1801"/>
      <c r="BB35" s="1797">
        <f t="shared" si="6"/>
        <v>0</v>
      </c>
      <c r="BC35" s="1797"/>
      <c r="BD35" s="1797"/>
      <c r="BE35" s="1797"/>
      <c r="BF35" s="1797"/>
      <c r="BG35" s="1797"/>
      <c r="BH35" s="1802"/>
    </row>
    <row r="36" spans="1:60" ht="21" customHeight="1" x14ac:dyDescent="0.2">
      <c r="A36" s="126">
        <v>0.16</v>
      </c>
      <c r="B36" s="126">
        <v>0.32000000000000012</v>
      </c>
      <c r="C36" s="126">
        <v>0.48000000000000026</v>
      </c>
      <c r="D36" s="126">
        <v>0.64000000000000035</v>
      </c>
      <c r="E36" s="126">
        <v>0.80000000000000049</v>
      </c>
      <c r="G36" s="126">
        <f t="shared" si="1"/>
        <v>446.57880000000011</v>
      </c>
      <c r="H36" s="126">
        <f t="shared" si="2"/>
        <v>1070.0560000000005</v>
      </c>
      <c r="I36" s="126">
        <f t="shared" si="3"/>
        <v>1.6576941176470346</v>
      </c>
      <c r="J36" s="1811" t="s">
        <v>2128</v>
      </c>
      <c r="K36" s="1812"/>
      <c r="L36" s="1813" t="s">
        <v>3094</v>
      </c>
      <c r="M36" s="1814"/>
      <c r="N36" s="1814"/>
      <c r="O36" s="1814"/>
      <c r="P36" s="1814"/>
      <c r="Q36" s="1814"/>
      <c r="R36" s="1814"/>
      <c r="S36" s="1814"/>
      <c r="T36" s="1814"/>
      <c r="U36" s="1814"/>
      <c r="V36" s="1814"/>
      <c r="W36" s="1814"/>
      <c r="X36" s="1814"/>
      <c r="Y36" s="1814"/>
      <c r="Z36" s="1814"/>
      <c r="AA36" s="1814"/>
      <c r="AB36" s="1814"/>
      <c r="AC36" s="1814"/>
      <c r="AD36" s="1814"/>
      <c r="AE36" s="1814"/>
      <c r="AF36" s="1814"/>
      <c r="AG36" s="1814"/>
      <c r="AH36" s="1814"/>
      <c r="AI36" s="1814"/>
      <c r="AJ36" s="1814"/>
      <c r="AK36" s="1814"/>
      <c r="AL36" s="1814"/>
      <c r="AM36" s="1814"/>
      <c r="AN36" s="1814"/>
      <c r="AO36" s="1814"/>
      <c r="AP36" s="1814"/>
      <c r="AQ36" s="1815"/>
      <c r="AR36" s="1816">
        <f>IF(COUNT(AR21:AV35)&lt;&gt;0,ROUND(SUM(AR21:AV35),2),"")</f>
        <v>11131.47</v>
      </c>
      <c r="AS36" s="1817"/>
      <c r="AT36" s="1817"/>
      <c r="AU36" s="1817"/>
      <c r="AV36" s="1818"/>
      <c r="AW36" s="1816">
        <f>IF(COUNT(AW21:BA35)&lt;&gt;0,ROUND(SUM(AW21:BA35),2),"")</f>
        <v>11131</v>
      </c>
      <c r="AX36" s="1817"/>
      <c r="AY36" s="1817"/>
      <c r="AZ36" s="1817"/>
      <c r="BA36" s="1818"/>
      <c r="BB36" s="1788">
        <f t="shared" si="6"/>
        <v>0.46999999999934516</v>
      </c>
      <c r="BC36" s="1788"/>
      <c r="BD36" s="1788"/>
      <c r="BE36" s="1788"/>
      <c r="BF36" s="1788"/>
      <c r="BG36" s="1788"/>
      <c r="BH36" s="1789"/>
    </row>
    <row r="37" spans="1:60" ht="18" customHeight="1" x14ac:dyDescent="0.2">
      <c r="F37" s="126">
        <f>IF(ISERROR(ABS(LOG(ABS(SUM(F21:F36)),EXP(3)))),"",ABS(LOG(ABS(SUM(F21:F36)),EXP(3))))</f>
        <v>2.677225133131433</v>
      </c>
      <c r="G37" s="126">
        <f>IF(ISERROR(ABS(LOG(ABS(SUM(G21:G36)),EXP(3)))),"",ABS(LOG(ABS(SUM(G21:G36)),EXP(3))))</f>
        <v>2.1976712543736894</v>
      </c>
      <c r="H37" s="126">
        <f>IF(ISERROR(ABS(LOG(ABS(SUM(H21:H36)),EXP(3)))),"",ABS(LOG(ABS(SUM(H21:H36)),EXP(3))))</f>
        <v>2.5090942765561066</v>
      </c>
      <c r="I37" s="126">
        <f>IF(ISERROR(ABS(LOG(ABS(SUM(I21:I36)),EXP(3)))),"",ABS(LOG(ABS(SUM(I21:I36)),EXP(3))))</f>
        <v>1.0739071397933011</v>
      </c>
      <c r="J37" s="287"/>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row>
    <row r="38" spans="1:60" ht="22.5" customHeight="1" x14ac:dyDescent="0.25">
      <c r="F38" s="126" t="str">
        <f>IF(ISERROR(IF(ISERROR(MID(F37,FIND(".",F37,1)+12,13)),MID(F37,FIND(",",F37,1)+12,13),MID(F37,FIND(".",F37,1)+12,13))),"",IF(ISERROR(MID(F37,FIND(".",F37,1)+12,13)),MID(F37,FIND(",",F37,1)+12,13),MID(F37,FIND(".",F37,1)+12,13)))</f>
        <v>143</v>
      </c>
      <c r="G38" s="126" t="str">
        <f>IF(ISERROR(IF(ISERROR(MID(G37,FIND(".",G37,1)+12,13)),MID(G37,FIND(",",G37,1)+12,13),MID(G37,FIND(".",G37,1)+12,13))),"",IF(ISERROR(MID(G37,FIND(".",G37,1)+12,13)),MID(G37,FIND(",",G37,1)+12,13),MID(G37,FIND(".",G37,1)+12,13)))</f>
        <v>369</v>
      </c>
      <c r="H38" s="126" t="str">
        <f>IF(ISERROR(IF(ISERROR(MID(H37,FIND(".",H37,1)+12,13)),MID(H37,FIND(",",H37,1)+12,13),MID(H37,FIND(".",H37,1)+12,13))),"",IF(ISERROR(MID(H37,FIND(".",H37,1)+12,13)),MID(H37,FIND(",",H37,1)+12,13),MID(H37,FIND(".",H37,1)+12,13)))</f>
        <v>611</v>
      </c>
      <c r="I38" s="126" t="str">
        <f>IF(ISERROR(IF(ISERROR(MID(I37,FIND(".",I37,1)+12,13)),MID(I37,FIND(",",I37,1)+12,13),MID(I37,FIND(".",I37,1)+12,13))),"",IF(ISERROR(MID(I37,FIND(".",I37,1)+12,13)),MID(I37,FIND(",",I37,1)+12,13),MID(I37,FIND(".",I37,1)+12,13)))</f>
        <v>33</v>
      </c>
      <c r="J38" s="1791" t="str">
        <f>IF(OsnPodaci!D58="","",TEXT(OsnPodaci!D58,"dd.mm.yyyy."))</f>
        <v>29.02.2024.</v>
      </c>
      <c r="K38" s="1791"/>
      <c r="L38" s="1791"/>
      <c r="M38" s="1791"/>
      <c r="N38" s="1791"/>
      <c r="O38" s="1792"/>
      <c r="P38" s="1792"/>
      <c r="Q38" s="291"/>
      <c r="R38" s="291"/>
      <c r="S38" s="686"/>
      <c r="T38" s="686"/>
      <c r="U38" s="686"/>
      <c r="V38" s="687"/>
      <c r="W38" s="687"/>
      <c r="X38" s="687"/>
      <c r="Y38" s="687"/>
      <c r="Z38" s="687"/>
      <c r="AA38" s="687"/>
      <c r="AB38" s="687"/>
      <c r="AC38" s="687"/>
      <c r="AD38" s="687"/>
      <c r="AE38" s="687"/>
      <c r="AF38" s="687"/>
      <c r="AG38" s="687"/>
      <c r="AH38" s="688"/>
      <c r="AI38" s="687"/>
      <c r="AJ38" s="687"/>
      <c r="AK38" s="687"/>
      <c r="AL38" s="687"/>
      <c r="AM38" s="687"/>
      <c r="AN38" s="687"/>
      <c r="AO38" s="687"/>
      <c r="AP38" s="687"/>
      <c r="AQ38" s="687"/>
      <c r="AR38" s="687"/>
      <c r="AS38" s="687"/>
      <c r="AT38" s="687"/>
      <c r="AU38" s="687"/>
      <c r="AV38" s="687"/>
      <c r="AW38" s="687"/>
      <c r="AX38" s="687"/>
      <c r="AY38" s="687"/>
      <c r="AZ38" s="689"/>
      <c r="BA38" s="689"/>
      <c r="BB38" s="689"/>
      <c r="BC38" s="689"/>
      <c r="BD38" s="689"/>
      <c r="BE38" s="689"/>
      <c r="BF38" s="689"/>
      <c r="BG38" s="689"/>
      <c r="BH38" s="690" t="str">
        <f>CONCATENATE(OsnPodaci!$A$34," ",OsnPodaci!$B$34,", ",OsnPodaci!$D$34)</f>
        <v>Jasmin Gradaškić, Direktor</v>
      </c>
    </row>
    <row r="39" spans="1:60" s="290" customFormat="1" ht="28.5" customHeight="1" x14ac:dyDescent="0.25">
      <c r="A39" s="288"/>
      <c r="B39" s="288"/>
      <c r="C39" s="288"/>
      <c r="D39" s="288"/>
      <c r="E39" s="288"/>
      <c r="F39" s="288"/>
      <c r="G39" s="288"/>
      <c r="H39" s="288"/>
      <c r="I39" s="288"/>
      <c r="J39" s="657" t="s">
        <v>2463</v>
      </c>
      <c r="K39" s="265"/>
      <c r="L39" s="265"/>
      <c r="M39" s="265"/>
      <c r="N39" s="265"/>
      <c r="O39" s="265"/>
      <c r="P39" s="691"/>
      <c r="Q39" s="289"/>
      <c r="R39" s="289"/>
      <c r="S39" s="289"/>
      <c r="T39" s="289"/>
      <c r="U39" s="289"/>
      <c r="V39" s="692"/>
      <c r="W39" s="692"/>
      <c r="X39" s="692"/>
      <c r="Y39" s="692"/>
      <c r="Z39" s="692"/>
      <c r="AA39" s="692"/>
      <c r="AB39" s="692"/>
      <c r="AC39" s="692"/>
      <c r="AD39" s="692"/>
      <c r="AE39" s="692"/>
      <c r="AF39" s="692"/>
      <c r="AG39" s="693" t="s">
        <v>2253</v>
      </c>
      <c r="AH39" s="692"/>
      <c r="AI39" s="692"/>
      <c r="AJ39" s="692"/>
      <c r="AK39" s="692"/>
      <c r="AL39" s="692"/>
      <c r="AM39" s="692"/>
      <c r="AN39" s="692"/>
      <c r="AO39" s="692"/>
      <c r="AP39" s="692"/>
      <c r="AQ39" s="692"/>
      <c r="AR39" s="692"/>
      <c r="AS39" s="692"/>
      <c r="AT39" s="692"/>
      <c r="AU39" s="692"/>
      <c r="AV39" s="692"/>
      <c r="AW39" s="692"/>
      <c r="AX39" s="692"/>
      <c r="AY39" s="692"/>
      <c r="AZ39" s="692"/>
      <c r="BA39" s="265"/>
      <c r="BB39" s="265"/>
      <c r="BC39" s="265"/>
      <c r="BD39" s="265"/>
      <c r="BE39" s="265"/>
      <c r="BF39" s="265"/>
      <c r="BG39" s="265"/>
      <c r="BH39" s="694" t="s">
        <v>1952</v>
      </c>
    </row>
    <row r="40" spans="1:60" ht="26.25" customHeight="1" x14ac:dyDescent="0.2">
      <c r="J40" s="695"/>
      <c r="K40" s="695"/>
      <c r="L40" s="695"/>
      <c r="M40" s="695"/>
      <c r="N40" s="695"/>
      <c r="O40" s="696"/>
      <c r="P40" s="697"/>
      <c r="Q40" s="698"/>
      <c r="R40" s="698"/>
      <c r="S40" s="695"/>
      <c r="T40" s="695"/>
      <c r="U40" s="695"/>
      <c r="V40" s="696"/>
      <c r="W40" s="696"/>
      <c r="X40" s="696"/>
      <c r="Y40" s="696"/>
      <c r="Z40" s="696"/>
      <c r="AA40" s="696"/>
      <c r="AB40" s="696"/>
      <c r="AC40" s="696"/>
      <c r="AD40" s="696"/>
      <c r="AE40" s="696"/>
      <c r="AF40" s="696"/>
      <c r="AG40" s="696"/>
      <c r="AH40" s="696"/>
      <c r="AI40" s="696"/>
      <c r="AJ40" s="696"/>
      <c r="AK40" s="696"/>
      <c r="AL40" s="696"/>
      <c r="AM40" s="696"/>
      <c r="AN40" s="696"/>
      <c r="AO40" s="696"/>
      <c r="AP40" s="696"/>
      <c r="AQ40" s="696"/>
      <c r="AR40" s="696"/>
      <c r="AS40" s="696"/>
      <c r="AT40" s="696"/>
      <c r="AU40" s="696"/>
      <c r="AV40" s="696"/>
      <c r="AW40" s="696"/>
      <c r="AX40" s="696"/>
      <c r="AY40" s="696"/>
      <c r="AZ40" s="695"/>
      <c r="BA40" s="695"/>
      <c r="BB40" s="695"/>
      <c r="BC40" s="695"/>
      <c r="BD40" s="695"/>
      <c r="BE40" s="695"/>
      <c r="BF40" s="695"/>
      <c r="BG40" s="695"/>
      <c r="BH40" s="695"/>
    </row>
    <row r="41" spans="1:60" ht="26.25" customHeight="1" x14ac:dyDescent="0.2">
      <c r="K41" s="251"/>
      <c r="L41" s="251"/>
      <c r="M41" s="251"/>
      <c r="N41" s="251"/>
      <c r="O41" s="251"/>
      <c r="P41" s="251"/>
      <c r="BH41" s="40" t="str">
        <f>"*"&amp;'#Konverter'!AD24&amp;F38&amp;G38&amp;H38&amp;I38&amp;"*"</f>
        <v>*3214336961133*</v>
      </c>
    </row>
    <row r="43" spans="1:60" x14ac:dyDescent="0.2">
      <c r="J43" s="699" t="str">
        <f>IF(F38&amp;G38&amp;H38&amp;I38="","Obrazac prazan - unesite cifru na barem jednu poziciju.","Kontrolni broj: "&amp;MID(BH41,2,LEN(BH41)-2))</f>
        <v>Kontrolni broj: 3214336961133</v>
      </c>
      <c r="BH43" s="700" t="s">
        <v>2465</v>
      </c>
    </row>
  </sheetData>
  <sheetProtection sheet="1" objects="1" scenarios="1"/>
  <mergeCells count="160">
    <mergeCell ref="R32:AC32"/>
    <mergeCell ref="AD32:AG32"/>
    <mergeCell ref="AH32:AM32"/>
    <mergeCell ref="J38:N38"/>
    <mergeCell ref="O38:P38"/>
    <mergeCell ref="BB34:BH34"/>
    <mergeCell ref="R35:AC35"/>
    <mergeCell ref="AD35:AG35"/>
    <mergeCell ref="AH35:AM35"/>
    <mergeCell ref="AN35:AO35"/>
    <mergeCell ref="AP35:AQ35"/>
    <mergeCell ref="AR35:AV35"/>
    <mergeCell ref="AW35:BA35"/>
    <mergeCell ref="BB35:BH35"/>
    <mergeCell ref="J34:K35"/>
    <mergeCell ref="M34:Q35"/>
    <mergeCell ref="R34:AC34"/>
    <mergeCell ref="AD34:AG34"/>
    <mergeCell ref="AH34:AM34"/>
    <mergeCell ref="BB33:BH33"/>
    <mergeCell ref="J36:K36"/>
    <mergeCell ref="L36:AQ36"/>
    <mergeCell ref="AR36:AV36"/>
    <mergeCell ref="AW36:BA36"/>
    <mergeCell ref="BB36:BH36"/>
    <mergeCell ref="AN34:AO34"/>
    <mergeCell ref="AP34:AQ34"/>
    <mergeCell ref="AR34:AV34"/>
    <mergeCell ref="AW34:BA34"/>
    <mergeCell ref="J33:K33"/>
    <mergeCell ref="M33:AC33"/>
    <mergeCell ref="AD33:AG33"/>
    <mergeCell ref="AH33:AM33"/>
    <mergeCell ref="AN33:AO33"/>
    <mergeCell ref="AP33:AQ33"/>
    <mergeCell ref="AR33:AV33"/>
    <mergeCell ref="AW33:BA33"/>
    <mergeCell ref="R31:AC31"/>
    <mergeCell ref="AD31:AG31"/>
    <mergeCell ref="AH31:AM31"/>
    <mergeCell ref="AN31:AO31"/>
    <mergeCell ref="AP31:AQ31"/>
    <mergeCell ref="AR31:AV31"/>
    <mergeCell ref="AW31:BA31"/>
    <mergeCell ref="BB31:BH31"/>
    <mergeCell ref="R30:AC30"/>
    <mergeCell ref="AD30:AG30"/>
    <mergeCell ref="AH30:AM30"/>
    <mergeCell ref="AN30:AO30"/>
    <mergeCell ref="AP30:AQ30"/>
    <mergeCell ref="AR30:AV30"/>
    <mergeCell ref="AN29:AO29"/>
    <mergeCell ref="AP29:AQ29"/>
    <mergeCell ref="AR29:AV29"/>
    <mergeCell ref="AW29:BA29"/>
    <mergeCell ref="BB29:BH29"/>
    <mergeCell ref="AN32:AO32"/>
    <mergeCell ref="AP32:AQ32"/>
    <mergeCell ref="AW30:BA30"/>
    <mergeCell ref="BB30:BH30"/>
    <mergeCell ref="AR32:AV32"/>
    <mergeCell ref="AW32:BA32"/>
    <mergeCell ref="BB32:BH32"/>
    <mergeCell ref="AW27:BA27"/>
    <mergeCell ref="BB27:BH27"/>
    <mergeCell ref="J28:K32"/>
    <mergeCell ref="M28:Q32"/>
    <mergeCell ref="R28:AC28"/>
    <mergeCell ref="AD28:AG28"/>
    <mergeCell ref="AH28:AM28"/>
    <mergeCell ref="AN28:AO28"/>
    <mergeCell ref="AP28:AQ28"/>
    <mergeCell ref="AR28:AV28"/>
    <mergeCell ref="R27:AC27"/>
    <mergeCell ref="AD27:AG27"/>
    <mergeCell ref="AH27:AM27"/>
    <mergeCell ref="AN27:AO27"/>
    <mergeCell ref="AP27:AQ27"/>
    <mergeCell ref="AR27:AV27"/>
    <mergeCell ref="J23:K27"/>
    <mergeCell ref="L23:L35"/>
    <mergeCell ref="M23:Q27"/>
    <mergeCell ref="AW28:BA28"/>
    <mergeCell ref="BB28:BH28"/>
    <mergeCell ref="R29:AC29"/>
    <mergeCell ref="AD29:AG29"/>
    <mergeCell ref="AH29:AM29"/>
    <mergeCell ref="AW25:BA25"/>
    <mergeCell ref="BB25:BH25"/>
    <mergeCell ref="R26:AC26"/>
    <mergeCell ref="AD26:AG26"/>
    <mergeCell ref="AH26:AM26"/>
    <mergeCell ref="AN26:AO26"/>
    <mergeCell ref="AP26:AQ26"/>
    <mergeCell ref="AR26:AV26"/>
    <mergeCell ref="AW26:BA26"/>
    <mergeCell ref="BB26:BH26"/>
    <mergeCell ref="R25:AC25"/>
    <mergeCell ref="AD25:AG25"/>
    <mergeCell ref="AH25:AM25"/>
    <mergeCell ref="AN25:AO25"/>
    <mergeCell ref="AP25:AQ25"/>
    <mergeCell ref="AR25:AV25"/>
    <mergeCell ref="BB23:BH23"/>
    <mergeCell ref="R24:AC24"/>
    <mergeCell ref="AD24:AG24"/>
    <mergeCell ref="AH24:AM24"/>
    <mergeCell ref="AN24:AO24"/>
    <mergeCell ref="AP24:AQ24"/>
    <mergeCell ref="AR24:AV24"/>
    <mergeCell ref="AW24:BA24"/>
    <mergeCell ref="BB24:BH24"/>
    <mergeCell ref="AH23:AM23"/>
    <mergeCell ref="AN23:AO23"/>
    <mergeCell ref="AP23:AQ23"/>
    <mergeCell ref="AR23:AV23"/>
    <mergeCell ref="AW23:BA23"/>
    <mergeCell ref="R23:AC23"/>
    <mergeCell ref="AD23:AG23"/>
    <mergeCell ref="AN22:AO22"/>
    <mergeCell ref="AP22:AQ22"/>
    <mergeCell ref="AR22:AV22"/>
    <mergeCell ref="AW22:BA22"/>
    <mergeCell ref="BB22:BH22"/>
    <mergeCell ref="AR20:AV20"/>
    <mergeCell ref="AW20:BA20"/>
    <mergeCell ref="BB20:BH20"/>
    <mergeCell ref="J21:K22"/>
    <mergeCell ref="L21:Q22"/>
    <mergeCell ref="R21:AC21"/>
    <mergeCell ref="AD21:AG21"/>
    <mergeCell ref="AH21:AM21"/>
    <mergeCell ref="AN21:AO21"/>
    <mergeCell ref="AP21:AQ21"/>
    <mergeCell ref="AR21:AV21"/>
    <mergeCell ref="AW21:BA21"/>
    <mergeCell ref="BB21:BH21"/>
    <mergeCell ref="R22:AC22"/>
    <mergeCell ref="AD22:AG22"/>
    <mergeCell ref="AH22:AM22"/>
    <mergeCell ref="J20:K20"/>
    <mergeCell ref="L20:AC20"/>
    <mergeCell ref="AD20:AG20"/>
    <mergeCell ref="AH20:AM20"/>
    <mergeCell ref="AN20:AQ20"/>
    <mergeCell ref="AY7:BH7"/>
    <mergeCell ref="J14:BH14"/>
    <mergeCell ref="J15:BH15"/>
    <mergeCell ref="J17:K19"/>
    <mergeCell ref="L17:AC19"/>
    <mergeCell ref="AD17:AG19"/>
    <mergeCell ref="AH17:AM19"/>
    <mergeCell ref="AN17:AQ19"/>
    <mergeCell ref="AR17:AV18"/>
    <mergeCell ref="AW17:BA18"/>
    <mergeCell ref="BB17:BH17"/>
    <mergeCell ref="BB18:BH18"/>
    <mergeCell ref="AR19:AV19"/>
    <mergeCell ref="AW19:BA19"/>
    <mergeCell ref="BB19:BH19"/>
  </mergeCells>
  <conditionalFormatting sqref="J43">
    <cfRule type="containsText" dxfId="21" priority="2" operator="containsText" text="Obrazac prazan">
      <formula>NOT(ISERROR(SEARCH("Obrazac prazan",J43)))</formula>
    </cfRule>
  </conditionalFormatting>
  <dataValidations count="1">
    <dataValidation type="decimal" allowBlank="1" showInputMessage="1" showErrorMessage="1" sqref="AH21:AM35 AW21:BA36" xr:uid="{00000000-0002-0000-0F00-000000000000}">
      <formula1>-9.99999E+307</formula1>
      <formula2>9.99999E+307</formula2>
    </dataValidation>
  </dataValidations>
  <pageMargins left="0.82677165354330717" right="0.39370078740157483" top="0.27559055118110237" bottom="0.23622047244094491" header="0.23622047244094491" footer="0.15748031496062992"/>
  <pageSetup paperSize="9" scale="67" orientation="landscape" r:id="rId1"/>
  <extLst>
    <ext xmlns:x14="http://schemas.microsoft.com/office/spreadsheetml/2009/9/main" uri="{78C0D931-6437-407d-A8EE-F0AAD7539E65}">
      <x14:conditionalFormattings>
        <x14:conditionalFormatting xmlns:xm="http://schemas.microsoft.com/office/excel/2006/main">
          <x14:cfRule type="expression" priority="1" id="{2A15610A-8C05-465E-9C5A-31A6D8DAB9B9}">
            <xm:f>OR(LEFT(OsnPodaci!$A$55,5)="Reviz",LEFT(OsnPodaci!$A$55,6)="Izjava")</xm:f>
            <x14:dxf>
              <font>
                <color theme="0"/>
              </font>
            </x14:dxf>
          </x14:cfRule>
          <xm:sqref>J43</xm:sqref>
        </x14:conditionalFormatting>
        <x14:conditionalFormatting xmlns:xm="http://schemas.microsoft.com/office/excel/2006/main">
          <x14:cfRule type="expression" priority="3" id="{374CCFF1-F3F5-4F5E-A871-6BD513EDB695}">
            <xm:f>OR(LEFT(OsnPodaci!$A$55,5)="Reviz",LEFT(OsnPodaci!$A$55,6)="Izjava")</xm:f>
            <x14:dxf>
              <font>
                <color theme="0"/>
              </font>
              <fill>
                <patternFill>
                  <bgColor theme="0"/>
                </patternFill>
              </fill>
              <border>
                <left style="thin">
                  <color theme="0"/>
                </left>
                <right style="thin">
                  <color theme="0"/>
                </right>
                <top style="thin">
                  <color theme="0"/>
                </top>
                <bottom style="thin">
                  <color theme="0"/>
                </bottom>
                <vertical/>
                <horizontal/>
              </border>
            </x14:dxf>
          </x14:cfRule>
          <xm:sqref>J17:BH39</xm:sqref>
        </x14:conditionalFormatting>
        <x14:conditionalFormatting xmlns:xm="http://schemas.microsoft.com/office/excel/2006/main">
          <x14:cfRule type="expression" priority="4" id="{927C0834-FF2B-4635-B9A6-62E67B0BB0C0}">
            <xm:f>OR(LEFT(OsnPodaci!$A$55,5)="Reviz",LEFT(OsnPodaci!$A$55,6)="Izjava")</xm:f>
            <x14:dxf>
              <font>
                <color theme="0"/>
              </font>
              <fill>
                <patternFill>
                  <bgColor theme="0"/>
                </patternFill>
              </fill>
              <border>
                <left/>
                <right/>
                <top/>
                <bottom/>
                <vertical/>
                <horizontal/>
              </border>
            </x14:dxf>
          </x14:cfRule>
          <xm:sqref>J37:BO37 J43:BO43 J1:BL15 BI17:BO36 BI38:BO40 K41:BO41</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9">
    <tabColor rgb="FF0F932E"/>
    <pageSetUpPr fitToPage="1"/>
  </sheetPr>
  <dimension ref="A1:AP47"/>
  <sheetViews>
    <sheetView showGridLines="0" view="pageLayout" topLeftCell="C8" zoomScale="70" zoomScaleNormal="100" zoomScalePageLayoutView="70" workbookViewId="0">
      <selection activeCell="AI29" sqref="AI29:AO29"/>
    </sheetView>
  </sheetViews>
  <sheetFormatPr defaultColWidth="2.5703125" defaultRowHeight="15.75" x14ac:dyDescent="0.25"/>
  <cols>
    <col min="1" max="1" width="8.7109375" style="126" hidden="1" customWidth="1"/>
    <col min="2" max="2" width="12.5703125" style="126" hidden="1" customWidth="1"/>
    <col min="3" max="3" width="12.7109375" style="236" bestFit="1" customWidth="1"/>
    <col min="4" max="5" width="2.5703125" style="236" customWidth="1"/>
    <col min="6" max="6" width="9.140625" style="236" bestFit="1" customWidth="1"/>
    <col min="7" max="21" width="2.5703125" style="236" customWidth="1"/>
    <col min="22" max="22" width="3" style="236" customWidth="1"/>
    <col min="23" max="23" width="2.5703125" style="236" customWidth="1"/>
    <col min="24" max="24" width="3.140625" style="236" customWidth="1"/>
    <col min="25" max="25" width="2.5703125" style="236" customWidth="1"/>
    <col min="26" max="26" width="4" style="236" customWidth="1"/>
    <col min="27" max="35" width="2.5703125" style="236" customWidth="1"/>
    <col min="36" max="36" width="2.7109375" style="236" customWidth="1"/>
    <col min="37" max="37" width="5.140625" style="236" customWidth="1"/>
    <col min="38" max="38" width="1.28515625" style="236" customWidth="1"/>
    <col min="39" max="39" width="2" style="236" customWidth="1"/>
    <col min="40" max="40" width="4.140625" style="236" customWidth="1"/>
    <col min="41" max="41" width="1.5703125" style="236" customWidth="1"/>
    <col min="42" max="42" width="4.85546875" style="236" customWidth="1"/>
    <col min="43" max="44" width="2.5703125" style="236" customWidth="1"/>
    <col min="45" max="16384" width="2.5703125" style="236"/>
  </cols>
  <sheetData>
    <row r="1" spans="1:42" ht="22.15" customHeight="1" x14ac:dyDescent="0.25">
      <c r="AK1" s="292"/>
      <c r="AN1" s="701" t="s">
        <v>3095</v>
      </c>
      <c r="AP1" s="1484" t="str">
        <f>"*"&amp;'#Konverter'!AD25&amp;B34&amp;"*"</f>
        <v>*335980022004*</v>
      </c>
    </row>
    <row r="2" spans="1:42" ht="22.15" customHeight="1" x14ac:dyDescent="0.25">
      <c r="AK2" s="292"/>
      <c r="AN2" s="701"/>
      <c r="AP2" s="1484"/>
    </row>
    <row r="3" spans="1:42" ht="27" customHeight="1" x14ac:dyDescent="0.35">
      <c r="C3" s="1839" t="s">
        <v>3096</v>
      </c>
      <c r="D3" s="1839"/>
      <c r="E3" s="1839"/>
      <c r="F3" s="1839"/>
      <c r="G3" s="1839"/>
      <c r="H3" s="1839"/>
      <c r="I3" s="1839"/>
      <c r="J3" s="1839"/>
      <c r="K3" s="1839"/>
      <c r="L3" s="1839"/>
      <c r="M3" s="1839"/>
      <c r="N3" s="1839"/>
      <c r="O3" s="1839"/>
      <c r="P3" s="1839"/>
      <c r="Q3" s="1839"/>
      <c r="R3" s="1839"/>
      <c r="S3" s="1839"/>
      <c r="T3" s="1839"/>
      <c r="U3" s="1839"/>
      <c r="V3" s="1839"/>
      <c r="W3" s="1839"/>
      <c r="X3" s="1839"/>
      <c r="Y3" s="1839"/>
      <c r="Z3" s="1839"/>
      <c r="AA3" s="1839"/>
      <c r="AB3" s="1839"/>
      <c r="AC3" s="1839"/>
      <c r="AD3" s="1839"/>
      <c r="AE3" s="1839"/>
      <c r="AF3" s="1839"/>
      <c r="AG3" s="1839"/>
      <c r="AH3" s="1839"/>
      <c r="AI3" s="1839"/>
      <c r="AJ3" s="1839"/>
      <c r="AK3" s="1839"/>
      <c r="AL3" s="1839"/>
      <c r="AM3" s="1839"/>
      <c r="AN3" s="1839"/>
      <c r="AO3" s="1839"/>
      <c r="AP3" s="1484"/>
    </row>
    <row r="4" spans="1:42" ht="25.5" x14ac:dyDescent="0.35">
      <c r="C4" s="1839" t="s">
        <v>3097</v>
      </c>
      <c r="D4" s="1839"/>
      <c r="E4" s="1839"/>
      <c r="F4" s="1839"/>
      <c r="G4" s="1839"/>
      <c r="H4" s="1839"/>
      <c r="I4" s="1839"/>
      <c r="J4" s="1839"/>
      <c r="K4" s="1839"/>
      <c r="L4" s="1839"/>
      <c r="M4" s="1839"/>
      <c r="N4" s="1839"/>
      <c r="O4" s="1839"/>
      <c r="P4" s="1839"/>
      <c r="Q4" s="1839"/>
      <c r="R4" s="1839"/>
      <c r="S4" s="1839"/>
      <c r="T4" s="1839"/>
      <c r="U4" s="1839"/>
      <c r="V4" s="1839"/>
      <c r="W4" s="1839"/>
      <c r="X4" s="1839"/>
      <c r="Y4" s="1839"/>
      <c r="Z4" s="1839"/>
      <c r="AA4" s="1839"/>
      <c r="AB4" s="1839"/>
      <c r="AC4" s="1839"/>
      <c r="AD4" s="1839"/>
      <c r="AE4" s="1839"/>
      <c r="AF4" s="1839"/>
      <c r="AG4" s="1839"/>
      <c r="AH4" s="1839"/>
      <c r="AI4" s="1839"/>
      <c r="AJ4" s="1839"/>
      <c r="AK4" s="1839"/>
      <c r="AL4" s="1839"/>
      <c r="AM4" s="1839"/>
      <c r="AN4" s="1839"/>
      <c r="AO4" s="1839"/>
      <c r="AP4" s="1484"/>
    </row>
    <row r="5" spans="1:42" ht="25.5" x14ac:dyDescent="0.35">
      <c r="C5" s="1839" t="s">
        <v>3098</v>
      </c>
      <c r="D5" s="1839"/>
      <c r="E5" s="1839"/>
      <c r="F5" s="1839"/>
      <c r="G5" s="1839"/>
      <c r="H5" s="1839"/>
      <c r="I5" s="1839"/>
      <c r="J5" s="1839"/>
      <c r="K5" s="1839"/>
      <c r="L5" s="1839"/>
      <c r="M5" s="1839"/>
      <c r="N5" s="1839"/>
      <c r="O5" s="1839"/>
      <c r="P5" s="1839"/>
      <c r="Q5" s="1839"/>
      <c r="R5" s="1839"/>
      <c r="S5" s="1839"/>
      <c r="T5" s="1839"/>
      <c r="U5" s="1839"/>
      <c r="V5" s="1839"/>
      <c r="W5" s="1839"/>
      <c r="X5" s="1839"/>
      <c r="Y5" s="1839"/>
      <c r="Z5" s="1839"/>
      <c r="AA5" s="1839"/>
      <c r="AB5" s="1839"/>
      <c r="AC5" s="1839"/>
      <c r="AD5" s="1839"/>
      <c r="AE5" s="1839"/>
      <c r="AF5" s="1839"/>
      <c r="AG5" s="1839"/>
      <c r="AH5" s="1839"/>
      <c r="AI5" s="1839"/>
      <c r="AJ5" s="1839"/>
      <c r="AK5" s="1839"/>
      <c r="AL5" s="1839"/>
      <c r="AM5" s="1839"/>
      <c r="AN5" s="1839"/>
      <c r="AO5" s="1839"/>
      <c r="AP5" s="1484"/>
    </row>
    <row r="6" spans="1:42" x14ac:dyDescent="0.25">
      <c r="AP6" s="1484"/>
    </row>
    <row r="7" spans="1:42" x14ac:dyDescent="0.25">
      <c r="AP7" s="1484"/>
    </row>
    <row r="8" spans="1:42" ht="20.25" x14ac:dyDescent="0.3">
      <c r="C8" s="266" t="str">
        <f>IF(OsnPodaci!B4="","",OsnPodaci!B4)</f>
        <v>DOO Gradski i prigradski saobraćaj Tuzla</v>
      </c>
      <c r="D8" s="294"/>
      <c r="E8" s="294"/>
      <c r="F8" s="294"/>
      <c r="G8" s="294"/>
      <c r="H8" s="294"/>
      <c r="I8" s="294"/>
      <c r="J8" s="294"/>
      <c r="K8" s="294"/>
      <c r="L8" s="294"/>
      <c r="M8" s="294"/>
      <c r="N8" s="294"/>
      <c r="O8" s="294"/>
      <c r="P8" s="294"/>
      <c r="Q8" s="294"/>
      <c r="R8" s="294"/>
      <c r="S8" s="294"/>
      <c r="T8" s="294"/>
      <c r="U8" s="294"/>
      <c r="V8" s="294"/>
      <c r="W8" s="294"/>
      <c r="X8" s="295"/>
      <c r="Y8" s="295"/>
      <c r="Z8" s="295"/>
      <c r="AA8" s="295"/>
      <c r="AB8" s="295"/>
      <c r="AC8" s="295"/>
      <c r="AD8" s="295"/>
      <c r="AE8" s="295"/>
      <c r="AF8" s="295"/>
      <c r="AG8" s="295"/>
      <c r="AH8" s="295"/>
      <c r="AI8" s="295"/>
      <c r="AJ8" s="295"/>
      <c r="AK8" s="295"/>
      <c r="AL8" s="295"/>
      <c r="AM8" s="295"/>
      <c r="AP8" s="1484"/>
    </row>
    <row r="9" spans="1:42" s="254" customFormat="1" ht="24" customHeight="1" x14ac:dyDescent="0.3">
      <c r="A9" s="126"/>
      <c r="B9" s="126"/>
      <c r="C9" s="657" t="s">
        <v>3099</v>
      </c>
      <c r="D9" s="188"/>
      <c r="E9" s="188"/>
      <c r="F9" s="188"/>
      <c r="G9" s="188"/>
      <c r="H9" s="188"/>
      <c r="I9" s="188"/>
      <c r="J9" s="188"/>
      <c r="K9" s="188"/>
      <c r="L9" s="188"/>
      <c r="M9" s="187"/>
      <c r="N9" s="187"/>
      <c r="O9" s="187"/>
      <c r="P9" s="187"/>
      <c r="Q9" s="187"/>
      <c r="R9" s="187"/>
      <c r="S9" s="187"/>
      <c r="T9" s="187"/>
      <c r="U9" s="187"/>
      <c r="V9" s="187"/>
      <c r="W9" s="187"/>
      <c r="X9" s="295"/>
      <c r="Y9" s="295"/>
      <c r="Z9" s="295"/>
      <c r="AA9" s="295"/>
      <c r="AB9" s="295"/>
      <c r="AC9" s="295"/>
      <c r="AD9" s="295"/>
      <c r="AE9" s="295"/>
      <c r="AF9" s="295"/>
      <c r="AG9" s="295"/>
      <c r="AH9" s="295"/>
      <c r="AI9" s="295"/>
      <c r="AJ9" s="295"/>
      <c r="AK9" s="295"/>
      <c r="AL9" s="295"/>
      <c r="AM9" s="295"/>
      <c r="AP9" s="1484"/>
    </row>
    <row r="10" spans="1:42" ht="9.75" customHeight="1" x14ac:dyDescent="0.3">
      <c r="C10" s="257"/>
      <c r="D10" s="296"/>
      <c r="E10" s="296"/>
      <c r="F10" s="296"/>
      <c r="G10" s="296"/>
      <c r="H10" s="296"/>
      <c r="I10" s="296"/>
      <c r="J10" s="296"/>
      <c r="K10" s="296"/>
      <c r="L10" s="296"/>
      <c r="M10" s="296"/>
      <c r="N10" s="296"/>
      <c r="O10" s="296"/>
      <c r="P10" s="296"/>
      <c r="Q10" s="296"/>
      <c r="R10" s="296"/>
      <c r="S10" s="296"/>
      <c r="T10" s="296"/>
      <c r="U10" s="296"/>
      <c r="V10" s="296"/>
      <c r="W10" s="296"/>
      <c r="X10" s="295"/>
      <c r="Y10" s="295"/>
      <c r="Z10" s="295"/>
      <c r="AA10" s="295"/>
      <c r="AB10" s="295"/>
      <c r="AC10" s="295"/>
      <c r="AD10" s="295"/>
      <c r="AE10" s="295"/>
      <c r="AF10" s="295"/>
      <c r="AG10" s="295"/>
      <c r="AH10" s="295"/>
      <c r="AI10" s="295"/>
      <c r="AJ10" s="295"/>
      <c r="AK10" s="295"/>
      <c r="AL10" s="295"/>
      <c r="AM10" s="295"/>
      <c r="AP10" s="1484"/>
    </row>
    <row r="11" spans="1:42" ht="20.25" x14ac:dyDescent="0.3">
      <c r="C11" s="266" t="str">
        <f>IF(OsnPodaci!A4="","",OsnPodaci!A4)</f>
        <v>4209197100002</v>
      </c>
      <c r="D11" s="297"/>
      <c r="E11" s="297"/>
      <c r="F11" s="297"/>
      <c r="G11" s="296"/>
      <c r="H11" s="296"/>
      <c r="I11" s="296"/>
      <c r="J11" s="296"/>
      <c r="K11" s="296"/>
      <c r="L11" s="296"/>
      <c r="M11" s="296"/>
      <c r="N11" s="296"/>
      <c r="O11" s="296"/>
      <c r="P11" s="296"/>
      <c r="Q11" s="296"/>
      <c r="R11" s="296"/>
      <c r="S11" s="296"/>
      <c r="T11" s="296"/>
      <c r="U11" s="296"/>
      <c r="V11" s="296"/>
      <c r="W11" s="296"/>
      <c r="X11" s="295"/>
      <c r="Y11" s="295"/>
      <c r="Z11" s="295"/>
      <c r="AA11" s="295"/>
      <c r="AB11" s="295"/>
      <c r="AC11" s="295"/>
      <c r="AD11" s="295"/>
      <c r="AE11" s="295"/>
      <c r="AF11" s="295"/>
      <c r="AG11" s="295"/>
      <c r="AH11" s="295"/>
      <c r="AI11" s="295"/>
      <c r="AJ11" s="295"/>
      <c r="AK11" s="295"/>
      <c r="AL11" s="295"/>
      <c r="AM11" s="295"/>
      <c r="AP11" s="1484"/>
    </row>
    <row r="12" spans="1:42" s="254" customFormat="1" ht="24" customHeight="1" x14ac:dyDescent="0.3">
      <c r="A12" s="126"/>
      <c r="B12" s="126"/>
      <c r="C12" s="657" t="s">
        <v>3049</v>
      </c>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P12" s="1484"/>
    </row>
    <row r="13" spans="1:42" ht="9.75" customHeight="1" x14ac:dyDescent="0.3">
      <c r="C13" s="257"/>
      <c r="D13" s="298"/>
      <c r="E13" s="298"/>
      <c r="F13" s="298"/>
      <c r="G13" s="298"/>
      <c r="H13" s="298"/>
      <c r="I13" s="298"/>
      <c r="J13" s="298"/>
      <c r="K13" s="298"/>
      <c r="L13" s="298"/>
      <c r="M13" s="298"/>
      <c r="N13" s="298"/>
      <c r="O13" s="298"/>
      <c r="P13" s="298"/>
      <c r="Q13" s="298"/>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P13" s="1484"/>
    </row>
    <row r="14" spans="1:42" s="261" customFormat="1" ht="20.25" x14ac:dyDescent="0.3">
      <c r="A14" s="126"/>
      <c r="B14" s="126"/>
      <c r="C14" s="266" t="str">
        <f>IF(OsnPodaci!A10="","",OsnPodaci!A10)</f>
        <v>Tuzla</v>
      </c>
      <c r="D14" s="297"/>
      <c r="E14" s="237"/>
      <c r="F14" s="237"/>
      <c r="G14" s="237"/>
      <c r="H14" s="237"/>
      <c r="I14" s="297"/>
      <c r="K14" s="297"/>
      <c r="L14" s="297"/>
      <c r="M14" s="297"/>
      <c r="N14" s="297"/>
      <c r="O14" s="297"/>
      <c r="P14" s="297"/>
      <c r="Q14" s="297"/>
      <c r="R14" s="297"/>
      <c r="S14" s="297"/>
      <c r="T14" s="295"/>
      <c r="U14" s="295"/>
      <c r="V14" s="295"/>
      <c r="W14" s="298"/>
      <c r="X14" s="298"/>
      <c r="Y14" s="297"/>
      <c r="Z14" s="237"/>
      <c r="AA14" s="237"/>
      <c r="AB14" s="237"/>
      <c r="AC14" s="297"/>
      <c r="AD14" s="297"/>
      <c r="AE14" s="297"/>
      <c r="AF14" s="297"/>
      <c r="AG14" s="297"/>
      <c r="AH14" s="297"/>
      <c r="AJ14" s="293"/>
      <c r="AK14" s="293"/>
      <c r="AL14" s="297"/>
      <c r="AM14" s="297"/>
      <c r="AN14" s="264"/>
      <c r="AO14" s="264" t="str">
        <f>IF(OsnPodaci!A13="","",OsnPodaci!A13)</f>
        <v>Bukinje bb</v>
      </c>
      <c r="AP14" s="1484"/>
    </row>
    <row r="15" spans="1:42" s="299" customFormat="1" ht="24" customHeight="1" x14ac:dyDescent="0.2">
      <c r="A15" s="126"/>
      <c r="B15" s="126"/>
      <c r="C15" s="657" t="s">
        <v>2460</v>
      </c>
      <c r="D15" s="290"/>
      <c r="E15" s="290"/>
      <c r="F15" s="290"/>
      <c r="G15" s="290"/>
      <c r="H15" s="290"/>
      <c r="I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J15" s="187"/>
      <c r="AK15" s="187"/>
      <c r="AL15" s="290"/>
      <c r="AM15" s="290"/>
      <c r="AN15" s="694"/>
      <c r="AO15" s="694" t="s">
        <v>1940</v>
      </c>
      <c r="AP15" s="1484"/>
    </row>
    <row r="16" spans="1:42" s="299" customFormat="1" ht="9.75" customHeight="1" x14ac:dyDescent="0.2">
      <c r="A16" s="126"/>
      <c r="B16" s="126"/>
      <c r="C16" s="657"/>
      <c r="D16" s="290"/>
      <c r="E16" s="290"/>
      <c r="F16" s="290"/>
      <c r="G16" s="290"/>
      <c r="H16" s="290"/>
      <c r="I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J16" s="187"/>
      <c r="AK16" s="187"/>
      <c r="AL16" s="290"/>
      <c r="AM16" s="290"/>
      <c r="AN16" s="694"/>
      <c r="AO16" s="694"/>
      <c r="AP16" s="1484"/>
    </row>
    <row r="17" spans="1:42" ht="28.5" customHeight="1" x14ac:dyDescent="0.3">
      <c r="C17" s="1483" t="str">
        <f>IF(OsnPodaci!B19="","",OsnPodaci!B19)</f>
        <v>Gradski i prigradski kopneni prijevoz putnika</v>
      </c>
      <c r="D17" s="1483"/>
      <c r="E17" s="1483"/>
      <c r="F17" s="1483"/>
      <c r="G17" s="1483"/>
      <c r="H17" s="1483"/>
      <c r="I17" s="1483"/>
      <c r="J17" s="1483"/>
      <c r="K17" s="1483"/>
      <c r="L17" s="1483"/>
      <c r="M17" s="1483"/>
      <c r="N17" s="1483"/>
      <c r="O17" s="1483"/>
      <c r="P17" s="1483"/>
      <c r="Q17" s="1483"/>
      <c r="R17" s="1483"/>
      <c r="S17" s="1483"/>
      <c r="T17" s="1483"/>
      <c r="U17" s="1483"/>
      <c r="V17" s="1483"/>
      <c r="W17" s="1483"/>
      <c r="X17" s="1483"/>
      <c r="Y17" s="1483"/>
      <c r="Z17" s="1483"/>
      <c r="AA17" s="1483"/>
      <c r="AB17" s="1483"/>
      <c r="AC17" s="1483"/>
      <c r="AD17" s="1483"/>
      <c r="AE17" s="1483"/>
      <c r="AF17" s="1483"/>
      <c r="AG17" s="1483"/>
      <c r="AH17" s="1483"/>
      <c r="AI17" s="295"/>
      <c r="AJ17" s="295"/>
      <c r="AK17" s="295"/>
      <c r="AL17" s="295"/>
      <c r="AM17" s="295"/>
      <c r="AN17" s="257"/>
      <c r="AO17" s="257"/>
      <c r="AP17" s="1484"/>
    </row>
    <row r="18" spans="1:42" s="261" customFormat="1" ht="28.5" customHeight="1" x14ac:dyDescent="0.3">
      <c r="A18" s="126"/>
      <c r="B18" s="126"/>
      <c r="C18" s="1483"/>
      <c r="D18" s="1483"/>
      <c r="E18" s="1483"/>
      <c r="F18" s="1483"/>
      <c r="G18" s="1483"/>
      <c r="H18" s="1483"/>
      <c r="I18" s="1483"/>
      <c r="J18" s="1483"/>
      <c r="K18" s="1483"/>
      <c r="L18" s="1483"/>
      <c r="M18" s="1483"/>
      <c r="N18" s="1483"/>
      <c r="O18" s="1483"/>
      <c r="P18" s="1483"/>
      <c r="Q18" s="1483"/>
      <c r="R18" s="1483"/>
      <c r="S18" s="1483"/>
      <c r="T18" s="1483"/>
      <c r="U18" s="1483"/>
      <c r="V18" s="1483"/>
      <c r="W18" s="1483"/>
      <c r="X18" s="1483"/>
      <c r="Y18" s="1483"/>
      <c r="Z18" s="1483"/>
      <c r="AA18" s="1483"/>
      <c r="AB18" s="1483"/>
      <c r="AC18" s="1483"/>
      <c r="AD18" s="1483"/>
      <c r="AE18" s="1483"/>
      <c r="AF18" s="1483"/>
      <c r="AG18" s="1483"/>
      <c r="AH18" s="1483"/>
      <c r="AI18" s="300"/>
      <c r="AJ18" s="300"/>
      <c r="AK18" s="300"/>
      <c r="AL18" s="297"/>
      <c r="AM18" s="297"/>
      <c r="AN18" s="264"/>
      <c r="AO18" s="264" t="str">
        <f>IF(OsnPodaci!A19="","",OsnPodaci!A19)</f>
        <v>49.31</v>
      </c>
      <c r="AP18" s="1484"/>
    </row>
    <row r="19" spans="1:42" s="254" customFormat="1" ht="24" customHeight="1" x14ac:dyDescent="0.3">
      <c r="A19" s="126"/>
      <c r="B19" s="126"/>
      <c r="C19" s="657" t="s">
        <v>1948</v>
      </c>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c r="AL19" s="295"/>
      <c r="AM19" s="295"/>
      <c r="AN19" s="694"/>
      <c r="AO19" s="694" t="s">
        <v>7</v>
      </c>
      <c r="AP19" s="1484"/>
    </row>
    <row r="23" spans="1:42" s="295" customFormat="1" ht="20.25" x14ac:dyDescent="0.3">
      <c r="A23" s="702"/>
      <c r="B23" s="702"/>
      <c r="C23" s="1485" t="str">
        <f>IF(OR(OsnPodaci!A58="",OsnPodaci!B58=""),"Unijeti interval izvještavanja.","Izvještaj za period od "&amp;TEXT(OsnPodaci!A58,"dd.mm.yyyy.")&amp;" do "&amp;TEXT(OsnPodaci!B58,"dd.mm.yyyy.")&amp;" godine")</f>
        <v>Izvještaj za period od 01.01.2023. do 31.12.2023. godine</v>
      </c>
      <c r="D23" s="1485"/>
      <c r="E23" s="1485"/>
      <c r="F23" s="1485"/>
      <c r="G23" s="1485"/>
      <c r="H23" s="1485"/>
      <c r="I23" s="1485"/>
      <c r="J23" s="1485"/>
      <c r="K23" s="1485"/>
      <c r="L23" s="1485"/>
      <c r="M23" s="1485"/>
      <c r="N23" s="1485"/>
      <c r="O23" s="1485"/>
      <c r="P23" s="1485"/>
      <c r="Q23" s="1485"/>
      <c r="R23" s="1485"/>
      <c r="S23" s="1485"/>
      <c r="T23" s="1485"/>
      <c r="U23" s="1485"/>
      <c r="V23" s="1485"/>
      <c r="W23" s="1485"/>
      <c r="X23" s="1485"/>
      <c r="Y23" s="1485"/>
      <c r="Z23" s="1485"/>
      <c r="AA23" s="1485"/>
      <c r="AB23" s="1485"/>
      <c r="AC23" s="1485"/>
      <c r="AD23" s="1485"/>
      <c r="AE23" s="1485"/>
      <c r="AF23" s="1485"/>
      <c r="AG23" s="1485"/>
      <c r="AH23" s="1485"/>
      <c r="AI23" s="1485"/>
      <c r="AJ23" s="1485"/>
      <c r="AK23" s="1485"/>
      <c r="AL23" s="1485"/>
      <c r="AM23" s="1485"/>
      <c r="AN23" s="1485"/>
      <c r="AO23" s="1485"/>
    </row>
    <row r="24" spans="1:42" x14ac:dyDescent="0.25">
      <c r="C24" s="238"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row>
    <row r="25" spans="1:42" s="301" customFormat="1" ht="18" x14ac:dyDescent="0.2">
      <c r="A25" s="126"/>
      <c r="B25" s="126"/>
      <c r="C25" s="1819" t="s">
        <v>3003</v>
      </c>
      <c r="D25" s="1820"/>
      <c r="E25" s="1821" t="s">
        <v>3100</v>
      </c>
      <c r="F25" s="1822"/>
      <c r="G25" s="1822"/>
      <c r="H25" s="1822"/>
      <c r="I25" s="1822"/>
      <c r="J25" s="1822"/>
      <c r="K25" s="1822"/>
      <c r="L25" s="1822"/>
      <c r="M25" s="1822"/>
      <c r="N25" s="1822"/>
      <c r="O25" s="1822"/>
      <c r="P25" s="1822"/>
      <c r="Q25" s="1822"/>
      <c r="R25" s="1822"/>
      <c r="S25" s="1822"/>
      <c r="T25" s="1822"/>
      <c r="U25" s="1822"/>
      <c r="V25" s="1822"/>
      <c r="W25" s="1822"/>
      <c r="X25" s="1822"/>
      <c r="Y25" s="1822"/>
      <c r="Z25" s="1822"/>
      <c r="AA25" s="1822"/>
      <c r="AB25" s="1822"/>
      <c r="AC25" s="1822"/>
      <c r="AD25" s="1823"/>
      <c r="AE25" s="1827" t="s">
        <v>2439</v>
      </c>
      <c r="AF25" s="1828"/>
      <c r="AG25" s="1828"/>
      <c r="AH25" s="1829"/>
      <c r="AI25" s="1833" t="s">
        <v>2468</v>
      </c>
      <c r="AJ25" s="1828"/>
      <c r="AK25" s="1828"/>
      <c r="AL25" s="1828"/>
      <c r="AM25" s="1828"/>
      <c r="AN25" s="1828"/>
      <c r="AO25" s="1834"/>
    </row>
    <row r="26" spans="1:42" s="301" customFormat="1" ht="18" x14ac:dyDescent="0.2">
      <c r="A26" s="126"/>
      <c r="B26" s="126"/>
      <c r="C26" s="1837" t="s">
        <v>3006</v>
      </c>
      <c r="D26" s="1838"/>
      <c r="E26" s="1824"/>
      <c r="F26" s="1825"/>
      <c r="G26" s="1825"/>
      <c r="H26" s="1825"/>
      <c r="I26" s="1825"/>
      <c r="J26" s="1825"/>
      <c r="K26" s="1825"/>
      <c r="L26" s="1825"/>
      <c r="M26" s="1825"/>
      <c r="N26" s="1825"/>
      <c r="O26" s="1825"/>
      <c r="P26" s="1825"/>
      <c r="Q26" s="1825"/>
      <c r="R26" s="1825"/>
      <c r="S26" s="1825"/>
      <c r="T26" s="1825"/>
      <c r="U26" s="1825"/>
      <c r="V26" s="1825"/>
      <c r="W26" s="1825"/>
      <c r="X26" s="1825"/>
      <c r="Y26" s="1825"/>
      <c r="Z26" s="1825"/>
      <c r="AA26" s="1825"/>
      <c r="AB26" s="1825"/>
      <c r="AC26" s="1825"/>
      <c r="AD26" s="1826"/>
      <c r="AE26" s="1830"/>
      <c r="AF26" s="1831"/>
      <c r="AG26" s="1831"/>
      <c r="AH26" s="1832"/>
      <c r="AI26" s="1835"/>
      <c r="AJ26" s="1831"/>
      <c r="AK26" s="1831"/>
      <c r="AL26" s="1831"/>
      <c r="AM26" s="1831"/>
      <c r="AN26" s="1831"/>
      <c r="AO26" s="1836"/>
    </row>
    <row r="27" spans="1:42" s="301" customFormat="1" ht="18.75" customHeight="1" x14ac:dyDescent="0.2">
      <c r="A27" s="126"/>
      <c r="B27" s="126"/>
      <c r="C27" s="1840">
        <v>1</v>
      </c>
      <c r="D27" s="1841"/>
      <c r="E27" s="1842">
        <v>2</v>
      </c>
      <c r="F27" s="1843"/>
      <c r="G27" s="1843"/>
      <c r="H27" s="1843"/>
      <c r="I27" s="1843"/>
      <c r="J27" s="1843"/>
      <c r="K27" s="1843"/>
      <c r="L27" s="1843"/>
      <c r="M27" s="1843"/>
      <c r="N27" s="1843"/>
      <c r="O27" s="1843"/>
      <c r="P27" s="1843"/>
      <c r="Q27" s="1843"/>
      <c r="R27" s="1843"/>
      <c r="S27" s="1843"/>
      <c r="T27" s="1843"/>
      <c r="U27" s="1843"/>
      <c r="V27" s="1843"/>
      <c r="W27" s="1843"/>
      <c r="X27" s="1843"/>
      <c r="Y27" s="1843"/>
      <c r="Z27" s="1843"/>
      <c r="AA27" s="1843"/>
      <c r="AB27" s="1843"/>
      <c r="AC27" s="1843"/>
      <c r="AD27" s="1844"/>
      <c r="AE27" s="1845">
        <v>3</v>
      </c>
      <c r="AF27" s="1846"/>
      <c r="AG27" s="1846"/>
      <c r="AH27" s="1841"/>
      <c r="AI27" s="1847">
        <v>4</v>
      </c>
      <c r="AJ27" s="1846"/>
      <c r="AK27" s="1846"/>
      <c r="AL27" s="1846"/>
      <c r="AM27" s="1846"/>
      <c r="AN27" s="1846"/>
      <c r="AO27" s="1848"/>
    </row>
    <row r="28" spans="1:42" s="244" customFormat="1" ht="29.25" customHeight="1" x14ac:dyDescent="0.2">
      <c r="A28" s="126">
        <v>0.01</v>
      </c>
      <c r="B28" s="126">
        <f>IF(LEN(AI28)=0,"",1+ABS((AI28*A28)/LEN(AI28))+A28)</f>
        <v>3052.2857142857147</v>
      </c>
      <c r="C28" s="1803" t="s">
        <v>2081</v>
      </c>
      <c r="D28" s="1804"/>
      <c r="E28" s="1851" t="s">
        <v>3101</v>
      </c>
      <c r="F28" s="1852"/>
      <c r="G28" s="1852"/>
      <c r="H28" s="1852"/>
      <c r="I28" s="1852"/>
      <c r="J28" s="1852"/>
      <c r="K28" s="1852"/>
      <c r="L28" s="1852"/>
      <c r="M28" s="1852"/>
      <c r="N28" s="1852"/>
      <c r="O28" s="1852"/>
      <c r="P28" s="1852"/>
      <c r="Q28" s="1852"/>
      <c r="R28" s="1852"/>
      <c r="S28" s="1852"/>
      <c r="T28" s="1852"/>
      <c r="U28" s="1852"/>
      <c r="V28" s="1852"/>
      <c r="W28" s="1852"/>
      <c r="X28" s="1852"/>
      <c r="Y28" s="1852"/>
      <c r="Z28" s="1852"/>
      <c r="AA28" s="1852"/>
      <c r="AB28" s="1852"/>
      <c r="AC28" s="1852"/>
      <c r="AD28" s="1853"/>
      <c r="AE28" s="1857">
        <v>722581</v>
      </c>
      <c r="AF28" s="1858"/>
      <c r="AG28" s="1858"/>
      <c r="AH28" s="1859"/>
      <c r="AI28" s="1860">
        <v>2135893</v>
      </c>
      <c r="AJ28" s="1724"/>
      <c r="AK28" s="1724"/>
      <c r="AL28" s="1724"/>
      <c r="AM28" s="1724"/>
      <c r="AN28" s="1724"/>
      <c r="AO28" s="1861"/>
    </row>
    <row r="29" spans="1:42" s="244" customFormat="1" ht="29.25" customHeight="1" x14ac:dyDescent="0.2">
      <c r="A29" s="126">
        <v>0.02</v>
      </c>
      <c r="B29" s="126">
        <f>IF(LEN(AI29)=0,"",1+ABS((AI29*A29)/LEN(AI29))+A29)</f>
        <v>3.6866666666666665</v>
      </c>
      <c r="C29" s="1849"/>
      <c r="D29" s="1850"/>
      <c r="E29" s="1854"/>
      <c r="F29" s="1855"/>
      <c r="G29" s="1855"/>
      <c r="H29" s="1855"/>
      <c r="I29" s="1855"/>
      <c r="J29" s="1855"/>
      <c r="K29" s="1855"/>
      <c r="L29" s="1855"/>
      <c r="M29" s="1855"/>
      <c r="N29" s="1855"/>
      <c r="O29" s="1855"/>
      <c r="P29" s="1855"/>
      <c r="Q29" s="1855"/>
      <c r="R29" s="1855"/>
      <c r="S29" s="1855"/>
      <c r="T29" s="1855"/>
      <c r="U29" s="1855"/>
      <c r="V29" s="1855"/>
      <c r="W29" s="1855"/>
      <c r="X29" s="1855"/>
      <c r="Y29" s="1855"/>
      <c r="Z29" s="1855"/>
      <c r="AA29" s="1855"/>
      <c r="AB29" s="1855"/>
      <c r="AC29" s="1855"/>
      <c r="AD29" s="1856"/>
      <c r="AE29" s="1862">
        <v>722582</v>
      </c>
      <c r="AF29" s="1863"/>
      <c r="AG29" s="1863"/>
      <c r="AH29" s="1864"/>
      <c r="AI29" s="1865">
        <v>400</v>
      </c>
      <c r="AJ29" s="1866"/>
      <c r="AK29" s="1866"/>
      <c r="AL29" s="1866"/>
      <c r="AM29" s="1866"/>
      <c r="AN29" s="1866"/>
      <c r="AO29" s="1867"/>
    </row>
    <row r="30" spans="1:42" s="244" customFormat="1" ht="29.25" customHeight="1" x14ac:dyDescent="0.2">
      <c r="A30" s="126">
        <v>0.03</v>
      </c>
      <c r="B30" s="126"/>
      <c r="C30" s="1871" t="s">
        <v>2100</v>
      </c>
      <c r="D30" s="1872"/>
      <c r="E30" s="1873" t="s">
        <v>3102</v>
      </c>
      <c r="F30" s="1874"/>
      <c r="G30" s="1874"/>
      <c r="H30" s="1874"/>
      <c r="I30" s="1874"/>
      <c r="J30" s="1874"/>
      <c r="K30" s="1874"/>
      <c r="L30" s="1874"/>
      <c r="M30" s="1874"/>
      <c r="N30" s="1874"/>
      <c r="O30" s="1874"/>
      <c r="P30" s="1874"/>
      <c r="Q30" s="1874"/>
      <c r="R30" s="1874"/>
      <c r="S30" s="1874"/>
      <c r="T30" s="1874"/>
      <c r="U30" s="1874"/>
      <c r="V30" s="1874"/>
      <c r="W30" s="1874"/>
      <c r="X30" s="1874"/>
      <c r="Y30" s="1874"/>
      <c r="Z30" s="1874"/>
      <c r="AA30" s="1874"/>
      <c r="AB30" s="1874"/>
      <c r="AC30" s="1874"/>
      <c r="AD30" s="1875"/>
      <c r="AE30" s="1876"/>
      <c r="AF30" s="1877"/>
      <c r="AG30" s="1877"/>
      <c r="AH30" s="1872"/>
      <c r="AI30" s="1878">
        <v>5.0000000000000001E-3</v>
      </c>
      <c r="AJ30" s="1879"/>
      <c r="AK30" s="1879"/>
      <c r="AL30" s="1879"/>
      <c r="AM30" s="1879"/>
      <c r="AN30" s="1879"/>
      <c r="AO30" s="1880"/>
    </row>
    <row r="31" spans="1:42" s="244" customFormat="1" ht="29.25" customHeight="1" x14ac:dyDescent="0.2">
      <c r="A31" s="126">
        <v>0.04</v>
      </c>
      <c r="B31" s="126">
        <f>IF(LEN(AI31)=0,"",1+ABS((AI31*A31)/LEN(AI31))+A31)</f>
        <v>54.437349999999995</v>
      </c>
      <c r="C31" s="1803" t="s">
        <v>2110</v>
      </c>
      <c r="D31" s="1804"/>
      <c r="E31" s="1883" t="s">
        <v>3059</v>
      </c>
      <c r="F31" s="1884"/>
      <c r="G31" s="1884"/>
      <c r="H31" s="1884"/>
      <c r="I31" s="1884"/>
      <c r="J31" s="1884"/>
      <c r="K31" s="1884"/>
      <c r="L31" s="1884"/>
      <c r="M31" s="1884"/>
      <c r="N31" s="1884"/>
      <c r="O31" s="1884"/>
      <c r="P31" s="1884"/>
      <c r="Q31" s="1884"/>
      <c r="R31" s="1884"/>
      <c r="S31" s="1884"/>
      <c r="T31" s="1884"/>
      <c r="U31" s="1884"/>
      <c r="V31" s="1884"/>
      <c r="W31" s="1884"/>
      <c r="X31" s="1884"/>
      <c r="Y31" s="1884"/>
      <c r="Z31" s="1884"/>
      <c r="AA31" s="1884"/>
      <c r="AB31" s="1884"/>
      <c r="AC31" s="1884"/>
      <c r="AD31" s="1885"/>
      <c r="AE31" s="1876">
        <v>722581</v>
      </c>
      <c r="AF31" s="1877"/>
      <c r="AG31" s="1877"/>
      <c r="AH31" s="1872"/>
      <c r="AI31" s="1886">
        <f>IF(AI28="","",ROUND(AI28*AI30,2))</f>
        <v>10679.47</v>
      </c>
      <c r="AJ31" s="1887"/>
      <c r="AK31" s="1887"/>
      <c r="AL31" s="1887"/>
      <c r="AM31" s="1887"/>
      <c r="AN31" s="1887"/>
      <c r="AO31" s="1888"/>
    </row>
    <row r="32" spans="1:42" s="244" customFormat="1" ht="29.25" customHeight="1" x14ac:dyDescent="0.2">
      <c r="A32" s="126">
        <v>0.05</v>
      </c>
      <c r="B32" s="126">
        <f>IF(LEN(AI32)=0,"",1+ABS((AI32*A32)/LEN(AI32))+A32)</f>
        <v>1.1500000000000001</v>
      </c>
      <c r="C32" s="1881"/>
      <c r="D32" s="1882"/>
      <c r="E32" s="1889" t="s">
        <v>3103</v>
      </c>
      <c r="F32" s="1890"/>
      <c r="G32" s="1890"/>
      <c r="H32" s="1890"/>
      <c r="I32" s="1890"/>
      <c r="J32" s="1890"/>
      <c r="K32" s="1890"/>
      <c r="L32" s="1890"/>
      <c r="M32" s="1890"/>
      <c r="N32" s="1890"/>
      <c r="O32" s="1890"/>
      <c r="P32" s="1890"/>
      <c r="Q32" s="1890"/>
      <c r="R32" s="1890"/>
      <c r="S32" s="1890"/>
      <c r="T32" s="1890"/>
      <c r="U32" s="1890"/>
      <c r="V32" s="1890"/>
      <c r="W32" s="1890"/>
      <c r="X32" s="1890"/>
      <c r="Y32" s="1890"/>
      <c r="Z32" s="1890"/>
      <c r="AA32" s="1890"/>
      <c r="AB32" s="1890"/>
      <c r="AC32" s="1890"/>
      <c r="AD32" s="1891"/>
      <c r="AE32" s="1892">
        <v>722582</v>
      </c>
      <c r="AF32" s="1893"/>
      <c r="AG32" s="1893"/>
      <c r="AH32" s="1894"/>
      <c r="AI32" s="1868">
        <f>IF(AI29="","",ROUND(AI29*AI30,2))</f>
        <v>2</v>
      </c>
      <c r="AJ32" s="1869"/>
      <c r="AK32" s="1869"/>
      <c r="AL32" s="1869"/>
      <c r="AM32" s="1869"/>
      <c r="AN32" s="1869"/>
      <c r="AO32" s="1870"/>
    </row>
    <row r="33" spans="1:42" s="980" customFormat="1" x14ac:dyDescent="0.25">
      <c r="A33" s="6"/>
      <c r="B33" s="6">
        <f>IF(ISERROR(ABS(LOG(ABS(SUM(B28:B32)),EXP(3)))),"",ABS(LOG(ABS(SUM(B28:B32)),EXP(3))))</f>
        <v>2.6809598002200352</v>
      </c>
      <c r="C33" s="236"/>
      <c r="D33" s="236"/>
      <c r="E33" s="236"/>
      <c r="F33" s="236"/>
      <c r="G33" s="236"/>
      <c r="H33" s="236"/>
      <c r="I33" s="236"/>
      <c r="J33" s="236"/>
      <c r="K33" s="236"/>
      <c r="L33" s="236"/>
      <c r="M33" s="236"/>
      <c r="N33" s="236"/>
      <c r="O33" s="236"/>
      <c r="P33" s="236"/>
      <c r="Q33" s="236"/>
      <c r="R33" s="236"/>
      <c r="S33" s="236"/>
      <c r="T33" s="236"/>
      <c r="U33" s="236"/>
      <c r="V33" s="236"/>
      <c r="W33" s="236"/>
      <c r="X33" s="236"/>
      <c r="Y33" s="236"/>
      <c r="Z33" s="236"/>
      <c r="AA33" s="236"/>
      <c r="AB33" s="236"/>
      <c r="AC33" s="236"/>
      <c r="AD33" s="236"/>
      <c r="AE33" s="236"/>
      <c r="AF33" s="236"/>
      <c r="AG33" s="236"/>
      <c r="AH33" s="236"/>
      <c r="AI33" s="236"/>
      <c r="AJ33" s="236"/>
      <c r="AK33" s="236"/>
      <c r="AL33" s="236"/>
      <c r="AM33" s="236"/>
      <c r="AN33" s="236"/>
      <c r="AO33" s="236"/>
    </row>
    <row r="34" spans="1:42" s="980" customFormat="1" ht="26.25" customHeight="1" x14ac:dyDescent="0.25">
      <c r="A34" s="6"/>
      <c r="B34" s="982" t="str">
        <f>IF(ISERROR(IF(ISERROR(MID(B33,FIND(".",B33,1)+5,13)),MID(B33,FIND(",",B33,1)+5,13),MID(B33,FIND(".",B33,1)+5,13))),"",IF(ISERROR(MID(B33,FIND(".",B33,1)+5,13)),MID(B33,FIND(",",B33,1)+5,13),MID(B33,FIND(".",B33,1)+5,13)))</f>
        <v>5980022004</v>
      </c>
      <c r="C34" s="236"/>
      <c r="D34" s="236"/>
      <c r="E34" s="236"/>
      <c r="F34" s="236"/>
      <c r="G34" s="236"/>
      <c r="H34" s="236"/>
      <c r="I34" s="236"/>
      <c r="J34" s="236"/>
      <c r="K34" s="236"/>
      <c r="L34" s="236"/>
      <c r="M34" s="236"/>
      <c r="N34" s="236"/>
      <c r="O34" s="236"/>
      <c r="P34" s="236"/>
      <c r="Q34" s="236"/>
      <c r="R34" s="236"/>
      <c r="S34" s="236"/>
      <c r="T34" s="236"/>
      <c r="U34" s="236"/>
      <c r="V34" s="236"/>
      <c r="W34" s="236"/>
      <c r="X34" s="236"/>
      <c r="Y34" s="236"/>
      <c r="Z34" s="236"/>
      <c r="AA34" s="236"/>
      <c r="AB34" s="236"/>
      <c r="AC34" s="236"/>
      <c r="AD34" s="236"/>
      <c r="AE34" s="236"/>
      <c r="AF34" s="236"/>
      <c r="AG34" s="236"/>
      <c r="AH34" s="236"/>
      <c r="AI34" s="236"/>
      <c r="AJ34" s="236"/>
      <c r="AK34" s="236"/>
      <c r="AL34" s="236"/>
      <c r="AM34" s="236"/>
      <c r="AN34" s="236"/>
      <c r="AO34" s="236"/>
    </row>
    <row r="35" spans="1:42" s="978" customFormat="1" ht="20.25" x14ac:dyDescent="0.3">
      <c r="A35" s="6"/>
      <c r="B35" s="6"/>
      <c r="C35" s="266" t="str">
        <f>IF(OR(OsnPodaci!A10="",TEXT(OsnPodaci!D58,"dd.mm.yyyy.")=""),"",OsnPodaci!A10 &amp; ", " &amp;TEXT(OsnPodaci!D58,"dd.mm.yyyy."))</f>
        <v>Tuzla, 29.02.2024.</v>
      </c>
      <c r="D35" s="507"/>
      <c r="E35" s="507"/>
      <c r="F35" s="507"/>
      <c r="G35" s="257"/>
      <c r="H35" s="257"/>
      <c r="I35" s="703"/>
      <c r="J35" s="703"/>
      <c r="K35" s="703"/>
      <c r="L35" s="703"/>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977"/>
    </row>
    <row r="36" spans="1:42" s="295" customFormat="1" ht="25.5" customHeight="1" x14ac:dyDescent="0.3">
      <c r="A36" s="126"/>
      <c r="B36" s="126"/>
      <c r="C36" s="657" t="s">
        <v>2250</v>
      </c>
      <c r="D36" s="257"/>
      <c r="E36" s="257"/>
      <c r="F36" s="257"/>
      <c r="G36" s="257"/>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row>
    <row r="37" spans="1:42" s="295" customFormat="1" ht="20.25" x14ac:dyDescent="0.3">
      <c r="A37" s="126"/>
      <c r="B37" s="126"/>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57"/>
      <c r="AI37" s="257"/>
      <c r="AJ37" s="257"/>
      <c r="AK37" s="257"/>
      <c r="AL37" s="257"/>
      <c r="AM37" s="257"/>
      <c r="AN37" s="257"/>
      <c r="AO37" s="257"/>
    </row>
    <row r="38" spans="1:42" s="295" customFormat="1" ht="20.25" x14ac:dyDescent="0.3">
      <c r="A38" s="126"/>
      <c r="B38" s="126"/>
      <c r="C38" s="266" t="str">
        <f>IF(OsnPodaci!A67="","",LEFT(OsnPodaci!A67,FIND(";",OsnPodaci!A67,1)-1))</f>
        <v>GAZIBEGOVIĆ (SATKO) SANJIN</v>
      </c>
      <c r="D38" s="266"/>
      <c r="E38" s="266"/>
      <c r="F38" s="266"/>
      <c r="G38" s="266"/>
      <c r="H38" s="266"/>
      <c r="I38" s="266"/>
      <c r="J38" s="266"/>
      <c r="K38" s="266"/>
      <c r="L38" s="266"/>
      <c r="M38" s="257"/>
      <c r="N38" s="257"/>
      <c r="O38" s="257"/>
      <c r="P38" s="257"/>
      <c r="Q38" s="257"/>
      <c r="R38" s="257"/>
      <c r="S38" s="257"/>
      <c r="T38" s="257"/>
      <c r="U38" s="257"/>
      <c r="V38" s="257"/>
      <c r="W38" s="257"/>
      <c r="X38" s="257"/>
      <c r="Y38" s="257"/>
      <c r="Z38" s="257"/>
      <c r="AA38" s="257"/>
      <c r="AB38" s="264"/>
      <c r="AC38" s="264"/>
      <c r="AD38" s="264"/>
      <c r="AE38" s="264"/>
      <c r="AF38" s="264"/>
      <c r="AG38" s="264"/>
      <c r="AH38" s="264"/>
      <c r="AI38" s="264"/>
      <c r="AJ38" s="264"/>
      <c r="AK38" s="257"/>
      <c r="AL38" s="257"/>
      <c r="AM38" s="257"/>
      <c r="AN38" s="257"/>
      <c r="AO38" s="264" t="str">
        <f>CONCATENATE(OsnPodaci!$A$34," ",OsnPodaci!$B$34,", ",OsnPodaci!$D$34)</f>
        <v>Jasmin Gradaškić, Direktor</v>
      </c>
    </row>
    <row r="39" spans="1:42" s="295" customFormat="1" ht="24" customHeight="1" x14ac:dyDescent="0.3">
      <c r="A39" s="126"/>
      <c r="B39" s="126"/>
      <c r="C39" s="657" t="s">
        <v>3017</v>
      </c>
      <c r="D39" s="265"/>
      <c r="E39" s="265"/>
      <c r="F39" s="265"/>
      <c r="G39" s="265"/>
      <c r="H39" s="265"/>
      <c r="I39" s="265"/>
      <c r="J39" s="265"/>
      <c r="K39" s="265"/>
      <c r="L39" s="265"/>
      <c r="M39" s="257"/>
      <c r="N39" s="257"/>
      <c r="O39" s="257"/>
      <c r="P39" s="257"/>
      <c r="Q39" s="257"/>
      <c r="R39" s="257"/>
      <c r="S39" s="257"/>
      <c r="T39" s="257"/>
      <c r="U39" s="704" t="s">
        <v>2253</v>
      </c>
      <c r="V39" s="257"/>
      <c r="W39" s="257"/>
      <c r="X39" s="257"/>
      <c r="Y39" s="257"/>
      <c r="Z39" s="257"/>
      <c r="AA39" s="257"/>
      <c r="AB39" s="257"/>
      <c r="AC39" s="705"/>
      <c r="AD39" s="705"/>
      <c r="AE39" s="705"/>
      <c r="AF39" s="705"/>
      <c r="AG39" s="705"/>
      <c r="AH39" s="694"/>
      <c r="AI39" s="694"/>
      <c r="AJ39" s="694"/>
      <c r="AK39" s="706"/>
      <c r="AL39" s="706"/>
      <c r="AM39" s="706"/>
      <c r="AN39" s="706"/>
      <c r="AO39" s="694" t="s">
        <v>1952</v>
      </c>
    </row>
    <row r="40" spans="1:42" s="978" customFormat="1" ht="69.75" customHeight="1" x14ac:dyDescent="0.3">
      <c r="A40" s="6"/>
      <c r="B40" s="6"/>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977"/>
    </row>
    <row r="41" spans="1:42" s="980" customFormat="1" ht="76.5" customHeight="1" x14ac:dyDescent="0.25">
      <c r="A41" s="6"/>
      <c r="B41" s="6"/>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979"/>
    </row>
    <row r="42" spans="1:42" s="980" customFormat="1" ht="90" customHeight="1" x14ac:dyDescent="0.25">
      <c r="A42" s="6"/>
      <c r="B42" s="6"/>
      <c r="C42" s="302"/>
      <c r="D42" s="302"/>
      <c r="E42" s="303"/>
      <c r="F42" s="251"/>
      <c r="G42" s="251"/>
      <c r="H42" s="252"/>
      <c r="I42" s="252"/>
      <c r="J42" s="252"/>
      <c r="K42" s="252"/>
      <c r="L42" s="252"/>
      <c r="M42" s="252"/>
      <c r="N42" s="252"/>
      <c r="O42" s="252"/>
      <c r="P42" s="252"/>
      <c r="Q42" s="252"/>
      <c r="R42" s="252"/>
      <c r="S42" s="252"/>
      <c r="T42" s="252"/>
      <c r="U42" s="252"/>
      <c r="V42" s="252"/>
      <c r="W42" s="252"/>
      <c r="X42" s="252"/>
      <c r="Y42" s="252"/>
      <c r="Z42" s="236"/>
      <c r="AA42" s="236"/>
      <c r="AB42" s="236"/>
      <c r="AC42" s="236"/>
      <c r="AD42" s="236"/>
      <c r="AE42" s="236"/>
      <c r="AF42" s="236"/>
      <c r="AG42" s="236"/>
      <c r="AH42" s="236"/>
      <c r="AI42" s="236"/>
      <c r="AJ42" s="236"/>
      <c r="AK42" s="236"/>
      <c r="AL42" s="236"/>
      <c r="AM42" s="236"/>
      <c r="AN42" s="236"/>
      <c r="AO42" s="236"/>
      <c r="AP42" s="981"/>
    </row>
    <row r="43" spans="1:42" s="980" customFormat="1" x14ac:dyDescent="0.25">
      <c r="A43" s="6"/>
      <c r="B43" s="6"/>
      <c r="AP43" s="981"/>
    </row>
    <row r="44" spans="1:42" s="980" customFormat="1" x14ac:dyDescent="0.25">
      <c r="A44" s="6"/>
      <c r="B44" s="6"/>
      <c r="C44" s="236"/>
      <c r="D44" s="236"/>
      <c r="E44" s="236"/>
      <c r="F44" s="236"/>
      <c r="G44" s="236"/>
      <c r="H44" s="236"/>
      <c r="I44" s="236"/>
      <c r="J44" s="236"/>
      <c r="K44" s="236"/>
      <c r="L44" s="236"/>
      <c r="M44" s="236"/>
      <c r="N44" s="236"/>
      <c r="O44" s="236"/>
      <c r="P44" s="236"/>
      <c r="Q44" s="236"/>
      <c r="R44" s="236"/>
      <c r="S44" s="236"/>
      <c r="T44" s="236"/>
      <c r="U44" s="236"/>
      <c r="V44" s="236"/>
      <c r="W44" s="236"/>
      <c r="X44" s="236"/>
      <c r="Y44" s="236"/>
      <c r="Z44" s="236"/>
      <c r="AA44" s="236"/>
      <c r="AB44" s="236"/>
      <c r="AC44" s="236"/>
      <c r="AD44" s="236"/>
      <c r="AE44" s="236"/>
      <c r="AF44" s="236"/>
      <c r="AG44" s="236"/>
      <c r="AH44" s="236"/>
      <c r="AI44" s="236"/>
      <c r="AJ44" s="236"/>
      <c r="AK44" s="236"/>
      <c r="AL44" s="236"/>
      <c r="AM44" s="236"/>
      <c r="AN44" s="236"/>
      <c r="AO44" s="236"/>
      <c r="AP44" s="981"/>
    </row>
    <row r="45" spans="1:42" s="980" customFormat="1" x14ac:dyDescent="0.25">
      <c r="A45" s="6"/>
      <c r="B45" s="6"/>
      <c r="C45" s="236"/>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row>
    <row r="46" spans="1:42" s="980" customFormat="1" x14ac:dyDescent="0.25">
      <c r="A46" s="6"/>
      <c r="B46" s="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c r="AL46" s="236"/>
      <c r="AM46" s="236" t="s">
        <v>3104</v>
      </c>
      <c r="AN46" s="236"/>
      <c r="AO46" s="236"/>
    </row>
    <row r="47" spans="1:42" s="671" customFormat="1" ht="21.75" x14ac:dyDescent="0.3">
      <c r="A47" s="584"/>
      <c r="B47" s="584"/>
      <c r="C47" s="665" t="str">
        <f>IF(B34="","Obrazac prazan - unesite cifru na barem jednu poziciju.","Kontrolni broj: "&amp;MID(AP1,2,LEN(AP1)-2))</f>
        <v>Kontrolni broj: 335980022004</v>
      </c>
      <c r="D47" s="707"/>
      <c r="E47" s="708"/>
      <c r="F47" s="683"/>
      <c r="G47" s="683"/>
      <c r="H47" s="683"/>
      <c r="I47" s="683"/>
      <c r="J47" s="683"/>
      <c r="K47" s="683"/>
      <c r="L47" s="683"/>
      <c r="M47" s="683"/>
      <c r="N47" s="683"/>
      <c r="O47" s="683"/>
      <c r="P47" s="683"/>
      <c r="Q47" s="709"/>
      <c r="R47" s="709"/>
      <c r="S47" s="709"/>
      <c r="T47" s="709"/>
      <c r="U47" s="709"/>
      <c r="V47" s="709"/>
      <c r="W47" s="709"/>
      <c r="X47" s="709"/>
      <c r="Y47" s="709"/>
      <c r="AO47" s="710" t="s">
        <v>2465</v>
      </c>
      <c r="AP47" s="711"/>
    </row>
  </sheetData>
  <sheetProtection sheet="1" objects="1" scenarios="1"/>
  <mergeCells count="32">
    <mergeCell ref="AI32:AO32"/>
    <mergeCell ref="C30:D30"/>
    <mergeCell ref="E30:AD30"/>
    <mergeCell ref="AE30:AH30"/>
    <mergeCell ref="AI30:AO30"/>
    <mergeCell ref="C31:D32"/>
    <mergeCell ref="E31:AD31"/>
    <mergeCell ref="AE31:AH31"/>
    <mergeCell ref="AI31:AO31"/>
    <mergeCell ref="E32:AD32"/>
    <mergeCell ref="AE32:AH32"/>
    <mergeCell ref="C27:D27"/>
    <mergeCell ref="E27:AD27"/>
    <mergeCell ref="AE27:AH27"/>
    <mergeCell ref="AI27:AO27"/>
    <mergeCell ref="C28:D29"/>
    <mergeCell ref="E28:AD29"/>
    <mergeCell ref="AE28:AH28"/>
    <mergeCell ref="AI28:AO28"/>
    <mergeCell ref="AE29:AH29"/>
    <mergeCell ref="AI29:AO29"/>
    <mergeCell ref="AP1:AP19"/>
    <mergeCell ref="C3:AO3"/>
    <mergeCell ref="C4:AO4"/>
    <mergeCell ref="C5:AO5"/>
    <mergeCell ref="C23:AO23"/>
    <mergeCell ref="C17:AH18"/>
    <mergeCell ref="C25:D25"/>
    <mergeCell ref="E25:AD26"/>
    <mergeCell ref="AE25:AH26"/>
    <mergeCell ref="AI25:AO26"/>
    <mergeCell ref="C26:D26"/>
  </mergeCells>
  <conditionalFormatting sqref="C47">
    <cfRule type="containsText" dxfId="17" priority="2" operator="containsText" text="Obrazac prazan">
      <formula>NOT(ISERROR(SEARCH("Obrazac prazan",C47)))</formula>
    </cfRule>
  </conditionalFormatting>
  <dataValidations count="1">
    <dataValidation type="decimal" allowBlank="1" showInputMessage="1" showErrorMessage="1" sqref="AI28:AO29" xr:uid="{00000000-0002-0000-1000-000000000000}">
      <formula1>-9.99999E+307</formula1>
      <formula2>9.99999E+307</formula2>
    </dataValidation>
  </dataValidations>
  <pageMargins left="0.82677165354330717" right="0.27559055118110237" top="0.11811023622047245" bottom="7.874015748031496E-2" header="0.23622047244094491" footer="0.15748031496062992"/>
  <pageSetup paperSize="9" scale="72" orientation="portrait" r:id="rId1"/>
  <extLst>
    <ext xmlns:x14="http://schemas.microsoft.com/office/spreadsheetml/2009/9/main" uri="{78C0D931-6437-407d-A8EE-F0AAD7539E65}">
      <x14:conditionalFormattings>
        <x14:conditionalFormatting xmlns:xm="http://schemas.microsoft.com/office/excel/2006/main">
          <x14:cfRule type="expression" priority="1" id="{324966ED-D0D6-4E03-BC04-DF5CB893F645}">
            <xm:f>OR(LEFT(OsnPodaci!$A$55,5)="Reviz",LEFT(OsnPodaci!$A$55,6)="Izjava")</xm:f>
            <x14:dxf>
              <font>
                <color theme="0"/>
              </font>
            </x14:dxf>
          </x14:cfRule>
          <xm:sqref>C47</xm:sqref>
        </x14:conditionalFormatting>
        <x14:conditionalFormatting xmlns:xm="http://schemas.microsoft.com/office/excel/2006/main">
          <x14:cfRule type="expression" priority="4" id="{4DD81449-C803-4AA0-BFAF-8FD8846B84FC}">
            <xm:f>OR(LEFT(OsnPodaci!$A$55,5)="Reviz",LEFT(OsnPodaci!$A$55,6)="Izjava")</xm:f>
            <x14:dxf>
              <font>
                <color theme="0"/>
              </font>
              <fill>
                <patternFill>
                  <bgColor theme="0"/>
                </patternFill>
              </fill>
              <border>
                <left/>
                <right/>
                <top/>
                <bottom/>
                <vertical/>
                <horizontal/>
              </border>
            </x14:dxf>
          </x14:cfRule>
          <xm:sqref>C1:AO7 D8:AO13 D14:I16 K14:AM16 AI17:AM18 D19:AM19 C20:AO23 C47:AO47 AP1:AP2</xm:sqref>
        </x14:conditionalFormatting>
        <x14:conditionalFormatting xmlns:xm="http://schemas.microsoft.com/office/excel/2006/main">
          <x14:cfRule type="expression" priority="3" id="{C44EA930-92BF-4490-9CD4-C6A709A1CD91}">
            <xm:f>OR(LEFT(OsnPodaci!$A$55,5)="Reviz",LEFT(OsnPodaci!$A$55,6)="Izjava")</xm:f>
            <x14:dxf>
              <font>
                <color theme="0"/>
              </font>
              <fill>
                <patternFill>
                  <bgColor theme="0"/>
                </patternFill>
              </fill>
              <border>
                <left style="thin">
                  <color theme="0"/>
                </left>
                <right style="thin">
                  <color theme="0"/>
                </right>
                <top style="thin">
                  <color theme="0"/>
                </top>
                <bottom style="thin">
                  <color theme="0"/>
                </bottom>
                <vertical/>
                <horizontal/>
              </border>
            </x14:dxf>
          </x14:cfRule>
          <xm:sqref>C4:AO16 C17 AI17:AO18 C19:AO23 C25:AO32 C36:AO39</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
    <tabColor rgb="FF0F932E"/>
  </sheetPr>
  <dimension ref="A1:ALE37"/>
  <sheetViews>
    <sheetView showGridLines="0" view="pageLayout" topLeftCell="C12" zoomScale="90" zoomScaleNormal="85" zoomScaleSheetLayoutView="25" zoomScalePageLayoutView="90" workbookViewId="0">
      <selection activeCell="F24" sqref="F24"/>
    </sheetView>
  </sheetViews>
  <sheetFormatPr defaultColWidth="3.140625" defaultRowHeight="18" x14ac:dyDescent="0.25"/>
  <cols>
    <col min="1" max="1" width="5.28515625" style="71" hidden="1" customWidth="1"/>
    <col min="2" max="2" width="13" style="71" hidden="1" customWidth="1"/>
    <col min="3" max="3" width="38" style="307" customWidth="1"/>
    <col min="4" max="4" width="19.5703125" style="307" customWidth="1"/>
    <col min="5" max="5" width="15.42578125" style="307" customWidth="1"/>
    <col min="6" max="6" width="32.7109375" style="307" customWidth="1"/>
    <col min="7" max="7" width="3" style="306" customWidth="1"/>
    <col min="8" max="8" width="4.85546875" style="306" customWidth="1"/>
    <col min="9" max="9" width="3.85546875" style="307" bestFit="1" customWidth="1"/>
    <col min="10" max="993" width="3.140625" style="307" customWidth="1"/>
    <col min="994" max="994" width="3.140625" style="41" customWidth="1"/>
    <col min="995" max="16384" width="3.140625" style="41"/>
  </cols>
  <sheetData>
    <row r="1" spans="1:993" s="307" customFormat="1" ht="20.25" x14ac:dyDescent="0.3">
      <c r="A1" s="305"/>
      <c r="B1" s="305"/>
      <c r="C1" s="1895" t="str">
        <f>IF(OsnPodaci!B4="","",OsnPodaci!B4)</f>
        <v>DOO Gradski i prigradski saobraćaj Tuzla</v>
      </c>
      <c r="D1" s="1895"/>
      <c r="E1" s="1895"/>
      <c r="F1" s="1895"/>
      <c r="G1" s="306"/>
      <c r="H1" s="1896" t="str">
        <f>"*"&amp;'#Konverter'!AD26&amp;B26&amp;"*"</f>
        <v>*34381060095*</v>
      </c>
    </row>
    <row r="2" spans="1:993" s="307" customFormat="1" ht="26.25" customHeight="1" x14ac:dyDescent="0.3">
      <c r="A2" s="305"/>
      <c r="B2" s="305"/>
      <c r="C2" s="308" t="str">
        <f>IF(OR(OsnPodaci!A10="",OsnPodaci!A13=""),"",OsnPodaci!A10 &amp; ", " &amp; OsnPodaci!A13)</f>
        <v>Tuzla, Bukinje bb</v>
      </c>
      <c r="D2" s="113"/>
      <c r="E2" s="113"/>
      <c r="F2" s="113"/>
      <c r="G2" s="306"/>
      <c r="H2" s="1896"/>
    </row>
    <row r="3" spans="1:993" s="307" customFormat="1" ht="26.25" customHeight="1" x14ac:dyDescent="0.3">
      <c r="A3" s="305"/>
      <c r="B3" s="305"/>
      <c r="C3" s="308" t="str">
        <f>"JIB: "&amp;OsnPodaci!A4</f>
        <v>JIB: 4209197100002</v>
      </c>
      <c r="D3" s="113"/>
      <c r="E3" s="113"/>
      <c r="F3" s="113"/>
      <c r="G3" s="306"/>
      <c r="H3" s="1896"/>
    </row>
    <row r="4" spans="1:993" s="307" customFormat="1" ht="20.25" customHeight="1" x14ac:dyDescent="0.25">
      <c r="A4" s="305"/>
      <c r="B4" s="305"/>
      <c r="C4" s="309"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G4" s="306"/>
      <c r="H4" s="1896"/>
    </row>
    <row r="5" spans="1:993" x14ac:dyDescent="0.25">
      <c r="H5" s="1896"/>
    </row>
    <row r="6" spans="1:993" ht="20.25" x14ac:dyDescent="0.3">
      <c r="F6" s="310" t="s">
        <v>3105</v>
      </c>
      <c r="G6" s="310"/>
      <c r="H6" s="1896"/>
    </row>
    <row r="7" spans="1:993" ht="23.25" customHeight="1" x14ac:dyDescent="0.3">
      <c r="C7" s="311"/>
      <c r="F7" s="310" t="s">
        <v>3106</v>
      </c>
      <c r="G7" s="310"/>
      <c r="H7" s="1896"/>
    </row>
    <row r="8" spans="1:993" x14ac:dyDescent="0.25">
      <c r="H8" s="1896"/>
    </row>
    <row r="9" spans="1:993" ht="46.5" customHeight="1" x14ac:dyDescent="0.25">
      <c r="H9" s="1896"/>
    </row>
    <row r="10" spans="1:993" ht="22.5" x14ac:dyDescent="0.3">
      <c r="C10" s="1897" t="s">
        <v>3107</v>
      </c>
      <c r="D10" s="1897"/>
      <c r="E10" s="1897"/>
      <c r="F10" s="1897"/>
      <c r="H10" s="1896"/>
    </row>
    <row r="11" spans="1:993" ht="26.25" customHeight="1" x14ac:dyDescent="0.25">
      <c r="H11" s="1896"/>
    </row>
    <row r="12" spans="1:993" x14ac:dyDescent="0.25">
      <c r="C12" s="312"/>
      <c r="G12" s="313"/>
      <c r="H12" s="1896"/>
    </row>
    <row r="13" spans="1:993" x14ac:dyDescent="0.25">
      <c r="C13" s="307" t="str">
        <f>IF(OR(OsnPodaci!A58="",OsnPodaci!B58=""),"Unijeti interval izvještavanja.","Na osnovu podataka iz finansijskih izvještaja za period od "&amp;TEXT(OsnPodaci!A58,"dd.mm.yyyy.")&amp;" do "&amp;TEXT(OsnPodaci!B58,"dd.mm.yyyy.")&amp;" godine")</f>
        <v>Na osnovu podataka iz finansijskih izvještaja za period od 01.01.2023. do 31.12.2023. godine</v>
      </c>
      <c r="F13" s="314"/>
      <c r="G13" s="315"/>
      <c r="H13" s="1896"/>
    </row>
    <row r="14" spans="1:993" x14ac:dyDescent="0.25">
      <c r="H14" s="1896"/>
    </row>
    <row r="15" spans="1:993" s="307" customFormat="1" ht="50.25" customHeight="1" x14ac:dyDescent="0.25">
      <c r="A15" s="305"/>
      <c r="B15" s="305"/>
      <c r="C15" s="1898" t="str">
        <f>IF(OsnPodaci!B4="","",OsnPodaci!B4)</f>
        <v>DOO Gradski i prigradski saobraćaj Tuzla</v>
      </c>
      <c r="D15" s="1898"/>
      <c r="E15" s="1898"/>
      <c r="F15" s="1898"/>
      <c r="G15" s="316"/>
      <c r="H15" s="1896"/>
    </row>
    <row r="16" spans="1:993" s="318" customFormat="1" ht="30" customHeight="1" x14ac:dyDescent="0.3">
      <c r="A16" s="317"/>
      <c r="B16" s="317"/>
      <c r="C16" s="307" t="s">
        <v>3108</v>
      </c>
      <c r="D16" s="113"/>
      <c r="E16" s="113"/>
      <c r="F16" s="113"/>
      <c r="G16" s="113"/>
      <c r="H16" s="1896"/>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c r="HV16" s="113"/>
      <c r="HW16" s="113"/>
      <c r="HX16" s="113"/>
      <c r="HY16" s="113"/>
      <c r="HZ16" s="113"/>
      <c r="IA16" s="113"/>
      <c r="IB16" s="113"/>
      <c r="IC16" s="113"/>
      <c r="ID16" s="113"/>
      <c r="IE16" s="113"/>
      <c r="IF16" s="113"/>
      <c r="IG16" s="113"/>
      <c r="IH16" s="113"/>
      <c r="II16" s="113"/>
      <c r="IJ16" s="113"/>
      <c r="IK16" s="113"/>
      <c r="IL16" s="113"/>
      <c r="IM16" s="113"/>
      <c r="IN16" s="113"/>
      <c r="IO16" s="113"/>
      <c r="IP16" s="113"/>
      <c r="IQ16" s="113"/>
      <c r="IR16" s="113"/>
      <c r="IS16" s="113"/>
      <c r="IT16" s="113"/>
      <c r="IU16" s="113"/>
      <c r="IV16" s="113"/>
      <c r="IW16" s="113"/>
      <c r="IX16" s="113"/>
      <c r="IY16" s="113"/>
      <c r="IZ16" s="113"/>
      <c r="JA16" s="113"/>
      <c r="JB16" s="113"/>
      <c r="JC16" s="113"/>
      <c r="JD16" s="113"/>
      <c r="JE16" s="113"/>
      <c r="JF16" s="113"/>
      <c r="JG16" s="113"/>
      <c r="JH16" s="113"/>
      <c r="JI16" s="113"/>
      <c r="JJ16" s="113"/>
      <c r="JK16" s="113"/>
      <c r="JL16" s="113"/>
      <c r="JM16" s="113"/>
      <c r="JN16" s="113"/>
      <c r="JO16" s="113"/>
      <c r="JP16" s="113"/>
      <c r="JQ16" s="113"/>
      <c r="JR16" s="113"/>
      <c r="JS16" s="113"/>
      <c r="JT16" s="113"/>
      <c r="JU16" s="113"/>
      <c r="JV16" s="113"/>
      <c r="JW16" s="113"/>
      <c r="JX16" s="113"/>
      <c r="JY16" s="113"/>
      <c r="JZ16" s="113"/>
      <c r="KA16" s="113"/>
      <c r="KB16" s="113"/>
      <c r="KC16" s="113"/>
      <c r="KD16" s="113"/>
      <c r="KE16" s="113"/>
      <c r="KF16" s="113"/>
      <c r="KG16" s="113"/>
      <c r="KH16" s="113"/>
      <c r="KI16" s="113"/>
      <c r="KJ16" s="113"/>
      <c r="KK16" s="113"/>
      <c r="KL16" s="113"/>
      <c r="KM16" s="113"/>
      <c r="KN16" s="113"/>
      <c r="KO16" s="113"/>
      <c r="KP16" s="113"/>
      <c r="KQ16" s="113"/>
      <c r="KR16" s="113"/>
      <c r="KS16" s="113"/>
      <c r="KT16" s="113"/>
      <c r="KU16" s="113"/>
      <c r="KV16" s="113"/>
      <c r="KW16" s="113"/>
      <c r="KX16" s="113"/>
      <c r="KY16" s="113"/>
      <c r="KZ16" s="113"/>
      <c r="LA16" s="113"/>
      <c r="LB16" s="113"/>
      <c r="LC16" s="113"/>
      <c r="LD16" s="113"/>
      <c r="LE16" s="113"/>
      <c r="LF16" s="113"/>
      <c r="LG16" s="113"/>
      <c r="LH16" s="113"/>
      <c r="LI16" s="113"/>
      <c r="LJ16" s="113"/>
      <c r="LK16" s="113"/>
      <c r="LL16" s="113"/>
      <c r="LM16" s="113"/>
      <c r="LN16" s="113"/>
      <c r="LO16" s="113"/>
      <c r="LP16" s="113"/>
      <c r="LQ16" s="113"/>
      <c r="LR16" s="113"/>
      <c r="LS16" s="113"/>
      <c r="LT16" s="113"/>
      <c r="LU16" s="113"/>
      <c r="LV16" s="113"/>
      <c r="LW16" s="113"/>
      <c r="LX16" s="113"/>
      <c r="LY16" s="113"/>
      <c r="LZ16" s="113"/>
      <c r="MA16" s="113"/>
      <c r="MB16" s="113"/>
      <c r="MC16" s="113"/>
      <c r="MD16" s="113"/>
      <c r="ME16" s="113"/>
      <c r="MF16" s="113"/>
      <c r="MG16" s="113"/>
      <c r="MH16" s="113"/>
      <c r="MI16" s="113"/>
      <c r="MJ16" s="113"/>
      <c r="MK16" s="113"/>
      <c r="ML16" s="113"/>
      <c r="MM16" s="113"/>
      <c r="MN16" s="113"/>
      <c r="MO16" s="113"/>
      <c r="MP16" s="113"/>
      <c r="MQ16" s="113"/>
      <c r="MR16" s="113"/>
      <c r="MS16" s="113"/>
      <c r="MT16" s="113"/>
      <c r="MU16" s="113"/>
      <c r="MV16" s="113"/>
      <c r="MW16" s="113"/>
      <c r="MX16" s="113"/>
      <c r="MY16" s="113"/>
      <c r="MZ16" s="113"/>
      <c r="NA16" s="113"/>
      <c r="NB16" s="113"/>
      <c r="NC16" s="113"/>
      <c r="ND16" s="113"/>
      <c r="NE16" s="113"/>
      <c r="NF16" s="113"/>
      <c r="NG16" s="113"/>
      <c r="NH16" s="113"/>
      <c r="NI16" s="113"/>
      <c r="NJ16" s="113"/>
      <c r="NK16" s="113"/>
      <c r="NL16" s="113"/>
      <c r="NM16" s="113"/>
      <c r="NN16" s="113"/>
      <c r="NO16" s="113"/>
      <c r="NP16" s="113"/>
      <c r="NQ16" s="113"/>
      <c r="NR16" s="113"/>
      <c r="NS16" s="113"/>
      <c r="NT16" s="113"/>
      <c r="NU16" s="113"/>
      <c r="NV16" s="113"/>
      <c r="NW16" s="113"/>
      <c r="NX16" s="113"/>
      <c r="NY16" s="113"/>
      <c r="NZ16" s="113"/>
      <c r="OA16" s="113"/>
      <c r="OB16" s="113"/>
      <c r="OC16" s="113"/>
      <c r="OD16" s="113"/>
      <c r="OE16" s="113"/>
      <c r="OF16" s="113"/>
      <c r="OG16" s="113"/>
      <c r="OH16" s="113"/>
      <c r="OI16" s="113"/>
      <c r="OJ16" s="113"/>
      <c r="OK16" s="113"/>
      <c r="OL16" s="113"/>
      <c r="OM16" s="113"/>
      <c r="ON16" s="113"/>
      <c r="OO16" s="113"/>
      <c r="OP16" s="113"/>
      <c r="OQ16" s="113"/>
      <c r="OR16" s="113"/>
      <c r="OS16" s="113"/>
      <c r="OT16" s="113"/>
      <c r="OU16" s="113"/>
      <c r="OV16" s="113"/>
      <c r="OW16" s="113"/>
      <c r="OX16" s="113"/>
      <c r="OY16" s="113"/>
      <c r="OZ16" s="113"/>
      <c r="PA16" s="113"/>
      <c r="PB16" s="113"/>
      <c r="PC16" s="113"/>
      <c r="PD16" s="113"/>
      <c r="PE16" s="113"/>
      <c r="PF16" s="113"/>
      <c r="PG16" s="113"/>
      <c r="PH16" s="113"/>
      <c r="PI16" s="113"/>
      <c r="PJ16" s="113"/>
      <c r="PK16" s="113"/>
      <c r="PL16" s="113"/>
      <c r="PM16" s="113"/>
      <c r="PN16" s="113"/>
      <c r="PO16" s="113"/>
      <c r="PP16" s="113"/>
      <c r="PQ16" s="113"/>
      <c r="PR16" s="113"/>
      <c r="PS16" s="113"/>
      <c r="PT16" s="113"/>
      <c r="PU16" s="113"/>
      <c r="PV16" s="113"/>
      <c r="PW16" s="113"/>
      <c r="PX16" s="113"/>
      <c r="PY16" s="113"/>
      <c r="PZ16" s="113"/>
      <c r="QA16" s="113"/>
      <c r="QB16" s="113"/>
      <c r="QC16" s="113"/>
      <c r="QD16" s="113"/>
      <c r="QE16" s="113"/>
      <c r="QF16" s="113"/>
      <c r="QG16" s="113"/>
      <c r="QH16" s="113"/>
      <c r="QI16" s="113"/>
      <c r="QJ16" s="113"/>
      <c r="QK16" s="113"/>
      <c r="QL16" s="113"/>
      <c r="QM16" s="113"/>
      <c r="QN16" s="113"/>
      <c r="QO16" s="113"/>
      <c r="QP16" s="113"/>
      <c r="QQ16" s="113"/>
      <c r="QR16" s="113"/>
      <c r="QS16" s="113"/>
      <c r="QT16" s="113"/>
      <c r="QU16" s="113"/>
      <c r="QV16" s="113"/>
      <c r="QW16" s="113"/>
      <c r="QX16" s="113"/>
      <c r="QY16" s="113"/>
      <c r="QZ16" s="113"/>
      <c r="RA16" s="113"/>
      <c r="RB16" s="113"/>
      <c r="RC16" s="113"/>
      <c r="RD16" s="113"/>
      <c r="RE16" s="113"/>
      <c r="RF16" s="113"/>
      <c r="RG16" s="113"/>
      <c r="RH16" s="113"/>
      <c r="RI16" s="113"/>
      <c r="RJ16" s="113"/>
      <c r="RK16" s="113"/>
      <c r="RL16" s="113"/>
      <c r="RM16" s="113"/>
      <c r="RN16" s="113"/>
      <c r="RO16" s="113"/>
      <c r="RP16" s="113"/>
      <c r="RQ16" s="113"/>
      <c r="RR16" s="113"/>
      <c r="RS16" s="113"/>
      <c r="RT16" s="113"/>
      <c r="RU16" s="113"/>
      <c r="RV16" s="113"/>
      <c r="RW16" s="113"/>
      <c r="RX16" s="113"/>
      <c r="RY16" s="113"/>
      <c r="RZ16" s="113"/>
      <c r="SA16" s="113"/>
      <c r="SB16" s="113"/>
      <c r="SC16" s="113"/>
      <c r="SD16" s="113"/>
      <c r="SE16" s="113"/>
      <c r="SF16" s="113"/>
      <c r="SG16" s="113"/>
      <c r="SH16" s="113"/>
      <c r="SI16" s="113"/>
      <c r="SJ16" s="113"/>
      <c r="SK16" s="113"/>
      <c r="SL16" s="113"/>
      <c r="SM16" s="113"/>
      <c r="SN16" s="113"/>
      <c r="SO16" s="113"/>
      <c r="SP16" s="113"/>
      <c r="SQ16" s="113"/>
      <c r="SR16" s="113"/>
      <c r="SS16" s="113"/>
      <c r="ST16" s="113"/>
      <c r="SU16" s="113"/>
      <c r="SV16" s="113"/>
      <c r="SW16" s="113"/>
      <c r="SX16" s="113"/>
      <c r="SY16" s="113"/>
      <c r="SZ16" s="113"/>
      <c r="TA16" s="113"/>
      <c r="TB16" s="113"/>
      <c r="TC16" s="113"/>
      <c r="TD16" s="113"/>
      <c r="TE16" s="113"/>
      <c r="TF16" s="113"/>
      <c r="TG16" s="113"/>
      <c r="TH16" s="113"/>
      <c r="TI16" s="113"/>
      <c r="TJ16" s="113"/>
      <c r="TK16" s="113"/>
      <c r="TL16" s="113"/>
      <c r="TM16" s="113"/>
      <c r="TN16" s="113"/>
      <c r="TO16" s="113"/>
      <c r="TP16" s="113"/>
      <c r="TQ16" s="113"/>
      <c r="TR16" s="113"/>
      <c r="TS16" s="113"/>
      <c r="TT16" s="113"/>
      <c r="TU16" s="113"/>
      <c r="TV16" s="113"/>
      <c r="TW16" s="113"/>
      <c r="TX16" s="113"/>
      <c r="TY16" s="113"/>
      <c r="TZ16" s="113"/>
      <c r="UA16" s="113"/>
      <c r="UB16" s="113"/>
      <c r="UC16" s="113"/>
      <c r="UD16" s="113"/>
      <c r="UE16" s="113"/>
      <c r="UF16" s="113"/>
      <c r="UG16" s="113"/>
      <c r="UH16" s="113"/>
      <c r="UI16" s="113"/>
      <c r="UJ16" s="113"/>
      <c r="UK16" s="113"/>
      <c r="UL16" s="113"/>
      <c r="UM16" s="113"/>
      <c r="UN16" s="113"/>
      <c r="UO16" s="113"/>
      <c r="UP16" s="113"/>
      <c r="UQ16" s="113"/>
      <c r="UR16" s="113"/>
      <c r="US16" s="113"/>
      <c r="UT16" s="113"/>
      <c r="UU16" s="113"/>
      <c r="UV16" s="113"/>
      <c r="UW16" s="113"/>
      <c r="UX16" s="113"/>
      <c r="UY16" s="113"/>
      <c r="UZ16" s="113"/>
      <c r="VA16" s="113"/>
      <c r="VB16" s="113"/>
      <c r="VC16" s="113"/>
      <c r="VD16" s="113"/>
      <c r="VE16" s="113"/>
      <c r="VF16" s="113"/>
      <c r="VG16" s="113"/>
      <c r="VH16" s="113"/>
      <c r="VI16" s="113"/>
      <c r="VJ16" s="113"/>
      <c r="VK16" s="113"/>
      <c r="VL16" s="113"/>
      <c r="VM16" s="113"/>
      <c r="VN16" s="113"/>
      <c r="VO16" s="113"/>
      <c r="VP16" s="113"/>
      <c r="VQ16" s="113"/>
      <c r="VR16" s="113"/>
      <c r="VS16" s="113"/>
      <c r="VT16" s="113"/>
      <c r="VU16" s="113"/>
      <c r="VV16" s="113"/>
      <c r="VW16" s="113"/>
      <c r="VX16" s="113"/>
      <c r="VY16" s="113"/>
      <c r="VZ16" s="113"/>
      <c r="WA16" s="113"/>
      <c r="WB16" s="113"/>
      <c r="WC16" s="113"/>
      <c r="WD16" s="113"/>
      <c r="WE16" s="113"/>
      <c r="WF16" s="113"/>
      <c r="WG16" s="113"/>
      <c r="WH16" s="113"/>
      <c r="WI16" s="113"/>
      <c r="WJ16" s="113"/>
      <c r="WK16" s="113"/>
      <c r="WL16" s="113"/>
      <c r="WM16" s="113"/>
      <c r="WN16" s="113"/>
      <c r="WO16" s="113"/>
      <c r="WP16" s="113"/>
      <c r="WQ16" s="113"/>
      <c r="WR16" s="113"/>
      <c r="WS16" s="113"/>
      <c r="WT16" s="113"/>
      <c r="WU16" s="113"/>
      <c r="WV16" s="113"/>
      <c r="WW16" s="113"/>
      <c r="WX16" s="113"/>
      <c r="WY16" s="113"/>
      <c r="WZ16" s="113"/>
      <c r="XA16" s="113"/>
      <c r="XB16" s="113"/>
      <c r="XC16" s="113"/>
      <c r="XD16" s="113"/>
      <c r="XE16" s="113"/>
      <c r="XF16" s="113"/>
      <c r="XG16" s="113"/>
      <c r="XH16" s="113"/>
      <c r="XI16" s="113"/>
      <c r="XJ16" s="113"/>
      <c r="XK16" s="113"/>
      <c r="XL16" s="113"/>
      <c r="XM16" s="113"/>
      <c r="XN16" s="113"/>
      <c r="XO16" s="113"/>
      <c r="XP16" s="113"/>
      <c r="XQ16" s="113"/>
      <c r="XR16" s="113"/>
      <c r="XS16" s="113"/>
      <c r="XT16" s="113"/>
      <c r="XU16" s="113"/>
      <c r="XV16" s="113"/>
      <c r="XW16" s="113"/>
      <c r="XX16" s="113"/>
      <c r="XY16" s="113"/>
      <c r="XZ16" s="113"/>
      <c r="YA16" s="113"/>
      <c r="YB16" s="113"/>
      <c r="YC16" s="113"/>
      <c r="YD16" s="113"/>
      <c r="YE16" s="113"/>
      <c r="YF16" s="113"/>
      <c r="YG16" s="113"/>
      <c r="YH16" s="113"/>
      <c r="YI16" s="113"/>
      <c r="YJ16" s="113"/>
      <c r="YK16" s="113"/>
      <c r="YL16" s="113"/>
      <c r="YM16" s="113"/>
      <c r="YN16" s="113"/>
      <c r="YO16" s="113"/>
      <c r="YP16" s="113"/>
      <c r="YQ16" s="113"/>
      <c r="YR16" s="113"/>
      <c r="YS16" s="113"/>
      <c r="YT16" s="113"/>
      <c r="YU16" s="113"/>
      <c r="YV16" s="113"/>
      <c r="YW16" s="113"/>
      <c r="YX16" s="113"/>
      <c r="YY16" s="113"/>
      <c r="YZ16" s="113"/>
      <c r="ZA16" s="113"/>
      <c r="ZB16" s="113"/>
      <c r="ZC16" s="113"/>
      <c r="ZD16" s="113"/>
      <c r="ZE16" s="113"/>
      <c r="ZF16" s="113"/>
      <c r="ZG16" s="113"/>
      <c r="ZH16" s="113"/>
      <c r="ZI16" s="113"/>
      <c r="ZJ16" s="113"/>
      <c r="ZK16" s="113"/>
      <c r="ZL16" s="113"/>
      <c r="ZM16" s="113"/>
      <c r="ZN16" s="113"/>
      <c r="ZO16" s="113"/>
      <c r="ZP16" s="113"/>
      <c r="ZQ16" s="113"/>
      <c r="ZR16" s="113"/>
      <c r="ZS16" s="113"/>
      <c r="ZT16" s="113"/>
      <c r="ZU16" s="113"/>
      <c r="ZV16" s="113"/>
      <c r="ZW16" s="113"/>
      <c r="ZX16" s="113"/>
      <c r="ZY16" s="113"/>
      <c r="ZZ16" s="113"/>
      <c r="AAA16" s="113"/>
      <c r="AAB16" s="113"/>
      <c r="AAC16" s="113"/>
      <c r="AAD16" s="113"/>
      <c r="AAE16" s="113"/>
      <c r="AAF16" s="113"/>
      <c r="AAG16" s="113"/>
      <c r="AAH16" s="113"/>
      <c r="AAI16" s="113"/>
      <c r="AAJ16" s="113"/>
      <c r="AAK16" s="113"/>
      <c r="AAL16" s="113"/>
      <c r="AAM16" s="113"/>
      <c r="AAN16" s="113"/>
      <c r="AAO16" s="113"/>
      <c r="AAP16" s="113"/>
      <c r="AAQ16" s="113"/>
      <c r="AAR16" s="113"/>
      <c r="AAS16" s="113"/>
      <c r="AAT16" s="113"/>
      <c r="AAU16" s="113"/>
      <c r="AAV16" s="113"/>
      <c r="AAW16" s="113"/>
      <c r="AAX16" s="113"/>
      <c r="AAY16" s="113"/>
      <c r="AAZ16" s="113"/>
      <c r="ABA16" s="113"/>
      <c r="ABB16" s="113"/>
      <c r="ABC16" s="113"/>
      <c r="ABD16" s="113"/>
      <c r="ABE16" s="113"/>
      <c r="ABF16" s="113"/>
      <c r="ABG16" s="113"/>
      <c r="ABH16" s="113"/>
      <c r="ABI16" s="113"/>
      <c r="ABJ16" s="113"/>
      <c r="ABK16" s="113"/>
      <c r="ABL16" s="113"/>
      <c r="ABM16" s="113"/>
      <c r="ABN16" s="113"/>
      <c r="ABO16" s="113"/>
      <c r="ABP16" s="113"/>
      <c r="ABQ16" s="113"/>
      <c r="ABR16" s="113"/>
      <c r="ABS16" s="113"/>
      <c r="ABT16" s="113"/>
      <c r="ABU16" s="113"/>
      <c r="ABV16" s="113"/>
      <c r="ABW16" s="113"/>
      <c r="ABX16" s="113"/>
      <c r="ABY16" s="113"/>
      <c r="ABZ16" s="113"/>
      <c r="ACA16" s="113"/>
      <c r="ACB16" s="113"/>
      <c r="ACC16" s="113"/>
      <c r="ACD16" s="113"/>
      <c r="ACE16" s="113"/>
      <c r="ACF16" s="113"/>
      <c r="ACG16" s="113"/>
      <c r="ACH16" s="113"/>
      <c r="ACI16" s="113"/>
      <c r="ACJ16" s="113"/>
      <c r="ACK16" s="113"/>
      <c r="ACL16" s="113"/>
      <c r="ACM16" s="113"/>
      <c r="ACN16" s="113"/>
      <c r="ACO16" s="113"/>
      <c r="ACP16" s="113"/>
      <c r="ACQ16" s="113"/>
      <c r="ACR16" s="113"/>
      <c r="ACS16" s="113"/>
      <c r="ACT16" s="113"/>
      <c r="ACU16" s="113"/>
      <c r="ACV16" s="113"/>
      <c r="ACW16" s="113"/>
      <c r="ACX16" s="113"/>
      <c r="ACY16" s="113"/>
      <c r="ACZ16" s="113"/>
      <c r="ADA16" s="113"/>
      <c r="ADB16" s="113"/>
      <c r="ADC16" s="113"/>
      <c r="ADD16" s="113"/>
      <c r="ADE16" s="113"/>
      <c r="ADF16" s="113"/>
      <c r="ADG16" s="113"/>
      <c r="ADH16" s="113"/>
      <c r="ADI16" s="113"/>
      <c r="ADJ16" s="113"/>
      <c r="ADK16" s="113"/>
      <c r="ADL16" s="113"/>
      <c r="ADM16" s="113"/>
      <c r="ADN16" s="113"/>
      <c r="ADO16" s="113"/>
      <c r="ADP16" s="113"/>
      <c r="ADQ16" s="113"/>
      <c r="ADR16" s="113"/>
      <c r="ADS16" s="113"/>
      <c r="ADT16" s="113"/>
      <c r="ADU16" s="113"/>
      <c r="ADV16" s="113"/>
      <c r="ADW16" s="113"/>
      <c r="ADX16" s="113"/>
      <c r="ADY16" s="113"/>
      <c r="ADZ16" s="113"/>
      <c r="AEA16" s="113"/>
      <c r="AEB16" s="113"/>
      <c r="AEC16" s="113"/>
      <c r="AED16" s="113"/>
      <c r="AEE16" s="113"/>
      <c r="AEF16" s="113"/>
      <c r="AEG16" s="113"/>
      <c r="AEH16" s="113"/>
      <c r="AEI16" s="113"/>
      <c r="AEJ16" s="113"/>
      <c r="AEK16" s="113"/>
      <c r="AEL16" s="113"/>
      <c r="AEM16" s="113"/>
      <c r="AEN16" s="113"/>
      <c r="AEO16" s="113"/>
      <c r="AEP16" s="113"/>
      <c r="AEQ16" s="113"/>
      <c r="AER16" s="113"/>
      <c r="AES16" s="113"/>
      <c r="AET16" s="113"/>
      <c r="AEU16" s="113"/>
      <c r="AEV16" s="113"/>
      <c r="AEW16" s="113"/>
      <c r="AEX16" s="113"/>
      <c r="AEY16" s="113"/>
      <c r="AEZ16" s="113"/>
      <c r="AFA16" s="113"/>
      <c r="AFB16" s="113"/>
      <c r="AFC16" s="113"/>
      <c r="AFD16" s="113"/>
      <c r="AFE16" s="113"/>
      <c r="AFF16" s="113"/>
      <c r="AFG16" s="113"/>
      <c r="AFH16" s="113"/>
      <c r="AFI16" s="113"/>
      <c r="AFJ16" s="113"/>
      <c r="AFK16" s="113"/>
      <c r="AFL16" s="113"/>
      <c r="AFM16" s="113"/>
      <c r="AFN16" s="113"/>
      <c r="AFO16" s="113"/>
      <c r="AFP16" s="113"/>
      <c r="AFQ16" s="113"/>
      <c r="AFR16" s="113"/>
      <c r="AFS16" s="113"/>
      <c r="AFT16" s="113"/>
      <c r="AFU16" s="113"/>
      <c r="AFV16" s="113"/>
      <c r="AFW16" s="113"/>
      <c r="AFX16" s="113"/>
      <c r="AFY16" s="113"/>
      <c r="AFZ16" s="113"/>
      <c r="AGA16" s="113"/>
      <c r="AGB16" s="113"/>
      <c r="AGC16" s="113"/>
      <c r="AGD16" s="113"/>
      <c r="AGE16" s="113"/>
      <c r="AGF16" s="113"/>
      <c r="AGG16" s="113"/>
      <c r="AGH16" s="113"/>
      <c r="AGI16" s="113"/>
      <c r="AGJ16" s="113"/>
      <c r="AGK16" s="113"/>
      <c r="AGL16" s="113"/>
      <c r="AGM16" s="113"/>
      <c r="AGN16" s="113"/>
      <c r="AGO16" s="113"/>
      <c r="AGP16" s="113"/>
      <c r="AGQ16" s="113"/>
      <c r="AGR16" s="113"/>
      <c r="AGS16" s="113"/>
      <c r="AGT16" s="113"/>
      <c r="AGU16" s="113"/>
      <c r="AGV16" s="113"/>
      <c r="AGW16" s="113"/>
      <c r="AGX16" s="113"/>
      <c r="AGY16" s="113"/>
      <c r="AGZ16" s="113"/>
      <c r="AHA16" s="113"/>
      <c r="AHB16" s="113"/>
      <c r="AHC16" s="113"/>
      <c r="AHD16" s="113"/>
      <c r="AHE16" s="113"/>
      <c r="AHF16" s="113"/>
      <c r="AHG16" s="113"/>
      <c r="AHH16" s="113"/>
      <c r="AHI16" s="113"/>
      <c r="AHJ16" s="113"/>
      <c r="AHK16" s="113"/>
      <c r="AHL16" s="113"/>
      <c r="AHM16" s="113"/>
      <c r="AHN16" s="113"/>
      <c r="AHO16" s="113"/>
      <c r="AHP16" s="113"/>
      <c r="AHQ16" s="113"/>
      <c r="AHR16" s="113"/>
      <c r="AHS16" s="113"/>
      <c r="AHT16" s="113"/>
      <c r="AHU16" s="113"/>
      <c r="AHV16" s="113"/>
      <c r="AHW16" s="113"/>
      <c r="AHX16" s="113"/>
      <c r="AHY16" s="113"/>
      <c r="AHZ16" s="113"/>
      <c r="AIA16" s="113"/>
      <c r="AIB16" s="113"/>
      <c r="AIC16" s="113"/>
      <c r="AID16" s="113"/>
      <c r="AIE16" s="113"/>
      <c r="AIF16" s="113"/>
      <c r="AIG16" s="113"/>
      <c r="AIH16" s="113"/>
      <c r="AII16" s="113"/>
      <c r="AIJ16" s="113"/>
      <c r="AIK16" s="113"/>
      <c r="AIL16" s="113"/>
      <c r="AIM16" s="113"/>
      <c r="AIN16" s="113"/>
      <c r="AIO16" s="113"/>
      <c r="AIP16" s="113"/>
      <c r="AIQ16" s="113"/>
      <c r="AIR16" s="113"/>
      <c r="AIS16" s="113"/>
      <c r="AIT16" s="113"/>
      <c r="AIU16" s="113"/>
      <c r="AIV16" s="113"/>
      <c r="AIW16" s="113"/>
      <c r="AIX16" s="113"/>
      <c r="AIY16" s="113"/>
      <c r="AIZ16" s="113"/>
      <c r="AJA16" s="113"/>
      <c r="AJB16" s="113"/>
      <c r="AJC16" s="113"/>
      <c r="AJD16" s="113"/>
      <c r="AJE16" s="113"/>
      <c r="AJF16" s="113"/>
      <c r="AJG16" s="113"/>
      <c r="AJH16" s="113"/>
      <c r="AJI16" s="113"/>
      <c r="AJJ16" s="113"/>
      <c r="AJK16" s="113"/>
      <c r="AJL16" s="113"/>
      <c r="AJM16" s="113"/>
      <c r="AJN16" s="113"/>
      <c r="AJO16" s="113"/>
      <c r="AJP16" s="113"/>
      <c r="AJQ16" s="113"/>
      <c r="AJR16" s="113"/>
      <c r="AJS16" s="113"/>
      <c r="AJT16" s="113"/>
      <c r="AJU16" s="113"/>
      <c r="AJV16" s="113"/>
      <c r="AJW16" s="113"/>
      <c r="AJX16" s="113"/>
      <c r="AJY16" s="113"/>
      <c r="AJZ16" s="113"/>
      <c r="AKA16" s="113"/>
      <c r="AKB16" s="113"/>
      <c r="AKC16" s="113"/>
      <c r="AKD16" s="113"/>
      <c r="AKE16" s="113"/>
      <c r="AKF16" s="113"/>
      <c r="AKG16" s="113"/>
      <c r="AKH16" s="113"/>
      <c r="AKI16" s="113"/>
      <c r="AKJ16" s="113"/>
      <c r="AKK16" s="113"/>
      <c r="AKL16" s="113"/>
      <c r="AKM16" s="113"/>
      <c r="AKN16" s="113"/>
      <c r="AKO16" s="113"/>
      <c r="AKP16" s="113"/>
      <c r="AKQ16" s="113"/>
      <c r="AKR16" s="113"/>
      <c r="AKS16" s="113"/>
      <c r="AKT16" s="113"/>
      <c r="AKU16" s="113"/>
      <c r="AKV16" s="113"/>
      <c r="AKW16" s="113"/>
      <c r="AKX16" s="113"/>
      <c r="AKY16" s="113"/>
      <c r="AKZ16" s="113"/>
      <c r="ALA16" s="113"/>
      <c r="ALB16" s="113"/>
      <c r="ALC16" s="113"/>
      <c r="ALD16" s="113"/>
      <c r="ALE16" s="113"/>
    </row>
    <row r="17" spans="1:993" s="318" customFormat="1" ht="30" customHeight="1" x14ac:dyDescent="0.3">
      <c r="A17" s="317"/>
      <c r="B17" s="317"/>
      <c r="C17" s="307" t="str">
        <f>IF(OsnPodaci!B58="","Unijeti interval izvještavanja.","(""Službene novine Federacije BiH"", br. 15/21), na dan "&amp;TEXT(OsnPodaci!B58,"dd.mm.yyyy.")&amp;" iskazalo sljedeće vrijednosti")</f>
        <v>("Službene novine Federacije BiH", br. 15/21), na dan 31.12.2023. iskazalo sljedeće vrijednosti</v>
      </c>
      <c r="D17" s="113"/>
      <c r="E17" s="113"/>
      <c r="F17" s="113"/>
      <c r="G17" s="113"/>
      <c r="H17" s="1896"/>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13"/>
      <c r="DB17" s="113"/>
      <c r="DC17" s="113"/>
      <c r="DD17" s="113"/>
      <c r="DE17" s="113"/>
      <c r="DF17" s="113"/>
      <c r="DG17" s="113"/>
      <c r="DH17" s="113"/>
      <c r="DI17" s="113"/>
      <c r="DJ17" s="113"/>
      <c r="DK17" s="113"/>
      <c r="DL17" s="113"/>
      <c r="DM17" s="113"/>
      <c r="DN17" s="113"/>
      <c r="DO17" s="113"/>
      <c r="DP17" s="113"/>
      <c r="DQ17" s="113"/>
      <c r="DR17" s="113"/>
      <c r="DS17" s="113"/>
      <c r="DT17" s="113"/>
      <c r="DU17" s="113"/>
      <c r="DV17" s="113"/>
      <c r="DW17" s="113"/>
      <c r="DX17" s="113"/>
      <c r="DY17" s="113"/>
      <c r="DZ17" s="113"/>
      <c r="EA17" s="113"/>
      <c r="EB17" s="113"/>
      <c r="EC17" s="113"/>
      <c r="ED17" s="113"/>
      <c r="EE17" s="113"/>
      <c r="EF17" s="113"/>
      <c r="EG17" s="113"/>
      <c r="EH17" s="113"/>
      <c r="EI17" s="113"/>
      <c r="EJ17" s="113"/>
      <c r="EK17" s="113"/>
      <c r="EL17" s="113"/>
      <c r="EM17" s="113"/>
      <c r="EN17" s="113"/>
      <c r="EO17" s="113"/>
      <c r="EP17" s="113"/>
      <c r="EQ17" s="113"/>
      <c r="ER17" s="113"/>
      <c r="ES17" s="113"/>
      <c r="ET17" s="113"/>
      <c r="EU17" s="113"/>
      <c r="EV17" s="113"/>
      <c r="EW17" s="113"/>
      <c r="EX17" s="113"/>
      <c r="EY17" s="113"/>
      <c r="EZ17" s="113"/>
      <c r="FA17" s="113"/>
      <c r="FB17" s="113"/>
      <c r="FC17" s="113"/>
      <c r="FD17" s="113"/>
      <c r="FE17" s="113"/>
      <c r="FF17" s="113"/>
      <c r="FG17" s="113"/>
      <c r="FH17" s="113"/>
      <c r="FI17" s="113"/>
      <c r="FJ17" s="113"/>
      <c r="FK17" s="113"/>
      <c r="FL17" s="113"/>
      <c r="FM17" s="113"/>
      <c r="FN17" s="113"/>
      <c r="FO17" s="113"/>
      <c r="FP17" s="113"/>
      <c r="FQ17" s="113"/>
      <c r="FR17" s="113"/>
      <c r="FS17" s="113"/>
      <c r="FT17" s="113"/>
      <c r="FU17" s="113"/>
      <c r="FV17" s="113"/>
      <c r="FW17" s="113"/>
      <c r="FX17" s="113"/>
      <c r="FY17" s="113"/>
      <c r="FZ17" s="113"/>
      <c r="GA17" s="113"/>
      <c r="GB17" s="113"/>
      <c r="GC17" s="113"/>
      <c r="GD17" s="113"/>
      <c r="GE17" s="113"/>
      <c r="GF17" s="113"/>
      <c r="GG17" s="113"/>
      <c r="GH17" s="113"/>
      <c r="GI17" s="113"/>
      <c r="GJ17" s="113"/>
      <c r="GK17" s="113"/>
      <c r="GL17" s="113"/>
      <c r="GM17" s="113"/>
      <c r="GN17" s="113"/>
      <c r="GO17" s="113"/>
      <c r="GP17" s="113"/>
      <c r="GQ17" s="113"/>
      <c r="GR17" s="113"/>
      <c r="GS17" s="113"/>
      <c r="GT17" s="113"/>
      <c r="GU17" s="113"/>
      <c r="GV17" s="113"/>
      <c r="GW17" s="113"/>
      <c r="GX17" s="113"/>
      <c r="GY17" s="113"/>
      <c r="GZ17" s="113"/>
      <c r="HA17" s="113"/>
      <c r="HB17" s="113"/>
      <c r="HC17" s="113"/>
      <c r="HD17" s="113"/>
      <c r="HE17" s="113"/>
      <c r="HF17" s="113"/>
      <c r="HG17" s="113"/>
      <c r="HH17" s="113"/>
      <c r="HI17" s="113"/>
      <c r="HJ17" s="113"/>
      <c r="HK17" s="113"/>
      <c r="HL17" s="113"/>
      <c r="HM17" s="113"/>
      <c r="HN17" s="113"/>
      <c r="HO17" s="113"/>
      <c r="HP17" s="113"/>
      <c r="HQ17" s="113"/>
      <c r="HR17" s="113"/>
      <c r="HS17" s="113"/>
      <c r="HT17" s="113"/>
      <c r="HU17" s="113"/>
      <c r="HV17" s="113"/>
      <c r="HW17" s="113"/>
      <c r="HX17" s="113"/>
      <c r="HY17" s="113"/>
      <c r="HZ17" s="113"/>
      <c r="IA17" s="113"/>
      <c r="IB17" s="113"/>
      <c r="IC17" s="113"/>
      <c r="ID17" s="113"/>
      <c r="IE17" s="113"/>
      <c r="IF17" s="113"/>
      <c r="IG17" s="113"/>
      <c r="IH17" s="113"/>
      <c r="II17" s="113"/>
      <c r="IJ17" s="113"/>
      <c r="IK17" s="113"/>
      <c r="IL17" s="113"/>
      <c r="IM17" s="113"/>
      <c r="IN17" s="113"/>
      <c r="IO17" s="113"/>
      <c r="IP17" s="113"/>
      <c r="IQ17" s="113"/>
      <c r="IR17" s="113"/>
      <c r="IS17" s="113"/>
      <c r="IT17" s="113"/>
      <c r="IU17" s="113"/>
      <c r="IV17" s="113"/>
      <c r="IW17" s="113"/>
      <c r="IX17" s="113"/>
      <c r="IY17" s="113"/>
      <c r="IZ17" s="113"/>
      <c r="JA17" s="113"/>
      <c r="JB17" s="113"/>
      <c r="JC17" s="113"/>
      <c r="JD17" s="113"/>
      <c r="JE17" s="113"/>
      <c r="JF17" s="113"/>
      <c r="JG17" s="113"/>
      <c r="JH17" s="113"/>
      <c r="JI17" s="113"/>
      <c r="JJ17" s="113"/>
      <c r="JK17" s="113"/>
      <c r="JL17" s="113"/>
      <c r="JM17" s="113"/>
      <c r="JN17" s="113"/>
      <c r="JO17" s="113"/>
      <c r="JP17" s="113"/>
      <c r="JQ17" s="113"/>
      <c r="JR17" s="113"/>
      <c r="JS17" s="113"/>
      <c r="JT17" s="113"/>
      <c r="JU17" s="113"/>
      <c r="JV17" s="113"/>
      <c r="JW17" s="113"/>
      <c r="JX17" s="113"/>
      <c r="JY17" s="113"/>
      <c r="JZ17" s="113"/>
      <c r="KA17" s="113"/>
      <c r="KB17" s="113"/>
      <c r="KC17" s="113"/>
      <c r="KD17" s="113"/>
      <c r="KE17" s="113"/>
      <c r="KF17" s="113"/>
      <c r="KG17" s="113"/>
      <c r="KH17" s="113"/>
      <c r="KI17" s="113"/>
      <c r="KJ17" s="113"/>
      <c r="KK17" s="113"/>
      <c r="KL17" s="113"/>
      <c r="KM17" s="113"/>
      <c r="KN17" s="113"/>
      <c r="KO17" s="113"/>
      <c r="KP17" s="113"/>
      <c r="KQ17" s="113"/>
      <c r="KR17" s="113"/>
      <c r="KS17" s="113"/>
      <c r="KT17" s="113"/>
      <c r="KU17" s="113"/>
      <c r="KV17" s="113"/>
      <c r="KW17" s="113"/>
      <c r="KX17" s="113"/>
      <c r="KY17" s="113"/>
      <c r="KZ17" s="113"/>
      <c r="LA17" s="113"/>
      <c r="LB17" s="113"/>
      <c r="LC17" s="113"/>
      <c r="LD17" s="113"/>
      <c r="LE17" s="113"/>
      <c r="LF17" s="113"/>
      <c r="LG17" s="113"/>
      <c r="LH17" s="113"/>
      <c r="LI17" s="113"/>
      <c r="LJ17" s="113"/>
      <c r="LK17" s="113"/>
      <c r="LL17" s="113"/>
      <c r="LM17" s="113"/>
      <c r="LN17" s="113"/>
      <c r="LO17" s="113"/>
      <c r="LP17" s="113"/>
      <c r="LQ17" s="113"/>
      <c r="LR17" s="113"/>
      <c r="LS17" s="113"/>
      <c r="LT17" s="113"/>
      <c r="LU17" s="113"/>
      <c r="LV17" s="113"/>
      <c r="LW17" s="113"/>
      <c r="LX17" s="113"/>
      <c r="LY17" s="113"/>
      <c r="LZ17" s="113"/>
      <c r="MA17" s="113"/>
      <c r="MB17" s="113"/>
      <c r="MC17" s="113"/>
      <c r="MD17" s="113"/>
      <c r="ME17" s="113"/>
      <c r="MF17" s="113"/>
      <c r="MG17" s="113"/>
      <c r="MH17" s="113"/>
      <c r="MI17" s="113"/>
      <c r="MJ17" s="113"/>
      <c r="MK17" s="113"/>
      <c r="ML17" s="113"/>
      <c r="MM17" s="113"/>
      <c r="MN17" s="113"/>
      <c r="MO17" s="113"/>
      <c r="MP17" s="113"/>
      <c r="MQ17" s="113"/>
      <c r="MR17" s="113"/>
      <c r="MS17" s="113"/>
      <c r="MT17" s="113"/>
      <c r="MU17" s="113"/>
      <c r="MV17" s="113"/>
      <c r="MW17" s="113"/>
      <c r="MX17" s="113"/>
      <c r="MY17" s="113"/>
      <c r="MZ17" s="113"/>
      <c r="NA17" s="113"/>
      <c r="NB17" s="113"/>
      <c r="NC17" s="113"/>
      <c r="ND17" s="113"/>
      <c r="NE17" s="113"/>
      <c r="NF17" s="113"/>
      <c r="NG17" s="113"/>
      <c r="NH17" s="113"/>
      <c r="NI17" s="113"/>
      <c r="NJ17" s="113"/>
      <c r="NK17" s="113"/>
      <c r="NL17" s="113"/>
      <c r="NM17" s="113"/>
      <c r="NN17" s="113"/>
      <c r="NO17" s="113"/>
      <c r="NP17" s="113"/>
      <c r="NQ17" s="113"/>
      <c r="NR17" s="113"/>
      <c r="NS17" s="113"/>
      <c r="NT17" s="113"/>
      <c r="NU17" s="113"/>
      <c r="NV17" s="113"/>
      <c r="NW17" s="113"/>
      <c r="NX17" s="113"/>
      <c r="NY17" s="113"/>
      <c r="NZ17" s="113"/>
      <c r="OA17" s="113"/>
      <c r="OB17" s="113"/>
      <c r="OC17" s="113"/>
      <c r="OD17" s="113"/>
      <c r="OE17" s="113"/>
      <c r="OF17" s="113"/>
      <c r="OG17" s="113"/>
      <c r="OH17" s="113"/>
      <c r="OI17" s="113"/>
      <c r="OJ17" s="113"/>
      <c r="OK17" s="113"/>
      <c r="OL17" s="113"/>
      <c r="OM17" s="113"/>
      <c r="ON17" s="113"/>
      <c r="OO17" s="113"/>
      <c r="OP17" s="113"/>
      <c r="OQ17" s="113"/>
      <c r="OR17" s="113"/>
      <c r="OS17" s="113"/>
      <c r="OT17" s="113"/>
      <c r="OU17" s="113"/>
      <c r="OV17" s="113"/>
      <c r="OW17" s="113"/>
      <c r="OX17" s="113"/>
      <c r="OY17" s="113"/>
      <c r="OZ17" s="113"/>
      <c r="PA17" s="113"/>
      <c r="PB17" s="113"/>
      <c r="PC17" s="113"/>
      <c r="PD17" s="113"/>
      <c r="PE17" s="113"/>
      <c r="PF17" s="113"/>
      <c r="PG17" s="113"/>
      <c r="PH17" s="113"/>
      <c r="PI17" s="113"/>
      <c r="PJ17" s="113"/>
      <c r="PK17" s="113"/>
      <c r="PL17" s="113"/>
      <c r="PM17" s="113"/>
      <c r="PN17" s="113"/>
      <c r="PO17" s="113"/>
      <c r="PP17" s="113"/>
      <c r="PQ17" s="113"/>
      <c r="PR17" s="113"/>
      <c r="PS17" s="113"/>
      <c r="PT17" s="113"/>
      <c r="PU17" s="113"/>
      <c r="PV17" s="113"/>
      <c r="PW17" s="113"/>
      <c r="PX17" s="113"/>
      <c r="PY17" s="113"/>
      <c r="PZ17" s="113"/>
      <c r="QA17" s="113"/>
      <c r="QB17" s="113"/>
      <c r="QC17" s="113"/>
      <c r="QD17" s="113"/>
      <c r="QE17" s="113"/>
      <c r="QF17" s="113"/>
      <c r="QG17" s="113"/>
      <c r="QH17" s="113"/>
      <c r="QI17" s="113"/>
      <c r="QJ17" s="113"/>
      <c r="QK17" s="113"/>
      <c r="QL17" s="113"/>
      <c r="QM17" s="113"/>
      <c r="QN17" s="113"/>
      <c r="QO17" s="113"/>
      <c r="QP17" s="113"/>
      <c r="QQ17" s="113"/>
      <c r="QR17" s="113"/>
      <c r="QS17" s="113"/>
      <c r="QT17" s="113"/>
      <c r="QU17" s="113"/>
      <c r="QV17" s="113"/>
      <c r="QW17" s="113"/>
      <c r="QX17" s="113"/>
      <c r="QY17" s="113"/>
      <c r="QZ17" s="113"/>
      <c r="RA17" s="113"/>
      <c r="RB17" s="113"/>
      <c r="RC17" s="113"/>
      <c r="RD17" s="113"/>
      <c r="RE17" s="113"/>
      <c r="RF17" s="113"/>
      <c r="RG17" s="113"/>
      <c r="RH17" s="113"/>
      <c r="RI17" s="113"/>
      <c r="RJ17" s="113"/>
      <c r="RK17" s="113"/>
      <c r="RL17" s="113"/>
      <c r="RM17" s="113"/>
      <c r="RN17" s="113"/>
      <c r="RO17" s="113"/>
      <c r="RP17" s="113"/>
      <c r="RQ17" s="113"/>
      <c r="RR17" s="113"/>
      <c r="RS17" s="113"/>
      <c r="RT17" s="113"/>
      <c r="RU17" s="113"/>
      <c r="RV17" s="113"/>
      <c r="RW17" s="113"/>
      <c r="RX17" s="113"/>
      <c r="RY17" s="113"/>
      <c r="RZ17" s="113"/>
      <c r="SA17" s="113"/>
      <c r="SB17" s="113"/>
      <c r="SC17" s="113"/>
      <c r="SD17" s="113"/>
      <c r="SE17" s="113"/>
      <c r="SF17" s="113"/>
      <c r="SG17" s="113"/>
      <c r="SH17" s="113"/>
      <c r="SI17" s="113"/>
      <c r="SJ17" s="113"/>
      <c r="SK17" s="113"/>
      <c r="SL17" s="113"/>
      <c r="SM17" s="113"/>
      <c r="SN17" s="113"/>
      <c r="SO17" s="113"/>
      <c r="SP17" s="113"/>
      <c r="SQ17" s="113"/>
      <c r="SR17" s="113"/>
      <c r="SS17" s="113"/>
      <c r="ST17" s="113"/>
      <c r="SU17" s="113"/>
      <c r="SV17" s="113"/>
      <c r="SW17" s="113"/>
      <c r="SX17" s="113"/>
      <c r="SY17" s="113"/>
      <c r="SZ17" s="113"/>
      <c r="TA17" s="113"/>
      <c r="TB17" s="113"/>
      <c r="TC17" s="113"/>
      <c r="TD17" s="113"/>
      <c r="TE17" s="113"/>
      <c r="TF17" s="113"/>
      <c r="TG17" s="113"/>
      <c r="TH17" s="113"/>
      <c r="TI17" s="113"/>
      <c r="TJ17" s="113"/>
      <c r="TK17" s="113"/>
      <c r="TL17" s="113"/>
      <c r="TM17" s="113"/>
      <c r="TN17" s="113"/>
      <c r="TO17" s="113"/>
      <c r="TP17" s="113"/>
      <c r="TQ17" s="113"/>
      <c r="TR17" s="113"/>
      <c r="TS17" s="113"/>
      <c r="TT17" s="113"/>
      <c r="TU17" s="113"/>
      <c r="TV17" s="113"/>
      <c r="TW17" s="113"/>
      <c r="TX17" s="113"/>
      <c r="TY17" s="113"/>
      <c r="TZ17" s="113"/>
      <c r="UA17" s="113"/>
      <c r="UB17" s="113"/>
      <c r="UC17" s="113"/>
      <c r="UD17" s="113"/>
      <c r="UE17" s="113"/>
      <c r="UF17" s="113"/>
      <c r="UG17" s="113"/>
      <c r="UH17" s="113"/>
      <c r="UI17" s="113"/>
      <c r="UJ17" s="113"/>
      <c r="UK17" s="113"/>
      <c r="UL17" s="113"/>
      <c r="UM17" s="113"/>
      <c r="UN17" s="113"/>
      <c r="UO17" s="113"/>
      <c r="UP17" s="113"/>
      <c r="UQ17" s="113"/>
      <c r="UR17" s="113"/>
      <c r="US17" s="113"/>
      <c r="UT17" s="113"/>
      <c r="UU17" s="113"/>
      <c r="UV17" s="113"/>
      <c r="UW17" s="113"/>
      <c r="UX17" s="113"/>
      <c r="UY17" s="113"/>
      <c r="UZ17" s="113"/>
      <c r="VA17" s="113"/>
      <c r="VB17" s="113"/>
      <c r="VC17" s="113"/>
      <c r="VD17" s="113"/>
      <c r="VE17" s="113"/>
      <c r="VF17" s="113"/>
      <c r="VG17" s="113"/>
      <c r="VH17" s="113"/>
      <c r="VI17" s="113"/>
      <c r="VJ17" s="113"/>
      <c r="VK17" s="113"/>
      <c r="VL17" s="113"/>
      <c r="VM17" s="113"/>
      <c r="VN17" s="113"/>
      <c r="VO17" s="113"/>
      <c r="VP17" s="113"/>
      <c r="VQ17" s="113"/>
      <c r="VR17" s="113"/>
      <c r="VS17" s="113"/>
      <c r="VT17" s="113"/>
      <c r="VU17" s="113"/>
      <c r="VV17" s="113"/>
      <c r="VW17" s="113"/>
      <c r="VX17" s="113"/>
      <c r="VY17" s="113"/>
      <c r="VZ17" s="113"/>
      <c r="WA17" s="113"/>
      <c r="WB17" s="113"/>
      <c r="WC17" s="113"/>
      <c r="WD17" s="113"/>
      <c r="WE17" s="113"/>
      <c r="WF17" s="113"/>
      <c r="WG17" s="113"/>
      <c r="WH17" s="113"/>
      <c r="WI17" s="113"/>
      <c r="WJ17" s="113"/>
      <c r="WK17" s="113"/>
      <c r="WL17" s="113"/>
      <c r="WM17" s="113"/>
      <c r="WN17" s="113"/>
      <c r="WO17" s="113"/>
      <c r="WP17" s="113"/>
      <c r="WQ17" s="113"/>
      <c r="WR17" s="113"/>
      <c r="WS17" s="113"/>
      <c r="WT17" s="113"/>
      <c r="WU17" s="113"/>
      <c r="WV17" s="113"/>
      <c r="WW17" s="113"/>
      <c r="WX17" s="113"/>
      <c r="WY17" s="113"/>
      <c r="WZ17" s="113"/>
      <c r="XA17" s="113"/>
      <c r="XB17" s="113"/>
      <c r="XC17" s="113"/>
      <c r="XD17" s="113"/>
      <c r="XE17" s="113"/>
      <c r="XF17" s="113"/>
      <c r="XG17" s="113"/>
      <c r="XH17" s="113"/>
      <c r="XI17" s="113"/>
      <c r="XJ17" s="113"/>
      <c r="XK17" s="113"/>
      <c r="XL17" s="113"/>
      <c r="XM17" s="113"/>
      <c r="XN17" s="113"/>
      <c r="XO17" s="113"/>
      <c r="XP17" s="113"/>
      <c r="XQ17" s="113"/>
      <c r="XR17" s="113"/>
      <c r="XS17" s="113"/>
      <c r="XT17" s="113"/>
      <c r="XU17" s="113"/>
      <c r="XV17" s="113"/>
      <c r="XW17" s="113"/>
      <c r="XX17" s="113"/>
      <c r="XY17" s="113"/>
      <c r="XZ17" s="113"/>
      <c r="YA17" s="113"/>
      <c r="YB17" s="113"/>
      <c r="YC17" s="113"/>
      <c r="YD17" s="113"/>
      <c r="YE17" s="113"/>
      <c r="YF17" s="113"/>
      <c r="YG17" s="113"/>
      <c r="YH17" s="113"/>
      <c r="YI17" s="113"/>
      <c r="YJ17" s="113"/>
      <c r="YK17" s="113"/>
      <c r="YL17" s="113"/>
      <c r="YM17" s="113"/>
      <c r="YN17" s="113"/>
      <c r="YO17" s="113"/>
      <c r="YP17" s="113"/>
      <c r="YQ17" s="113"/>
      <c r="YR17" s="113"/>
      <c r="YS17" s="113"/>
      <c r="YT17" s="113"/>
      <c r="YU17" s="113"/>
      <c r="YV17" s="113"/>
      <c r="YW17" s="113"/>
      <c r="YX17" s="113"/>
      <c r="YY17" s="113"/>
      <c r="YZ17" s="113"/>
      <c r="ZA17" s="113"/>
      <c r="ZB17" s="113"/>
      <c r="ZC17" s="113"/>
      <c r="ZD17" s="113"/>
      <c r="ZE17" s="113"/>
      <c r="ZF17" s="113"/>
      <c r="ZG17" s="113"/>
      <c r="ZH17" s="113"/>
      <c r="ZI17" s="113"/>
      <c r="ZJ17" s="113"/>
      <c r="ZK17" s="113"/>
      <c r="ZL17" s="113"/>
      <c r="ZM17" s="113"/>
      <c r="ZN17" s="113"/>
      <c r="ZO17" s="113"/>
      <c r="ZP17" s="113"/>
      <c r="ZQ17" s="113"/>
      <c r="ZR17" s="113"/>
      <c r="ZS17" s="113"/>
      <c r="ZT17" s="113"/>
      <c r="ZU17" s="113"/>
      <c r="ZV17" s="113"/>
      <c r="ZW17" s="113"/>
      <c r="ZX17" s="113"/>
      <c r="ZY17" s="113"/>
      <c r="ZZ17" s="113"/>
      <c r="AAA17" s="113"/>
      <c r="AAB17" s="113"/>
      <c r="AAC17" s="113"/>
      <c r="AAD17" s="113"/>
      <c r="AAE17" s="113"/>
      <c r="AAF17" s="113"/>
      <c r="AAG17" s="113"/>
      <c r="AAH17" s="113"/>
      <c r="AAI17" s="113"/>
      <c r="AAJ17" s="113"/>
      <c r="AAK17" s="113"/>
      <c r="AAL17" s="113"/>
      <c r="AAM17" s="113"/>
      <c r="AAN17" s="113"/>
      <c r="AAO17" s="113"/>
      <c r="AAP17" s="113"/>
      <c r="AAQ17" s="113"/>
      <c r="AAR17" s="113"/>
      <c r="AAS17" s="113"/>
      <c r="AAT17" s="113"/>
      <c r="AAU17" s="113"/>
      <c r="AAV17" s="113"/>
      <c r="AAW17" s="113"/>
      <c r="AAX17" s="113"/>
      <c r="AAY17" s="113"/>
      <c r="AAZ17" s="113"/>
      <c r="ABA17" s="113"/>
      <c r="ABB17" s="113"/>
      <c r="ABC17" s="113"/>
      <c r="ABD17" s="113"/>
      <c r="ABE17" s="113"/>
      <c r="ABF17" s="113"/>
      <c r="ABG17" s="113"/>
      <c r="ABH17" s="113"/>
      <c r="ABI17" s="113"/>
      <c r="ABJ17" s="113"/>
      <c r="ABK17" s="113"/>
      <c r="ABL17" s="113"/>
      <c r="ABM17" s="113"/>
      <c r="ABN17" s="113"/>
      <c r="ABO17" s="113"/>
      <c r="ABP17" s="113"/>
      <c r="ABQ17" s="113"/>
      <c r="ABR17" s="113"/>
      <c r="ABS17" s="113"/>
      <c r="ABT17" s="113"/>
      <c r="ABU17" s="113"/>
      <c r="ABV17" s="113"/>
      <c r="ABW17" s="113"/>
      <c r="ABX17" s="113"/>
      <c r="ABY17" s="113"/>
      <c r="ABZ17" s="113"/>
      <c r="ACA17" s="113"/>
      <c r="ACB17" s="113"/>
      <c r="ACC17" s="113"/>
      <c r="ACD17" s="113"/>
      <c r="ACE17" s="113"/>
      <c r="ACF17" s="113"/>
      <c r="ACG17" s="113"/>
      <c r="ACH17" s="113"/>
      <c r="ACI17" s="113"/>
      <c r="ACJ17" s="113"/>
      <c r="ACK17" s="113"/>
      <c r="ACL17" s="113"/>
      <c r="ACM17" s="113"/>
      <c r="ACN17" s="113"/>
      <c r="ACO17" s="113"/>
      <c r="ACP17" s="113"/>
      <c r="ACQ17" s="113"/>
      <c r="ACR17" s="113"/>
      <c r="ACS17" s="113"/>
      <c r="ACT17" s="113"/>
      <c r="ACU17" s="113"/>
      <c r="ACV17" s="113"/>
      <c r="ACW17" s="113"/>
      <c r="ACX17" s="113"/>
      <c r="ACY17" s="113"/>
      <c r="ACZ17" s="113"/>
      <c r="ADA17" s="113"/>
      <c r="ADB17" s="113"/>
      <c r="ADC17" s="113"/>
      <c r="ADD17" s="113"/>
      <c r="ADE17" s="113"/>
      <c r="ADF17" s="113"/>
      <c r="ADG17" s="113"/>
      <c r="ADH17" s="113"/>
      <c r="ADI17" s="113"/>
      <c r="ADJ17" s="113"/>
      <c r="ADK17" s="113"/>
      <c r="ADL17" s="113"/>
      <c r="ADM17" s="113"/>
      <c r="ADN17" s="113"/>
      <c r="ADO17" s="113"/>
      <c r="ADP17" s="113"/>
      <c r="ADQ17" s="113"/>
      <c r="ADR17" s="113"/>
      <c r="ADS17" s="113"/>
      <c r="ADT17" s="113"/>
      <c r="ADU17" s="113"/>
      <c r="ADV17" s="113"/>
      <c r="ADW17" s="113"/>
      <c r="ADX17" s="113"/>
      <c r="ADY17" s="113"/>
      <c r="ADZ17" s="113"/>
      <c r="AEA17" s="113"/>
      <c r="AEB17" s="113"/>
      <c r="AEC17" s="113"/>
      <c r="AED17" s="113"/>
      <c r="AEE17" s="113"/>
      <c r="AEF17" s="113"/>
      <c r="AEG17" s="113"/>
      <c r="AEH17" s="113"/>
      <c r="AEI17" s="113"/>
      <c r="AEJ17" s="113"/>
      <c r="AEK17" s="113"/>
      <c r="AEL17" s="113"/>
      <c r="AEM17" s="113"/>
      <c r="AEN17" s="113"/>
      <c r="AEO17" s="113"/>
      <c r="AEP17" s="113"/>
      <c r="AEQ17" s="113"/>
      <c r="AER17" s="113"/>
      <c r="AES17" s="113"/>
      <c r="AET17" s="113"/>
      <c r="AEU17" s="113"/>
      <c r="AEV17" s="113"/>
      <c r="AEW17" s="113"/>
      <c r="AEX17" s="113"/>
      <c r="AEY17" s="113"/>
      <c r="AEZ17" s="113"/>
      <c r="AFA17" s="113"/>
      <c r="AFB17" s="113"/>
      <c r="AFC17" s="113"/>
      <c r="AFD17" s="113"/>
      <c r="AFE17" s="113"/>
      <c r="AFF17" s="113"/>
      <c r="AFG17" s="113"/>
      <c r="AFH17" s="113"/>
      <c r="AFI17" s="113"/>
      <c r="AFJ17" s="113"/>
      <c r="AFK17" s="113"/>
      <c r="AFL17" s="113"/>
      <c r="AFM17" s="113"/>
      <c r="AFN17" s="113"/>
      <c r="AFO17" s="113"/>
      <c r="AFP17" s="113"/>
      <c r="AFQ17" s="113"/>
      <c r="AFR17" s="113"/>
      <c r="AFS17" s="113"/>
      <c r="AFT17" s="113"/>
      <c r="AFU17" s="113"/>
      <c r="AFV17" s="113"/>
      <c r="AFW17" s="113"/>
      <c r="AFX17" s="113"/>
      <c r="AFY17" s="113"/>
      <c r="AFZ17" s="113"/>
      <c r="AGA17" s="113"/>
      <c r="AGB17" s="113"/>
      <c r="AGC17" s="113"/>
      <c r="AGD17" s="113"/>
      <c r="AGE17" s="113"/>
      <c r="AGF17" s="113"/>
      <c r="AGG17" s="113"/>
      <c r="AGH17" s="113"/>
      <c r="AGI17" s="113"/>
      <c r="AGJ17" s="113"/>
      <c r="AGK17" s="113"/>
      <c r="AGL17" s="113"/>
      <c r="AGM17" s="113"/>
      <c r="AGN17" s="113"/>
      <c r="AGO17" s="113"/>
      <c r="AGP17" s="113"/>
      <c r="AGQ17" s="113"/>
      <c r="AGR17" s="113"/>
      <c r="AGS17" s="113"/>
      <c r="AGT17" s="113"/>
      <c r="AGU17" s="113"/>
      <c r="AGV17" s="113"/>
      <c r="AGW17" s="113"/>
      <c r="AGX17" s="113"/>
      <c r="AGY17" s="113"/>
      <c r="AGZ17" s="113"/>
      <c r="AHA17" s="113"/>
      <c r="AHB17" s="113"/>
      <c r="AHC17" s="113"/>
      <c r="AHD17" s="113"/>
      <c r="AHE17" s="113"/>
      <c r="AHF17" s="113"/>
      <c r="AHG17" s="113"/>
      <c r="AHH17" s="113"/>
      <c r="AHI17" s="113"/>
      <c r="AHJ17" s="113"/>
      <c r="AHK17" s="113"/>
      <c r="AHL17" s="113"/>
      <c r="AHM17" s="113"/>
      <c r="AHN17" s="113"/>
      <c r="AHO17" s="113"/>
      <c r="AHP17" s="113"/>
      <c r="AHQ17" s="113"/>
      <c r="AHR17" s="113"/>
      <c r="AHS17" s="113"/>
      <c r="AHT17" s="113"/>
      <c r="AHU17" s="113"/>
      <c r="AHV17" s="113"/>
      <c r="AHW17" s="113"/>
      <c r="AHX17" s="113"/>
      <c r="AHY17" s="113"/>
      <c r="AHZ17" s="113"/>
      <c r="AIA17" s="113"/>
      <c r="AIB17" s="113"/>
      <c r="AIC17" s="113"/>
      <c r="AID17" s="113"/>
      <c r="AIE17" s="113"/>
      <c r="AIF17" s="113"/>
      <c r="AIG17" s="113"/>
      <c r="AIH17" s="113"/>
      <c r="AII17" s="113"/>
      <c r="AIJ17" s="113"/>
      <c r="AIK17" s="113"/>
      <c r="AIL17" s="113"/>
      <c r="AIM17" s="113"/>
      <c r="AIN17" s="113"/>
      <c r="AIO17" s="113"/>
      <c r="AIP17" s="113"/>
      <c r="AIQ17" s="113"/>
      <c r="AIR17" s="113"/>
      <c r="AIS17" s="113"/>
      <c r="AIT17" s="113"/>
      <c r="AIU17" s="113"/>
      <c r="AIV17" s="113"/>
      <c r="AIW17" s="113"/>
      <c r="AIX17" s="113"/>
      <c r="AIY17" s="113"/>
      <c r="AIZ17" s="113"/>
      <c r="AJA17" s="113"/>
      <c r="AJB17" s="113"/>
      <c r="AJC17" s="113"/>
      <c r="AJD17" s="113"/>
      <c r="AJE17" s="113"/>
      <c r="AJF17" s="113"/>
      <c r="AJG17" s="113"/>
      <c r="AJH17" s="113"/>
      <c r="AJI17" s="113"/>
      <c r="AJJ17" s="113"/>
      <c r="AJK17" s="113"/>
      <c r="AJL17" s="113"/>
      <c r="AJM17" s="113"/>
      <c r="AJN17" s="113"/>
      <c r="AJO17" s="113"/>
      <c r="AJP17" s="113"/>
      <c r="AJQ17" s="113"/>
      <c r="AJR17" s="113"/>
      <c r="AJS17" s="113"/>
      <c r="AJT17" s="113"/>
      <c r="AJU17" s="113"/>
      <c r="AJV17" s="113"/>
      <c r="AJW17" s="113"/>
      <c r="AJX17" s="113"/>
      <c r="AJY17" s="113"/>
      <c r="AJZ17" s="113"/>
      <c r="AKA17" s="113"/>
      <c r="AKB17" s="113"/>
      <c r="AKC17" s="113"/>
      <c r="AKD17" s="113"/>
      <c r="AKE17" s="113"/>
      <c r="AKF17" s="113"/>
      <c r="AKG17" s="113"/>
      <c r="AKH17" s="113"/>
      <c r="AKI17" s="113"/>
      <c r="AKJ17" s="113"/>
      <c r="AKK17" s="113"/>
      <c r="AKL17" s="113"/>
      <c r="AKM17" s="113"/>
      <c r="AKN17" s="113"/>
      <c r="AKO17" s="113"/>
      <c r="AKP17" s="113"/>
      <c r="AKQ17" s="113"/>
      <c r="AKR17" s="113"/>
      <c r="AKS17" s="113"/>
      <c r="AKT17" s="113"/>
      <c r="AKU17" s="113"/>
      <c r="AKV17" s="113"/>
      <c r="AKW17" s="113"/>
      <c r="AKX17" s="113"/>
      <c r="AKY17" s="113"/>
      <c r="AKZ17" s="113"/>
      <c r="ALA17" s="113"/>
      <c r="ALB17" s="113"/>
      <c r="ALC17" s="113"/>
      <c r="ALD17" s="113"/>
      <c r="ALE17" s="113"/>
    </row>
    <row r="18" spans="1:993" ht="30" customHeight="1" x14ac:dyDescent="0.3">
      <c r="C18" s="113"/>
      <c r="D18" s="113"/>
      <c r="E18" s="113"/>
      <c r="F18" s="113"/>
    </row>
    <row r="19" spans="1:993" ht="30" customHeight="1" x14ac:dyDescent="0.25">
      <c r="A19" s="71">
        <v>0.01</v>
      </c>
      <c r="B19" s="319">
        <f>IF(LEN(F19)=0,"",1+ABS((LEFT(F19,2)&amp;RIGHT(F19,2)*A19)/LEN(LEFT(F19,2)&amp;RIGHT(F19,2)))+A19)</f>
        <v>123.58750000000001</v>
      </c>
      <c r="C19" s="483" t="s">
        <v>3109</v>
      </c>
      <c r="F19" s="950" t="str">
        <f>IF(OsnPodaci!A19="","",OsnPodaci!A19)</f>
        <v>49.31</v>
      </c>
    </row>
    <row r="20" spans="1:993" s="320" customFormat="1" ht="30" customHeight="1" x14ac:dyDescent="0.25">
      <c r="A20" s="71">
        <v>0.02</v>
      </c>
      <c r="B20" s="319">
        <f>IF(LEN(F20)=0,"",1+ABS((F20*A20)/LEN(F20))+A20)</f>
        <v>30975.452499999999</v>
      </c>
      <c r="C20" s="483" t="str">
        <f>IF(OsnPodaci!B58="","Unijeti interval izvještavanja.","•   ukupan prihod za "&amp;TEXT(OsnPodaci!B58,"dd.mm.yyyy.")&amp;" godine")</f>
        <v>•   ukupan prihod za 31.12.2023. godine</v>
      </c>
      <c r="F20" s="484">
        <v>12389773</v>
      </c>
      <c r="G20" s="306"/>
      <c r="H20" s="306"/>
    </row>
    <row r="21" spans="1:993" s="320" customFormat="1" ht="30" customHeight="1" x14ac:dyDescent="0.25">
      <c r="A21" s="71">
        <v>0.03</v>
      </c>
      <c r="B21" s="319">
        <f>IF(LEN(F21)=0,"",1+ABS((F21*A21)/LEN(F21))+A21)</f>
        <v>37813.318749999999</v>
      </c>
      <c r="C21" s="483" t="s">
        <v>3110</v>
      </c>
      <c r="F21" s="485">
        <v>10083277</v>
      </c>
      <c r="G21" s="306"/>
      <c r="H21" s="306"/>
    </row>
    <row r="22" spans="1:993" s="320" customFormat="1" ht="30" customHeight="1" x14ac:dyDescent="0.25">
      <c r="A22" s="71">
        <v>0.04</v>
      </c>
      <c r="B22" s="319">
        <f>IF(LEN(F22)=0,"",1+ABS((F22*A22)/LEN(F22))+A22)</f>
        <v>3.3866666666666667</v>
      </c>
      <c r="C22" s="483" t="s">
        <v>3111</v>
      </c>
      <c r="F22" s="485">
        <v>176</v>
      </c>
      <c r="G22" s="321"/>
      <c r="H22" s="321"/>
    </row>
    <row r="23" spans="1:993" ht="20.25" x14ac:dyDescent="0.3">
      <c r="B23" s="319"/>
      <c r="C23" s="113"/>
      <c r="F23" s="113"/>
      <c r="G23" s="321"/>
      <c r="H23" s="321"/>
    </row>
    <row r="24" spans="1:993" ht="25.5" customHeight="1" x14ac:dyDescent="0.25">
      <c r="A24" s="71">
        <v>0.06</v>
      </c>
      <c r="B24" s="319">
        <f>IF(LEN(F24)=0,"",1+ABS((LEN(F24)*A24)/LEN(LEN(F24))+A24))</f>
        <v>1.48</v>
      </c>
      <c r="C24" s="486" t="s">
        <v>3112</v>
      </c>
      <c r="F24" s="487" t="s">
        <v>89</v>
      </c>
      <c r="G24" s="322"/>
      <c r="H24" s="322"/>
    </row>
    <row r="25" spans="1:993" ht="22.5" customHeight="1" x14ac:dyDescent="0.3">
      <c r="B25" s="71">
        <f>IF(ISERROR(ABS(LOG(ABS(SUM(B19:B24)),EXP(3)))),"",ABS(LOG(ABS(SUM(B19:B24)),EXP(3))))</f>
        <v>3.7135538106009527</v>
      </c>
      <c r="C25" s="323"/>
      <c r="F25" s="713" t="str">
        <f>IF(F24="","(odabrati s liste)","")</f>
        <v/>
      </c>
      <c r="G25" s="322"/>
      <c r="H25" s="322"/>
    </row>
    <row r="26" spans="1:993" ht="22.5" customHeight="1" x14ac:dyDescent="0.3">
      <c r="B26" s="80" t="str">
        <f>IF(ISERROR(IF(ISERROR(MID(B25,FIND(".",B25,1)+6,13)),MID(B25,FIND(",",B25,1)+6,13),MID(B25,FIND(".",B25,1)+6,13))),"",IF(ISERROR(MID(B25,FIND(".",B25,1)+6,13)),MID(B25,FIND(",",B25,1)+6,13),MID(B25,FIND(".",B25,1)+6,13)))</f>
        <v>381060095</v>
      </c>
      <c r="C26" s="113"/>
      <c r="D26" s="113"/>
      <c r="E26" s="113"/>
      <c r="F26" s="113"/>
      <c r="H26" s="41"/>
    </row>
    <row r="27" spans="1:993" s="306" customFormat="1" ht="22.5" customHeight="1" x14ac:dyDescent="0.25">
      <c r="A27" s="324"/>
      <c r="B27" s="324"/>
      <c r="D27" s="325"/>
      <c r="E27" s="325"/>
      <c r="F27" s="325"/>
    </row>
    <row r="28" spans="1:993" s="306" customFormat="1" ht="22.5" customHeight="1" x14ac:dyDescent="0.25">
      <c r="A28" s="324"/>
      <c r="B28" s="324"/>
      <c r="E28" s="326"/>
    </row>
    <row r="29" spans="1:993" s="306" customFormat="1" ht="22.5" customHeight="1" x14ac:dyDescent="0.25">
      <c r="A29" s="324"/>
      <c r="B29" s="324"/>
    </row>
    <row r="30" spans="1:993" ht="22.5" customHeight="1" x14ac:dyDescent="0.25">
      <c r="H30" s="41"/>
    </row>
    <row r="31" spans="1:993" x14ac:dyDescent="0.25">
      <c r="C31" s="714" t="str">
        <f>IF(OsnPodaci!D58="","",TEXT(OsnPodaci!D58,"dd.mm.yyyy."))</f>
        <v>29.02.2024.</v>
      </c>
      <c r="F31" s="715" t="str">
        <f>IF(OR(OsnPodaci!A34="",OsnPodaci!B34=""),"",OsnPodaci!A34&amp;" "&amp;OsnPodaci!B34)</f>
        <v>Jasmin Gradaškić</v>
      </c>
      <c r="H31" s="41"/>
    </row>
    <row r="32" spans="1:993" ht="24" customHeight="1" x14ac:dyDescent="0.25">
      <c r="C32" s="712" t="s">
        <v>2463</v>
      </c>
      <c r="F32" s="713" t="s">
        <v>1952</v>
      </c>
      <c r="G32" s="327"/>
      <c r="H32" s="41"/>
    </row>
    <row r="33" spans="1:8" ht="57.75" customHeight="1" x14ac:dyDescent="0.25">
      <c r="D33" s="716" t="s">
        <v>3113</v>
      </c>
      <c r="H33" s="41"/>
    </row>
    <row r="34" spans="1:8" ht="57.75" customHeight="1" x14ac:dyDescent="0.25">
      <c r="H34" s="41"/>
    </row>
    <row r="37" spans="1:8" s="328" customFormat="1" ht="19.5" customHeight="1" x14ac:dyDescent="0.3">
      <c r="A37" s="317"/>
      <c r="B37" s="317"/>
      <c r="C37" s="728" t="str">
        <f>IF(B26="","Obrazac prazan - unesite podatke na barem jednu poziciju.","Kontrolni broj: "&amp;MID(H1,2,LEN(H1)-2))</f>
        <v>Kontrolni broj: 34381060095</v>
      </c>
      <c r="F37" s="972" t="s">
        <v>2465</v>
      </c>
    </row>
  </sheetData>
  <sheetProtection sheet="1" objects="1" scenarios="1"/>
  <mergeCells count="4">
    <mergeCell ref="C1:F1"/>
    <mergeCell ref="H1:H17"/>
    <mergeCell ref="C10:F10"/>
    <mergeCell ref="C15:F15"/>
  </mergeCells>
  <conditionalFormatting sqref="C37">
    <cfRule type="containsText" dxfId="14" priority="4" operator="containsText" text="Obrazac prazan">
      <formula>NOT(ISERROR(SEARCH("Obrazac prazan",C37)))</formula>
    </cfRule>
  </conditionalFormatting>
  <conditionalFormatting sqref="F20">
    <cfRule type="expression" dxfId="11" priority="6">
      <formula>$F$20&lt;&gt;""</formula>
    </cfRule>
  </conditionalFormatting>
  <conditionalFormatting sqref="F20:F22">
    <cfRule type="containsBlanks" dxfId="10" priority="3">
      <formula>LEN(TRIM(F20))=0</formula>
    </cfRule>
  </conditionalFormatting>
  <conditionalFormatting sqref="F21">
    <cfRule type="expression" dxfId="9" priority="7">
      <formula>$F$21&lt;&gt;""</formula>
    </cfRule>
  </conditionalFormatting>
  <conditionalFormatting sqref="F22">
    <cfRule type="expression" dxfId="8" priority="8">
      <formula>$F$22&lt;&gt;""</formula>
    </cfRule>
  </conditionalFormatting>
  <conditionalFormatting sqref="F24">
    <cfRule type="expression" dxfId="7" priority="5">
      <formula>LEN(TRIM(F24))&gt;0</formula>
    </cfRule>
  </conditionalFormatting>
  <dataValidations count="1">
    <dataValidation type="whole" allowBlank="1" showInputMessage="1" showErrorMessage="1" sqref="F20:F22" xr:uid="{00000000-0002-0000-1100-000000000000}">
      <formula1>0</formula1>
      <formula2>1E+40</formula2>
    </dataValidation>
  </dataValidations>
  <pageMargins left="0.78740157480314965" right="0.27559055118110237" top="0.27559055118110237" bottom="0.27559055118110237" header="0" footer="0"/>
  <pageSetup paperSize="9" scale="80" firstPageNumber="0" fitToWidth="0" fitToHeight="0" orientation="portrait" r:id="rId1"/>
  <headerFooter>
    <oddHeader xml:space="preserve">&amp;C                                        </oddHeader>
    <oddFooter xml:space="preserve">&amp;C                                      </oddFooter>
  </headerFooter>
  <extLst>
    <ext xmlns:x14="http://schemas.microsoft.com/office/spreadsheetml/2009/9/main" uri="{78C0D931-6437-407d-A8EE-F0AAD7539E65}">
      <x14:conditionalFormattings>
        <x14:conditionalFormatting xmlns:xm="http://schemas.microsoft.com/office/excel/2006/main">
          <x14:cfRule type="expression" priority="2" id="{ADAD58FB-A12D-4A22-915D-C70653103D64}">
            <xm:f>OR(LEFT(OsnPodaci!$A$55,5)="Reviz",LEFT(OsnPodaci!$A$55,6)="Izjava")</xm:f>
            <x14:dxf>
              <font>
                <color theme="0"/>
              </font>
              <fill>
                <patternFill>
                  <bgColor theme="0"/>
                </patternFill>
              </fill>
              <border>
                <left/>
                <right/>
                <top/>
                <bottom/>
                <vertical/>
                <horizontal/>
              </border>
            </x14:dxf>
          </x14:cfRule>
          <xm:sqref>C5:F29 C31:F31 C34:F34 H1 C1:F3 C37:F37</xm:sqref>
        </x14:conditionalFormatting>
        <x14:conditionalFormatting xmlns:xm="http://schemas.microsoft.com/office/excel/2006/main">
          <x14:cfRule type="expression" priority="1" id="{C25BFA6A-7673-4029-8102-FF035B04A3B3}">
            <xm:f>OR(LEFT(OsnPodaci!$A$55,5)="Reviz",LEFT(OsnPodaci!$A$55,6)="Izjava")</xm:f>
            <x14:dxf>
              <font>
                <color theme="0"/>
              </font>
              <fill>
                <patternFill>
                  <bgColor theme="0"/>
                </patternFill>
              </fill>
              <border>
                <left style="thin">
                  <color theme="0"/>
                </left>
                <right style="thin">
                  <color theme="0"/>
                </right>
                <top style="thin">
                  <color theme="0"/>
                </top>
                <bottom style="thin">
                  <color theme="0"/>
                </bottom>
                <vertical/>
                <horizontal/>
              </border>
            </x14:dxf>
          </x14:cfRule>
          <xm:sqref>C27:F29 C31:F34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prompt="Odaberi s liste" xr:uid="{00000000-0002-0000-1100-000001000000}">
          <x14:formula1>
            <xm:f>'#Konverter'!$AC$2:$AC$5</xm:f>
          </x14:formula1>
          <xm:sqref>F24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
    <tabColor rgb="FF0F932E"/>
  </sheetPr>
  <dimension ref="A1:ALE29"/>
  <sheetViews>
    <sheetView showGridLines="0" view="pageLayout" topLeftCell="C7" zoomScale="70" zoomScaleNormal="85" zoomScaleSheetLayoutView="25" zoomScalePageLayoutView="70" workbookViewId="0">
      <selection activeCell="C29" sqref="A29:XFD29"/>
    </sheetView>
  </sheetViews>
  <sheetFormatPr defaultColWidth="3.140625" defaultRowHeight="18" x14ac:dyDescent="0.25"/>
  <cols>
    <col min="1" max="1" width="5.28515625" style="71" hidden="1" customWidth="1"/>
    <col min="2" max="2" width="13" style="71" hidden="1" customWidth="1"/>
    <col min="3" max="3" width="24.42578125" style="731" customWidth="1"/>
    <col min="4" max="4" width="22.28515625" style="731" customWidth="1"/>
    <col min="5" max="5" width="21.7109375" style="731" customWidth="1"/>
    <col min="6" max="6" width="40.7109375" style="731" customWidth="1"/>
    <col min="7" max="7" width="1.28515625" style="719" customWidth="1"/>
    <col min="8" max="8" width="4.85546875" style="306" customWidth="1"/>
    <col min="9" max="9" width="3.85546875" style="307" bestFit="1" customWidth="1"/>
    <col min="10" max="993" width="3.140625" style="307" customWidth="1"/>
    <col min="994" max="994" width="3.140625" style="41" customWidth="1"/>
    <col min="995" max="16384" width="3.140625" style="41"/>
  </cols>
  <sheetData>
    <row r="1" spans="1:993" s="330" customFormat="1" ht="23.25" x14ac:dyDescent="0.35">
      <c r="A1" s="329"/>
      <c r="B1" s="329"/>
      <c r="C1" s="1900" t="str">
        <f>IF(OsnPodaci!B4="","",OsnPodaci!B4)</f>
        <v>DOO Gradski i prigradski saobraćaj Tuzla</v>
      </c>
      <c r="D1" s="1900"/>
      <c r="E1" s="1900"/>
      <c r="F1" s="1900"/>
      <c r="G1" s="718"/>
      <c r="H1" s="1896" t="str">
        <f>"*"&amp;'#Konverter'!AD27&amp;B20&amp;"*"</f>
        <v>*353334305598*</v>
      </c>
    </row>
    <row r="2" spans="1:993" s="330" customFormat="1" ht="23.25" x14ac:dyDescent="0.35">
      <c r="A2" s="329"/>
      <c r="B2" s="329"/>
      <c r="C2" s="308" t="str">
        <f>IF(OR(OsnPodaci!A10="",OsnPodaci!A13=""),"",OsnPodaci!A10 &amp; ", " &amp; OsnPodaci!A13)</f>
        <v>Tuzla, Bukinje bb</v>
      </c>
      <c r="D2" s="113"/>
      <c r="E2" s="113"/>
      <c r="F2" s="113"/>
      <c r="G2" s="718"/>
      <c r="H2" s="1896"/>
    </row>
    <row r="3" spans="1:993" s="330" customFormat="1" ht="26.25" customHeight="1" x14ac:dyDescent="0.35">
      <c r="A3" s="329"/>
      <c r="B3" s="329"/>
      <c r="C3" s="308" t="str">
        <f>"JIB: "&amp;OsnPodaci!A4</f>
        <v>JIB: 4209197100002</v>
      </c>
      <c r="D3" s="113"/>
      <c r="E3" s="113"/>
      <c r="F3" s="113"/>
      <c r="G3" s="718"/>
      <c r="H3" s="1896"/>
    </row>
    <row r="4" spans="1:993" s="307" customFormat="1" ht="20.25" customHeight="1" x14ac:dyDescent="0.3">
      <c r="A4" s="305"/>
      <c r="B4" s="305"/>
      <c r="C4" s="309"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D4" s="113"/>
      <c r="E4" s="113"/>
      <c r="F4" s="113"/>
      <c r="G4" s="719"/>
      <c r="H4" s="1896"/>
    </row>
    <row r="5" spans="1:993" ht="20.25" x14ac:dyDescent="0.3">
      <c r="C5" s="113"/>
      <c r="D5" s="113"/>
      <c r="E5" s="113"/>
      <c r="F5" s="113"/>
      <c r="H5" s="1896"/>
    </row>
    <row r="6" spans="1:993" ht="20.25" x14ac:dyDescent="0.3">
      <c r="C6" s="113"/>
      <c r="D6" s="113"/>
      <c r="E6" s="113"/>
      <c r="F6" s="310" t="s">
        <v>3105</v>
      </c>
      <c r="G6" s="720"/>
      <c r="H6" s="1896"/>
    </row>
    <row r="7" spans="1:993" ht="23.25" customHeight="1" x14ac:dyDescent="0.3">
      <c r="C7" s="331"/>
      <c r="D7" s="113"/>
      <c r="E7" s="113"/>
      <c r="F7" s="310" t="s">
        <v>3106</v>
      </c>
      <c r="G7" s="720"/>
      <c r="H7" s="1896"/>
    </row>
    <row r="8" spans="1:993" x14ac:dyDescent="0.25">
      <c r="C8" s="307"/>
      <c r="D8" s="307"/>
      <c r="E8" s="307"/>
      <c r="F8" s="307"/>
      <c r="H8" s="1896"/>
    </row>
    <row r="9" spans="1:993" ht="46.5" customHeight="1" x14ac:dyDescent="0.25">
      <c r="C9" s="307"/>
      <c r="D9" s="307"/>
      <c r="E9" s="307"/>
      <c r="F9" s="307"/>
      <c r="H9" s="1896"/>
    </row>
    <row r="10" spans="1:993" ht="22.5" x14ac:dyDescent="0.3">
      <c r="C10" s="333" t="s">
        <v>3114</v>
      </c>
      <c r="D10" s="333"/>
      <c r="E10" s="333"/>
      <c r="F10" s="333"/>
      <c r="H10" s="1896"/>
    </row>
    <row r="11" spans="1:993" s="54" customFormat="1" ht="39" customHeight="1" x14ac:dyDescent="0.35">
      <c r="A11" s="329"/>
      <c r="B11" s="329"/>
      <c r="C11" s="330"/>
      <c r="D11" s="330"/>
      <c r="E11" s="330"/>
      <c r="F11" s="330"/>
      <c r="G11" s="718"/>
      <c r="H11" s="1896"/>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330"/>
      <c r="AY11" s="330"/>
      <c r="AZ11" s="330"/>
      <c r="BA11" s="330"/>
      <c r="BB11" s="330"/>
      <c r="BC11" s="330"/>
      <c r="BD11" s="330"/>
      <c r="BE11" s="330"/>
      <c r="BF11" s="330"/>
      <c r="BG11" s="330"/>
      <c r="BH11" s="330"/>
      <c r="BI11" s="330"/>
      <c r="BJ11" s="330"/>
      <c r="BK11" s="330"/>
      <c r="BL11" s="330"/>
      <c r="BM11" s="330"/>
      <c r="BN11" s="330"/>
      <c r="BO11" s="330"/>
      <c r="BP11" s="330"/>
      <c r="BQ11" s="330"/>
      <c r="BR11" s="330"/>
      <c r="BS11" s="330"/>
      <c r="BT11" s="330"/>
      <c r="BU11" s="330"/>
      <c r="BV11" s="330"/>
      <c r="BW11" s="330"/>
      <c r="BX11" s="330"/>
      <c r="BY11" s="330"/>
      <c r="BZ11" s="330"/>
      <c r="CA11" s="330"/>
      <c r="CB11" s="330"/>
      <c r="CC11" s="330"/>
      <c r="CD11" s="330"/>
      <c r="CE11" s="330"/>
      <c r="CF11" s="330"/>
      <c r="CG11" s="330"/>
      <c r="CH11" s="330"/>
      <c r="CI11" s="330"/>
      <c r="CJ11" s="330"/>
      <c r="CK11" s="330"/>
      <c r="CL11" s="330"/>
      <c r="CM11" s="330"/>
      <c r="CN11" s="330"/>
      <c r="CO11" s="330"/>
      <c r="CP11" s="330"/>
      <c r="CQ11" s="330"/>
      <c r="CR11" s="330"/>
      <c r="CS11" s="330"/>
      <c r="CT11" s="330"/>
      <c r="CU11" s="330"/>
      <c r="CV11" s="330"/>
      <c r="CW11" s="330"/>
      <c r="CX11" s="330"/>
      <c r="CY11" s="330"/>
      <c r="CZ11" s="330"/>
      <c r="DA11" s="330"/>
      <c r="DB11" s="330"/>
      <c r="DC11" s="330"/>
      <c r="DD11" s="330"/>
      <c r="DE11" s="330"/>
      <c r="DF11" s="330"/>
      <c r="DG11" s="330"/>
      <c r="DH11" s="330"/>
      <c r="DI11" s="330"/>
      <c r="DJ11" s="330"/>
      <c r="DK11" s="330"/>
      <c r="DL11" s="330"/>
      <c r="DM11" s="330"/>
      <c r="DN11" s="330"/>
      <c r="DO11" s="330"/>
      <c r="DP11" s="330"/>
      <c r="DQ11" s="330"/>
      <c r="DR11" s="330"/>
      <c r="DS11" s="330"/>
      <c r="DT11" s="330"/>
      <c r="DU11" s="330"/>
      <c r="DV11" s="330"/>
      <c r="DW11" s="330"/>
      <c r="DX11" s="330"/>
      <c r="DY11" s="330"/>
      <c r="DZ11" s="330"/>
      <c r="EA11" s="330"/>
      <c r="EB11" s="330"/>
      <c r="EC11" s="330"/>
      <c r="ED11" s="330"/>
      <c r="EE11" s="330"/>
      <c r="EF11" s="330"/>
      <c r="EG11" s="330"/>
      <c r="EH11" s="330"/>
      <c r="EI11" s="330"/>
      <c r="EJ11" s="330"/>
      <c r="EK11" s="330"/>
      <c r="EL11" s="330"/>
      <c r="EM11" s="330"/>
      <c r="EN11" s="330"/>
      <c r="EO11" s="330"/>
      <c r="EP11" s="330"/>
      <c r="EQ11" s="330"/>
      <c r="ER11" s="330"/>
      <c r="ES11" s="330"/>
      <c r="ET11" s="330"/>
      <c r="EU11" s="330"/>
      <c r="EV11" s="330"/>
      <c r="EW11" s="330"/>
      <c r="EX11" s="330"/>
      <c r="EY11" s="330"/>
      <c r="EZ11" s="330"/>
      <c r="FA11" s="330"/>
      <c r="FB11" s="330"/>
      <c r="FC11" s="330"/>
      <c r="FD11" s="330"/>
      <c r="FE11" s="330"/>
      <c r="FF11" s="330"/>
      <c r="FG11" s="330"/>
      <c r="FH11" s="330"/>
      <c r="FI11" s="330"/>
      <c r="FJ11" s="330"/>
      <c r="FK11" s="330"/>
      <c r="FL11" s="330"/>
      <c r="FM11" s="330"/>
      <c r="FN11" s="330"/>
      <c r="FO11" s="330"/>
      <c r="FP11" s="330"/>
      <c r="FQ11" s="330"/>
      <c r="FR11" s="330"/>
      <c r="FS11" s="330"/>
      <c r="FT11" s="330"/>
      <c r="FU11" s="330"/>
      <c r="FV11" s="330"/>
      <c r="FW11" s="330"/>
      <c r="FX11" s="330"/>
      <c r="FY11" s="330"/>
      <c r="FZ11" s="330"/>
      <c r="GA11" s="330"/>
      <c r="GB11" s="330"/>
      <c r="GC11" s="330"/>
      <c r="GD11" s="330"/>
      <c r="GE11" s="330"/>
      <c r="GF11" s="330"/>
      <c r="GG11" s="330"/>
      <c r="GH11" s="330"/>
      <c r="GI11" s="330"/>
      <c r="GJ11" s="330"/>
      <c r="GK11" s="330"/>
      <c r="GL11" s="330"/>
      <c r="GM11" s="330"/>
      <c r="GN11" s="330"/>
      <c r="GO11" s="330"/>
      <c r="GP11" s="330"/>
      <c r="GQ11" s="330"/>
      <c r="GR11" s="330"/>
      <c r="GS11" s="330"/>
      <c r="GT11" s="330"/>
      <c r="GU11" s="330"/>
      <c r="GV11" s="330"/>
      <c r="GW11" s="330"/>
      <c r="GX11" s="330"/>
      <c r="GY11" s="330"/>
      <c r="GZ11" s="330"/>
      <c r="HA11" s="330"/>
      <c r="HB11" s="330"/>
      <c r="HC11" s="330"/>
      <c r="HD11" s="330"/>
      <c r="HE11" s="330"/>
      <c r="HF11" s="330"/>
      <c r="HG11" s="330"/>
      <c r="HH11" s="330"/>
      <c r="HI11" s="330"/>
      <c r="HJ11" s="330"/>
      <c r="HK11" s="330"/>
      <c r="HL11" s="330"/>
      <c r="HM11" s="330"/>
      <c r="HN11" s="330"/>
      <c r="HO11" s="330"/>
      <c r="HP11" s="330"/>
      <c r="HQ11" s="330"/>
      <c r="HR11" s="330"/>
      <c r="HS11" s="330"/>
      <c r="HT11" s="330"/>
      <c r="HU11" s="330"/>
      <c r="HV11" s="330"/>
      <c r="HW11" s="330"/>
      <c r="HX11" s="330"/>
      <c r="HY11" s="330"/>
      <c r="HZ11" s="330"/>
      <c r="IA11" s="330"/>
      <c r="IB11" s="330"/>
      <c r="IC11" s="330"/>
      <c r="ID11" s="330"/>
      <c r="IE11" s="330"/>
      <c r="IF11" s="330"/>
      <c r="IG11" s="330"/>
      <c r="IH11" s="330"/>
      <c r="II11" s="330"/>
      <c r="IJ11" s="330"/>
      <c r="IK11" s="330"/>
      <c r="IL11" s="330"/>
      <c r="IM11" s="330"/>
      <c r="IN11" s="330"/>
      <c r="IO11" s="330"/>
      <c r="IP11" s="330"/>
      <c r="IQ11" s="330"/>
      <c r="IR11" s="330"/>
      <c r="IS11" s="330"/>
      <c r="IT11" s="330"/>
      <c r="IU11" s="330"/>
      <c r="IV11" s="330"/>
      <c r="IW11" s="330"/>
      <c r="IX11" s="330"/>
      <c r="IY11" s="330"/>
      <c r="IZ11" s="330"/>
      <c r="JA11" s="330"/>
      <c r="JB11" s="330"/>
      <c r="JC11" s="330"/>
      <c r="JD11" s="330"/>
      <c r="JE11" s="330"/>
      <c r="JF11" s="330"/>
      <c r="JG11" s="330"/>
      <c r="JH11" s="330"/>
      <c r="JI11" s="330"/>
      <c r="JJ11" s="330"/>
      <c r="JK11" s="330"/>
      <c r="JL11" s="330"/>
      <c r="JM11" s="330"/>
      <c r="JN11" s="330"/>
      <c r="JO11" s="330"/>
      <c r="JP11" s="330"/>
      <c r="JQ11" s="330"/>
      <c r="JR11" s="330"/>
      <c r="JS11" s="330"/>
      <c r="JT11" s="330"/>
      <c r="JU11" s="330"/>
      <c r="JV11" s="330"/>
      <c r="JW11" s="330"/>
      <c r="JX11" s="330"/>
      <c r="JY11" s="330"/>
      <c r="JZ11" s="330"/>
      <c r="KA11" s="330"/>
      <c r="KB11" s="330"/>
      <c r="KC11" s="330"/>
      <c r="KD11" s="330"/>
      <c r="KE11" s="330"/>
      <c r="KF11" s="330"/>
      <c r="KG11" s="330"/>
      <c r="KH11" s="330"/>
      <c r="KI11" s="330"/>
      <c r="KJ11" s="330"/>
      <c r="KK11" s="330"/>
      <c r="KL11" s="330"/>
      <c r="KM11" s="330"/>
      <c r="KN11" s="330"/>
      <c r="KO11" s="330"/>
      <c r="KP11" s="330"/>
      <c r="KQ11" s="330"/>
      <c r="KR11" s="330"/>
      <c r="KS11" s="330"/>
      <c r="KT11" s="330"/>
      <c r="KU11" s="330"/>
      <c r="KV11" s="330"/>
      <c r="KW11" s="330"/>
      <c r="KX11" s="330"/>
      <c r="KY11" s="330"/>
      <c r="KZ11" s="330"/>
      <c r="LA11" s="330"/>
      <c r="LB11" s="330"/>
      <c r="LC11" s="330"/>
      <c r="LD11" s="330"/>
      <c r="LE11" s="330"/>
      <c r="LF11" s="330"/>
      <c r="LG11" s="330"/>
      <c r="LH11" s="330"/>
      <c r="LI11" s="330"/>
      <c r="LJ11" s="330"/>
      <c r="LK11" s="330"/>
      <c r="LL11" s="330"/>
      <c r="LM11" s="330"/>
      <c r="LN11" s="330"/>
      <c r="LO11" s="330"/>
      <c r="LP11" s="330"/>
      <c r="LQ11" s="330"/>
      <c r="LR11" s="330"/>
      <c r="LS11" s="330"/>
      <c r="LT11" s="330"/>
      <c r="LU11" s="330"/>
      <c r="LV11" s="330"/>
      <c r="LW11" s="330"/>
      <c r="LX11" s="330"/>
      <c r="LY11" s="330"/>
      <c r="LZ11" s="330"/>
      <c r="MA11" s="330"/>
      <c r="MB11" s="330"/>
      <c r="MC11" s="330"/>
      <c r="MD11" s="330"/>
      <c r="ME11" s="330"/>
      <c r="MF11" s="330"/>
      <c r="MG11" s="330"/>
      <c r="MH11" s="330"/>
      <c r="MI11" s="330"/>
      <c r="MJ11" s="330"/>
      <c r="MK11" s="330"/>
      <c r="ML11" s="330"/>
      <c r="MM11" s="330"/>
      <c r="MN11" s="330"/>
      <c r="MO11" s="330"/>
      <c r="MP11" s="330"/>
      <c r="MQ11" s="330"/>
      <c r="MR11" s="330"/>
      <c r="MS11" s="330"/>
      <c r="MT11" s="330"/>
      <c r="MU11" s="330"/>
      <c r="MV11" s="330"/>
      <c r="MW11" s="330"/>
      <c r="MX11" s="330"/>
      <c r="MY11" s="330"/>
      <c r="MZ11" s="330"/>
      <c r="NA11" s="330"/>
      <c r="NB11" s="330"/>
      <c r="NC11" s="330"/>
      <c r="ND11" s="330"/>
      <c r="NE11" s="330"/>
      <c r="NF11" s="330"/>
      <c r="NG11" s="330"/>
      <c r="NH11" s="330"/>
      <c r="NI11" s="330"/>
      <c r="NJ11" s="330"/>
      <c r="NK11" s="330"/>
      <c r="NL11" s="330"/>
      <c r="NM11" s="330"/>
      <c r="NN11" s="330"/>
      <c r="NO11" s="330"/>
      <c r="NP11" s="330"/>
      <c r="NQ11" s="330"/>
      <c r="NR11" s="330"/>
      <c r="NS11" s="330"/>
      <c r="NT11" s="330"/>
      <c r="NU11" s="330"/>
      <c r="NV11" s="330"/>
      <c r="NW11" s="330"/>
      <c r="NX11" s="330"/>
      <c r="NY11" s="330"/>
      <c r="NZ11" s="330"/>
      <c r="OA11" s="330"/>
      <c r="OB11" s="330"/>
      <c r="OC11" s="330"/>
      <c r="OD11" s="330"/>
      <c r="OE11" s="330"/>
      <c r="OF11" s="330"/>
      <c r="OG11" s="330"/>
      <c r="OH11" s="330"/>
      <c r="OI11" s="330"/>
      <c r="OJ11" s="330"/>
      <c r="OK11" s="330"/>
      <c r="OL11" s="330"/>
      <c r="OM11" s="330"/>
      <c r="ON11" s="330"/>
      <c r="OO11" s="330"/>
      <c r="OP11" s="330"/>
      <c r="OQ11" s="330"/>
      <c r="OR11" s="330"/>
      <c r="OS11" s="330"/>
      <c r="OT11" s="330"/>
      <c r="OU11" s="330"/>
      <c r="OV11" s="330"/>
      <c r="OW11" s="330"/>
      <c r="OX11" s="330"/>
      <c r="OY11" s="330"/>
      <c r="OZ11" s="330"/>
      <c r="PA11" s="330"/>
      <c r="PB11" s="330"/>
      <c r="PC11" s="330"/>
      <c r="PD11" s="330"/>
      <c r="PE11" s="330"/>
      <c r="PF11" s="330"/>
      <c r="PG11" s="330"/>
      <c r="PH11" s="330"/>
      <c r="PI11" s="330"/>
      <c r="PJ11" s="330"/>
      <c r="PK11" s="330"/>
      <c r="PL11" s="330"/>
      <c r="PM11" s="330"/>
      <c r="PN11" s="330"/>
      <c r="PO11" s="330"/>
      <c r="PP11" s="330"/>
      <c r="PQ11" s="330"/>
      <c r="PR11" s="330"/>
      <c r="PS11" s="330"/>
      <c r="PT11" s="330"/>
      <c r="PU11" s="330"/>
      <c r="PV11" s="330"/>
      <c r="PW11" s="330"/>
      <c r="PX11" s="330"/>
      <c r="PY11" s="330"/>
      <c r="PZ11" s="330"/>
      <c r="QA11" s="330"/>
      <c r="QB11" s="330"/>
      <c r="QC11" s="330"/>
      <c r="QD11" s="330"/>
      <c r="QE11" s="330"/>
      <c r="QF11" s="330"/>
      <c r="QG11" s="330"/>
      <c r="QH11" s="330"/>
      <c r="QI11" s="330"/>
      <c r="QJ11" s="330"/>
      <c r="QK11" s="330"/>
      <c r="QL11" s="330"/>
      <c r="QM11" s="330"/>
      <c r="QN11" s="330"/>
      <c r="QO11" s="330"/>
      <c r="QP11" s="330"/>
      <c r="QQ11" s="330"/>
      <c r="QR11" s="330"/>
      <c r="QS11" s="330"/>
      <c r="QT11" s="330"/>
      <c r="QU11" s="330"/>
      <c r="QV11" s="330"/>
      <c r="QW11" s="330"/>
      <c r="QX11" s="330"/>
      <c r="QY11" s="330"/>
      <c r="QZ11" s="330"/>
      <c r="RA11" s="330"/>
      <c r="RB11" s="330"/>
      <c r="RC11" s="330"/>
      <c r="RD11" s="330"/>
      <c r="RE11" s="330"/>
      <c r="RF11" s="330"/>
      <c r="RG11" s="330"/>
      <c r="RH11" s="330"/>
      <c r="RI11" s="330"/>
      <c r="RJ11" s="330"/>
      <c r="RK11" s="330"/>
      <c r="RL11" s="330"/>
      <c r="RM11" s="330"/>
      <c r="RN11" s="330"/>
      <c r="RO11" s="330"/>
      <c r="RP11" s="330"/>
      <c r="RQ11" s="330"/>
      <c r="RR11" s="330"/>
      <c r="RS11" s="330"/>
      <c r="RT11" s="330"/>
      <c r="RU11" s="330"/>
      <c r="RV11" s="330"/>
      <c r="RW11" s="330"/>
      <c r="RX11" s="330"/>
      <c r="RY11" s="330"/>
      <c r="RZ11" s="330"/>
      <c r="SA11" s="330"/>
      <c r="SB11" s="330"/>
      <c r="SC11" s="330"/>
      <c r="SD11" s="330"/>
      <c r="SE11" s="330"/>
      <c r="SF11" s="330"/>
      <c r="SG11" s="330"/>
      <c r="SH11" s="330"/>
      <c r="SI11" s="330"/>
      <c r="SJ11" s="330"/>
      <c r="SK11" s="330"/>
      <c r="SL11" s="330"/>
      <c r="SM11" s="330"/>
      <c r="SN11" s="330"/>
      <c r="SO11" s="330"/>
      <c r="SP11" s="330"/>
      <c r="SQ11" s="330"/>
      <c r="SR11" s="330"/>
      <c r="SS11" s="330"/>
      <c r="ST11" s="330"/>
      <c r="SU11" s="330"/>
      <c r="SV11" s="330"/>
      <c r="SW11" s="330"/>
      <c r="SX11" s="330"/>
      <c r="SY11" s="330"/>
      <c r="SZ11" s="330"/>
      <c r="TA11" s="330"/>
      <c r="TB11" s="330"/>
      <c r="TC11" s="330"/>
      <c r="TD11" s="330"/>
      <c r="TE11" s="330"/>
      <c r="TF11" s="330"/>
      <c r="TG11" s="330"/>
      <c r="TH11" s="330"/>
      <c r="TI11" s="330"/>
      <c r="TJ11" s="330"/>
      <c r="TK11" s="330"/>
      <c r="TL11" s="330"/>
      <c r="TM11" s="330"/>
      <c r="TN11" s="330"/>
      <c r="TO11" s="330"/>
      <c r="TP11" s="330"/>
      <c r="TQ11" s="330"/>
      <c r="TR11" s="330"/>
      <c r="TS11" s="330"/>
      <c r="TT11" s="330"/>
      <c r="TU11" s="330"/>
      <c r="TV11" s="330"/>
      <c r="TW11" s="330"/>
      <c r="TX11" s="330"/>
      <c r="TY11" s="330"/>
      <c r="TZ11" s="330"/>
      <c r="UA11" s="330"/>
      <c r="UB11" s="330"/>
      <c r="UC11" s="330"/>
      <c r="UD11" s="330"/>
      <c r="UE11" s="330"/>
      <c r="UF11" s="330"/>
      <c r="UG11" s="330"/>
      <c r="UH11" s="330"/>
      <c r="UI11" s="330"/>
      <c r="UJ11" s="330"/>
      <c r="UK11" s="330"/>
      <c r="UL11" s="330"/>
      <c r="UM11" s="330"/>
      <c r="UN11" s="330"/>
      <c r="UO11" s="330"/>
      <c r="UP11" s="330"/>
      <c r="UQ11" s="330"/>
      <c r="UR11" s="330"/>
      <c r="US11" s="330"/>
      <c r="UT11" s="330"/>
      <c r="UU11" s="330"/>
      <c r="UV11" s="330"/>
      <c r="UW11" s="330"/>
      <c r="UX11" s="330"/>
      <c r="UY11" s="330"/>
      <c r="UZ11" s="330"/>
      <c r="VA11" s="330"/>
      <c r="VB11" s="330"/>
      <c r="VC11" s="330"/>
      <c r="VD11" s="330"/>
      <c r="VE11" s="330"/>
      <c r="VF11" s="330"/>
      <c r="VG11" s="330"/>
      <c r="VH11" s="330"/>
      <c r="VI11" s="330"/>
      <c r="VJ11" s="330"/>
      <c r="VK11" s="330"/>
      <c r="VL11" s="330"/>
      <c r="VM11" s="330"/>
      <c r="VN11" s="330"/>
      <c r="VO11" s="330"/>
      <c r="VP11" s="330"/>
      <c r="VQ11" s="330"/>
      <c r="VR11" s="330"/>
      <c r="VS11" s="330"/>
      <c r="VT11" s="330"/>
      <c r="VU11" s="330"/>
      <c r="VV11" s="330"/>
      <c r="VW11" s="330"/>
      <c r="VX11" s="330"/>
      <c r="VY11" s="330"/>
      <c r="VZ11" s="330"/>
      <c r="WA11" s="330"/>
      <c r="WB11" s="330"/>
      <c r="WC11" s="330"/>
      <c r="WD11" s="330"/>
      <c r="WE11" s="330"/>
      <c r="WF11" s="330"/>
      <c r="WG11" s="330"/>
      <c r="WH11" s="330"/>
      <c r="WI11" s="330"/>
      <c r="WJ11" s="330"/>
      <c r="WK11" s="330"/>
      <c r="WL11" s="330"/>
      <c r="WM11" s="330"/>
      <c r="WN11" s="330"/>
      <c r="WO11" s="330"/>
      <c r="WP11" s="330"/>
      <c r="WQ11" s="330"/>
      <c r="WR11" s="330"/>
      <c r="WS11" s="330"/>
      <c r="WT11" s="330"/>
      <c r="WU11" s="330"/>
      <c r="WV11" s="330"/>
      <c r="WW11" s="330"/>
      <c r="WX11" s="330"/>
      <c r="WY11" s="330"/>
      <c r="WZ11" s="330"/>
      <c r="XA11" s="330"/>
      <c r="XB11" s="330"/>
      <c r="XC11" s="330"/>
      <c r="XD11" s="330"/>
      <c r="XE11" s="330"/>
      <c r="XF11" s="330"/>
      <c r="XG11" s="330"/>
      <c r="XH11" s="330"/>
      <c r="XI11" s="330"/>
      <c r="XJ11" s="330"/>
      <c r="XK11" s="330"/>
      <c r="XL11" s="330"/>
      <c r="XM11" s="330"/>
      <c r="XN11" s="330"/>
      <c r="XO11" s="330"/>
      <c r="XP11" s="330"/>
      <c r="XQ11" s="330"/>
      <c r="XR11" s="330"/>
      <c r="XS11" s="330"/>
      <c r="XT11" s="330"/>
      <c r="XU11" s="330"/>
      <c r="XV11" s="330"/>
      <c r="XW11" s="330"/>
      <c r="XX11" s="330"/>
      <c r="XY11" s="330"/>
      <c r="XZ11" s="330"/>
      <c r="YA11" s="330"/>
      <c r="YB11" s="330"/>
      <c r="YC11" s="330"/>
      <c r="YD11" s="330"/>
      <c r="YE11" s="330"/>
      <c r="YF11" s="330"/>
      <c r="YG11" s="330"/>
      <c r="YH11" s="330"/>
      <c r="YI11" s="330"/>
      <c r="YJ11" s="330"/>
      <c r="YK11" s="330"/>
      <c r="YL11" s="330"/>
      <c r="YM11" s="330"/>
      <c r="YN11" s="330"/>
      <c r="YO11" s="330"/>
      <c r="YP11" s="330"/>
      <c r="YQ11" s="330"/>
      <c r="YR11" s="330"/>
      <c r="YS11" s="330"/>
      <c r="YT11" s="330"/>
      <c r="YU11" s="330"/>
      <c r="YV11" s="330"/>
      <c r="YW11" s="330"/>
      <c r="YX11" s="330"/>
      <c r="YY11" s="330"/>
      <c r="YZ11" s="330"/>
      <c r="ZA11" s="330"/>
      <c r="ZB11" s="330"/>
      <c r="ZC11" s="330"/>
      <c r="ZD11" s="330"/>
      <c r="ZE11" s="330"/>
      <c r="ZF11" s="330"/>
      <c r="ZG11" s="330"/>
      <c r="ZH11" s="330"/>
      <c r="ZI11" s="330"/>
      <c r="ZJ11" s="330"/>
      <c r="ZK11" s="330"/>
      <c r="ZL11" s="330"/>
      <c r="ZM11" s="330"/>
      <c r="ZN11" s="330"/>
      <c r="ZO11" s="330"/>
      <c r="ZP11" s="330"/>
      <c r="ZQ11" s="330"/>
      <c r="ZR11" s="330"/>
      <c r="ZS11" s="330"/>
      <c r="ZT11" s="330"/>
      <c r="ZU11" s="330"/>
      <c r="ZV11" s="330"/>
      <c r="ZW11" s="330"/>
      <c r="ZX11" s="330"/>
      <c r="ZY11" s="330"/>
      <c r="ZZ11" s="330"/>
      <c r="AAA11" s="330"/>
      <c r="AAB11" s="330"/>
      <c r="AAC11" s="330"/>
      <c r="AAD11" s="330"/>
      <c r="AAE11" s="330"/>
      <c r="AAF11" s="330"/>
      <c r="AAG11" s="330"/>
      <c r="AAH11" s="330"/>
      <c r="AAI11" s="330"/>
      <c r="AAJ11" s="330"/>
      <c r="AAK11" s="330"/>
      <c r="AAL11" s="330"/>
      <c r="AAM11" s="330"/>
      <c r="AAN11" s="330"/>
      <c r="AAO11" s="330"/>
      <c r="AAP11" s="330"/>
      <c r="AAQ11" s="330"/>
      <c r="AAR11" s="330"/>
      <c r="AAS11" s="330"/>
      <c r="AAT11" s="330"/>
      <c r="AAU11" s="330"/>
      <c r="AAV11" s="330"/>
      <c r="AAW11" s="330"/>
      <c r="AAX11" s="330"/>
      <c r="AAY11" s="330"/>
      <c r="AAZ11" s="330"/>
      <c r="ABA11" s="330"/>
      <c r="ABB11" s="330"/>
      <c r="ABC11" s="330"/>
      <c r="ABD11" s="330"/>
      <c r="ABE11" s="330"/>
      <c r="ABF11" s="330"/>
      <c r="ABG11" s="330"/>
      <c r="ABH11" s="330"/>
      <c r="ABI11" s="330"/>
      <c r="ABJ11" s="330"/>
      <c r="ABK11" s="330"/>
      <c r="ABL11" s="330"/>
      <c r="ABM11" s="330"/>
      <c r="ABN11" s="330"/>
      <c r="ABO11" s="330"/>
      <c r="ABP11" s="330"/>
      <c r="ABQ11" s="330"/>
      <c r="ABR11" s="330"/>
      <c r="ABS11" s="330"/>
      <c r="ABT11" s="330"/>
      <c r="ABU11" s="330"/>
      <c r="ABV11" s="330"/>
      <c r="ABW11" s="330"/>
      <c r="ABX11" s="330"/>
      <c r="ABY11" s="330"/>
      <c r="ABZ11" s="330"/>
      <c r="ACA11" s="330"/>
      <c r="ACB11" s="330"/>
      <c r="ACC11" s="330"/>
      <c r="ACD11" s="330"/>
      <c r="ACE11" s="330"/>
      <c r="ACF11" s="330"/>
      <c r="ACG11" s="330"/>
      <c r="ACH11" s="330"/>
      <c r="ACI11" s="330"/>
      <c r="ACJ11" s="330"/>
      <c r="ACK11" s="330"/>
      <c r="ACL11" s="330"/>
      <c r="ACM11" s="330"/>
      <c r="ACN11" s="330"/>
      <c r="ACO11" s="330"/>
      <c r="ACP11" s="330"/>
      <c r="ACQ11" s="330"/>
      <c r="ACR11" s="330"/>
      <c r="ACS11" s="330"/>
      <c r="ACT11" s="330"/>
      <c r="ACU11" s="330"/>
      <c r="ACV11" s="330"/>
      <c r="ACW11" s="330"/>
      <c r="ACX11" s="330"/>
      <c r="ACY11" s="330"/>
      <c r="ACZ11" s="330"/>
      <c r="ADA11" s="330"/>
      <c r="ADB11" s="330"/>
      <c r="ADC11" s="330"/>
      <c r="ADD11" s="330"/>
      <c r="ADE11" s="330"/>
      <c r="ADF11" s="330"/>
      <c r="ADG11" s="330"/>
      <c r="ADH11" s="330"/>
      <c r="ADI11" s="330"/>
      <c r="ADJ11" s="330"/>
      <c r="ADK11" s="330"/>
      <c r="ADL11" s="330"/>
      <c r="ADM11" s="330"/>
      <c r="ADN11" s="330"/>
      <c r="ADO11" s="330"/>
      <c r="ADP11" s="330"/>
      <c r="ADQ11" s="330"/>
      <c r="ADR11" s="330"/>
      <c r="ADS11" s="330"/>
      <c r="ADT11" s="330"/>
      <c r="ADU11" s="330"/>
      <c r="ADV11" s="330"/>
      <c r="ADW11" s="330"/>
      <c r="ADX11" s="330"/>
      <c r="ADY11" s="330"/>
      <c r="ADZ11" s="330"/>
      <c r="AEA11" s="330"/>
      <c r="AEB11" s="330"/>
      <c r="AEC11" s="330"/>
      <c r="AED11" s="330"/>
      <c r="AEE11" s="330"/>
      <c r="AEF11" s="330"/>
      <c r="AEG11" s="330"/>
      <c r="AEH11" s="330"/>
      <c r="AEI11" s="330"/>
      <c r="AEJ11" s="330"/>
      <c r="AEK11" s="330"/>
      <c r="AEL11" s="330"/>
      <c r="AEM11" s="330"/>
      <c r="AEN11" s="330"/>
      <c r="AEO11" s="330"/>
      <c r="AEP11" s="330"/>
      <c r="AEQ11" s="330"/>
      <c r="AER11" s="330"/>
      <c r="AES11" s="330"/>
      <c r="AET11" s="330"/>
      <c r="AEU11" s="330"/>
      <c r="AEV11" s="330"/>
      <c r="AEW11" s="330"/>
      <c r="AEX11" s="330"/>
      <c r="AEY11" s="330"/>
      <c r="AEZ11" s="330"/>
      <c r="AFA11" s="330"/>
      <c r="AFB11" s="330"/>
      <c r="AFC11" s="330"/>
      <c r="AFD11" s="330"/>
      <c r="AFE11" s="330"/>
      <c r="AFF11" s="330"/>
      <c r="AFG11" s="330"/>
      <c r="AFH11" s="330"/>
      <c r="AFI11" s="330"/>
      <c r="AFJ11" s="330"/>
      <c r="AFK11" s="330"/>
      <c r="AFL11" s="330"/>
      <c r="AFM11" s="330"/>
      <c r="AFN11" s="330"/>
      <c r="AFO11" s="330"/>
      <c r="AFP11" s="330"/>
      <c r="AFQ11" s="330"/>
      <c r="AFR11" s="330"/>
      <c r="AFS11" s="330"/>
      <c r="AFT11" s="330"/>
      <c r="AFU11" s="330"/>
      <c r="AFV11" s="330"/>
      <c r="AFW11" s="330"/>
      <c r="AFX11" s="330"/>
      <c r="AFY11" s="330"/>
      <c r="AFZ11" s="330"/>
      <c r="AGA11" s="330"/>
      <c r="AGB11" s="330"/>
      <c r="AGC11" s="330"/>
      <c r="AGD11" s="330"/>
      <c r="AGE11" s="330"/>
      <c r="AGF11" s="330"/>
      <c r="AGG11" s="330"/>
      <c r="AGH11" s="330"/>
      <c r="AGI11" s="330"/>
      <c r="AGJ11" s="330"/>
      <c r="AGK11" s="330"/>
      <c r="AGL11" s="330"/>
      <c r="AGM11" s="330"/>
      <c r="AGN11" s="330"/>
      <c r="AGO11" s="330"/>
      <c r="AGP11" s="330"/>
      <c r="AGQ11" s="330"/>
      <c r="AGR11" s="330"/>
      <c r="AGS11" s="330"/>
      <c r="AGT11" s="330"/>
      <c r="AGU11" s="330"/>
      <c r="AGV11" s="330"/>
      <c r="AGW11" s="330"/>
      <c r="AGX11" s="330"/>
      <c r="AGY11" s="330"/>
      <c r="AGZ11" s="330"/>
      <c r="AHA11" s="330"/>
      <c r="AHB11" s="330"/>
      <c r="AHC11" s="330"/>
      <c r="AHD11" s="330"/>
      <c r="AHE11" s="330"/>
      <c r="AHF11" s="330"/>
      <c r="AHG11" s="330"/>
      <c r="AHH11" s="330"/>
      <c r="AHI11" s="330"/>
      <c r="AHJ11" s="330"/>
      <c r="AHK11" s="330"/>
      <c r="AHL11" s="330"/>
      <c r="AHM11" s="330"/>
      <c r="AHN11" s="330"/>
      <c r="AHO11" s="330"/>
      <c r="AHP11" s="330"/>
      <c r="AHQ11" s="330"/>
      <c r="AHR11" s="330"/>
      <c r="AHS11" s="330"/>
      <c r="AHT11" s="330"/>
      <c r="AHU11" s="330"/>
      <c r="AHV11" s="330"/>
      <c r="AHW11" s="330"/>
      <c r="AHX11" s="330"/>
      <c r="AHY11" s="330"/>
      <c r="AHZ11" s="330"/>
      <c r="AIA11" s="330"/>
      <c r="AIB11" s="330"/>
      <c r="AIC11" s="330"/>
      <c r="AID11" s="330"/>
      <c r="AIE11" s="330"/>
      <c r="AIF11" s="330"/>
      <c r="AIG11" s="330"/>
      <c r="AIH11" s="330"/>
      <c r="AII11" s="330"/>
      <c r="AIJ11" s="330"/>
      <c r="AIK11" s="330"/>
      <c r="AIL11" s="330"/>
      <c r="AIM11" s="330"/>
      <c r="AIN11" s="330"/>
      <c r="AIO11" s="330"/>
      <c r="AIP11" s="330"/>
      <c r="AIQ11" s="330"/>
      <c r="AIR11" s="330"/>
      <c r="AIS11" s="330"/>
      <c r="AIT11" s="330"/>
      <c r="AIU11" s="330"/>
      <c r="AIV11" s="330"/>
      <c r="AIW11" s="330"/>
      <c r="AIX11" s="330"/>
      <c r="AIY11" s="330"/>
      <c r="AIZ11" s="330"/>
      <c r="AJA11" s="330"/>
      <c r="AJB11" s="330"/>
      <c r="AJC11" s="330"/>
      <c r="AJD11" s="330"/>
      <c r="AJE11" s="330"/>
      <c r="AJF11" s="330"/>
      <c r="AJG11" s="330"/>
      <c r="AJH11" s="330"/>
      <c r="AJI11" s="330"/>
      <c r="AJJ11" s="330"/>
      <c r="AJK11" s="330"/>
      <c r="AJL11" s="330"/>
      <c r="AJM11" s="330"/>
      <c r="AJN11" s="330"/>
      <c r="AJO11" s="330"/>
      <c r="AJP11" s="330"/>
      <c r="AJQ11" s="330"/>
      <c r="AJR11" s="330"/>
      <c r="AJS11" s="330"/>
      <c r="AJT11" s="330"/>
      <c r="AJU11" s="330"/>
      <c r="AJV11" s="330"/>
      <c r="AJW11" s="330"/>
      <c r="AJX11" s="330"/>
      <c r="AJY11" s="330"/>
      <c r="AJZ11" s="330"/>
      <c r="AKA11" s="330"/>
      <c r="AKB11" s="330"/>
      <c r="AKC11" s="330"/>
      <c r="AKD11" s="330"/>
      <c r="AKE11" s="330"/>
      <c r="AKF11" s="330"/>
      <c r="AKG11" s="330"/>
      <c r="AKH11" s="330"/>
      <c r="AKI11" s="330"/>
      <c r="AKJ11" s="330"/>
      <c r="AKK11" s="330"/>
      <c r="AKL11" s="330"/>
      <c r="AKM11" s="330"/>
      <c r="AKN11" s="330"/>
      <c r="AKO11" s="330"/>
      <c r="AKP11" s="330"/>
      <c r="AKQ11" s="330"/>
      <c r="AKR11" s="330"/>
      <c r="AKS11" s="330"/>
      <c r="AKT11" s="330"/>
      <c r="AKU11" s="330"/>
      <c r="AKV11" s="330"/>
      <c r="AKW11" s="330"/>
      <c r="AKX11" s="330"/>
      <c r="AKY11" s="330"/>
      <c r="AKZ11" s="330"/>
      <c r="ALA11" s="330"/>
      <c r="ALB11" s="330"/>
      <c r="ALC11" s="330"/>
      <c r="ALD11" s="330"/>
      <c r="ALE11" s="330"/>
    </row>
    <row r="12" spans="1:993" s="54" customFormat="1" ht="73.5" customHeight="1" x14ac:dyDescent="0.3">
      <c r="A12" s="329"/>
      <c r="B12" s="329"/>
      <c r="C12" s="332" t="s">
        <v>3115</v>
      </c>
      <c r="D12" s="1901" t="str">
        <f>IF(OsnPodaci!B4="","",OsnPodaci!B4)</f>
        <v>DOO Gradski i prigradski saobraćaj Tuzla</v>
      </c>
      <c r="E12" s="1901"/>
      <c r="F12" s="1901"/>
      <c r="G12" s="721"/>
      <c r="H12" s="1896"/>
      <c r="I12" s="330"/>
      <c r="J12" s="330"/>
      <c r="K12" s="330"/>
      <c r="L12" s="330"/>
      <c r="M12" s="330"/>
      <c r="N12" s="330"/>
      <c r="O12" s="330"/>
      <c r="P12" s="330"/>
      <c r="Q12" s="330"/>
      <c r="R12" s="330"/>
      <c r="S12" s="330"/>
      <c r="T12" s="330"/>
      <c r="U12" s="330"/>
      <c r="V12" s="330"/>
      <c r="W12" s="330"/>
      <c r="X12" s="330"/>
      <c r="Y12" s="330"/>
      <c r="Z12" s="330"/>
      <c r="AA12" s="330"/>
      <c r="AB12" s="330"/>
      <c r="AC12" s="330"/>
      <c r="AD12" s="330"/>
      <c r="AE12" s="330"/>
      <c r="AF12" s="330"/>
      <c r="AG12" s="330"/>
      <c r="AH12" s="330"/>
      <c r="AI12" s="330"/>
      <c r="AJ12" s="330"/>
      <c r="AK12" s="330"/>
      <c r="AL12" s="330"/>
      <c r="AM12" s="330"/>
      <c r="AN12" s="330"/>
      <c r="AO12" s="330"/>
      <c r="AP12" s="330"/>
      <c r="AQ12" s="330"/>
      <c r="AR12" s="330"/>
      <c r="AS12" s="330"/>
      <c r="AT12" s="330"/>
      <c r="AU12" s="330"/>
      <c r="AV12" s="330"/>
      <c r="AW12" s="330"/>
      <c r="AX12" s="330"/>
      <c r="AY12" s="330"/>
      <c r="AZ12" s="330"/>
      <c r="BA12" s="330"/>
      <c r="BB12" s="330"/>
      <c r="BC12" s="330"/>
      <c r="BD12" s="330"/>
      <c r="BE12" s="330"/>
      <c r="BF12" s="330"/>
      <c r="BG12" s="330"/>
      <c r="BH12" s="330"/>
      <c r="BI12" s="330"/>
      <c r="BJ12" s="330"/>
      <c r="BK12" s="330"/>
      <c r="BL12" s="330"/>
      <c r="BM12" s="330"/>
      <c r="BN12" s="330"/>
      <c r="BO12" s="330"/>
      <c r="BP12" s="330"/>
      <c r="BQ12" s="330"/>
      <c r="BR12" s="330"/>
      <c r="BS12" s="330"/>
      <c r="BT12" s="330"/>
      <c r="BU12" s="330"/>
      <c r="BV12" s="330"/>
      <c r="BW12" s="330"/>
      <c r="BX12" s="330"/>
      <c r="BY12" s="330"/>
      <c r="BZ12" s="330"/>
      <c r="CA12" s="330"/>
      <c r="CB12" s="330"/>
      <c r="CC12" s="330"/>
      <c r="CD12" s="330"/>
      <c r="CE12" s="330"/>
      <c r="CF12" s="330"/>
      <c r="CG12" s="330"/>
      <c r="CH12" s="330"/>
      <c r="CI12" s="330"/>
      <c r="CJ12" s="330"/>
      <c r="CK12" s="330"/>
      <c r="CL12" s="330"/>
      <c r="CM12" s="330"/>
      <c r="CN12" s="330"/>
      <c r="CO12" s="330"/>
      <c r="CP12" s="330"/>
      <c r="CQ12" s="330"/>
      <c r="CR12" s="330"/>
      <c r="CS12" s="330"/>
      <c r="CT12" s="330"/>
      <c r="CU12" s="330"/>
      <c r="CV12" s="330"/>
      <c r="CW12" s="330"/>
      <c r="CX12" s="330"/>
      <c r="CY12" s="330"/>
      <c r="CZ12" s="330"/>
      <c r="DA12" s="330"/>
      <c r="DB12" s="330"/>
      <c r="DC12" s="330"/>
      <c r="DD12" s="330"/>
      <c r="DE12" s="330"/>
      <c r="DF12" s="330"/>
      <c r="DG12" s="330"/>
      <c r="DH12" s="330"/>
      <c r="DI12" s="330"/>
      <c r="DJ12" s="330"/>
      <c r="DK12" s="330"/>
      <c r="DL12" s="330"/>
      <c r="DM12" s="330"/>
      <c r="DN12" s="330"/>
      <c r="DO12" s="330"/>
      <c r="DP12" s="330"/>
      <c r="DQ12" s="330"/>
      <c r="DR12" s="330"/>
      <c r="DS12" s="330"/>
      <c r="DT12" s="330"/>
      <c r="DU12" s="330"/>
      <c r="DV12" s="330"/>
      <c r="DW12" s="330"/>
      <c r="DX12" s="330"/>
      <c r="DY12" s="330"/>
      <c r="DZ12" s="330"/>
      <c r="EA12" s="330"/>
      <c r="EB12" s="330"/>
      <c r="EC12" s="330"/>
      <c r="ED12" s="330"/>
      <c r="EE12" s="330"/>
      <c r="EF12" s="330"/>
      <c r="EG12" s="330"/>
      <c r="EH12" s="330"/>
      <c r="EI12" s="330"/>
      <c r="EJ12" s="330"/>
      <c r="EK12" s="330"/>
      <c r="EL12" s="330"/>
      <c r="EM12" s="330"/>
      <c r="EN12" s="330"/>
      <c r="EO12" s="330"/>
      <c r="EP12" s="330"/>
      <c r="EQ12" s="330"/>
      <c r="ER12" s="330"/>
      <c r="ES12" s="330"/>
      <c r="ET12" s="330"/>
      <c r="EU12" s="330"/>
      <c r="EV12" s="330"/>
      <c r="EW12" s="330"/>
      <c r="EX12" s="330"/>
      <c r="EY12" s="330"/>
      <c r="EZ12" s="330"/>
      <c r="FA12" s="330"/>
      <c r="FB12" s="330"/>
      <c r="FC12" s="330"/>
      <c r="FD12" s="330"/>
      <c r="FE12" s="330"/>
      <c r="FF12" s="330"/>
      <c r="FG12" s="330"/>
      <c r="FH12" s="330"/>
      <c r="FI12" s="330"/>
      <c r="FJ12" s="330"/>
      <c r="FK12" s="330"/>
      <c r="FL12" s="330"/>
      <c r="FM12" s="330"/>
      <c r="FN12" s="330"/>
      <c r="FO12" s="330"/>
      <c r="FP12" s="330"/>
      <c r="FQ12" s="330"/>
      <c r="FR12" s="330"/>
      <c r="FS12" s="330"/>
      <c r="FT12" s="330"/>
      <c r="FU12" s="330"/>
      <c r="FV12" s="330"/>
      <c r="FW12" s="330"/>
      <c r="FX12" s="330"/>
      <c r="FY12" s="330"/>
      <c r="FZ12" s="330"/>
      <c r="GA12" s="330"/>
      <c r="GB12" s="330"/>
      <c r="GC12" s="330"/>
      <c r="GD12" s="330"/>
      <c r="GE12" s="330"/>
      <c r="GF12" s="330"/>
      <c r="GG12" s="330"/>
      <c r="GH12" s="330"/>
      <c r="GI12" s="330"/>
      <c r="GJ12" s="330"/>
      <c r="GK12" s="330"/>
      <c r="GL12" s="330"/>
      <c r="GM12" s="330"/>
      <c r="GN12" s="330"/>
      <c r="GO12" s="330"/>
      <c r="GP12" s="330"/>
      <c r="GQ12" s="330"/>
      <c r="GR12" s="330"/>
      <c r="GS12" s="330"/>
      <c r="GT12" s="330"/>
      <c r="GU12" s="330"/>
      <c r="GV12" s="330"/>
      <c r="GW12" s="330"/>
      <c r="GX12" s="330"/>
      <c r="GY12" s="330"/>
      <c r="GZ12" s="330"/>
      <c r="HA12" s="330"/>
      <c r="HB12" s="330"/>
      <c r="HC12" s="330"/>
      <c r="HD12" s="330"/>
      <c r="HE12" s="330"/>
      <c r="HF12" s="330"/>
      <c r="HG12" s="330"/>
      <c r="HH12" s="330"/>
      <c r="HI12" s="330"/>
      <c r="HJ12" s="330"/>
      <c r="HK12" s="330"/>
      <c r="HL12" s="330"/>
      <c r="HM12" s="330"/>
      <c r="HN12" s="330"/>
      <c r="HO12" s="330"/>
      <c r="HP12" s="330"/>
      <c r="HQ12" s="330"/>
      <c r="HR12" s="330"/>
      <c r="HS12" s="330"/>
      <c r="HT12" s="330"/>
      <c r="HU12" s="330"/>
      <c r="HV12" s="330"/>
      <c r="HW12" s="330"/>
      <c r="HX12" s="330"/>
      <c r="HY12" s="330"/>
      <c r="HZ12" s="330"/>
      <c r="IA12" s="330"/>
      <c r="IB12" s="330"/>
      <c r="IC12" s="330"/>
      <c r="ID12" s="330"/>
      <c r="IE12" s="330"/>
      <c r="IF12" s="330"/>
      <c r="IG12" s="330"/>
      <c r="IH12" s="330"/>
      <c r="II12" s="330"/>
      <c r="IJ12" s="330"/>
      <c r="IK12" s="330"/>
      <c r="IL12" s="330"/>
      <c r="IM12" s="330"/>
      <c r="IN12" s="330"/>
      <c r="IO12" s="330"/>
      <c r="IP12" s="330"/>
      <c r="IQ12" s="330"/>
      <c r="IR12" s="330"/>
      <c r="IS12" s="330"/>
      <c r="IT12" s="330"/>
      <c r="IU12" s="330"/>
      <c r="IV12" s="330"/>
      <c r="IW12" s="330"/>
      <c r="IX12" s="330"/>
      <c r="IY12" s="330"/>
      <c r="IZ12" s="330"/>
      <c r="JA12" s="330"/>
      <c r="JB12" s="330"/>
      <c r="JC12" s="330"/>
      <c r="JD12" s="330"/>
      <c r="JE12" s="330"/>
      <c r="JF12" s="330"/>
      <c r="JG12" s="330"/>
      <c r="JH12" s="330"/>
      <c r="JI12" s="330"/>
      <c r="JJ12" s="330"/>
      <c r="JK12" s="330"/>
      <c r="JL12" s="330"/>
      <c r="JM12" s="330"/>
      <c r="JN12" s="330"/>
      <c r="JO12" s="330"/>
      <c r="JP12" s="330"/>
      <c r="JQ12" s="330"/>
      <c r="JR12" s="330"/>
      <c r="JS12" s="330"/>
      <c r="JT12" s="330"/>
      <c r="JU12" s="330"/>
      <c r="JV12" s="330"/>
      <c r="JW12" s="330"/>
      <c r="JX12" s="330"/>
      <c r="JY12" s="330"/>
      <c r="JZ12" s="330"/>
      <c r="KA12" s="330"/>
      <c r="KB12" s="330"/>
      <c r="KC12" s="330"/>
      <c r="KD12" s="330"/>
      <c r="KE12" s="330"/>
      <c r="KF12" s="330"/>
      <c r="KG12" s="330"/>
      <c r="KH12" s="330"/>
      <c r="KI12" s="330"/>
      <c r="KJ12" s="330"/>
      <c r="KK12" s="330"/>
      <c r="KL12" s="330"/>
      <c r="KM12" s="330"/>
      <c r="KN12" s="330"/>
      <c r="KO12" s="330"/>
      <c r="KP12" s="330"/>
      <c r="KQ12" s="330"/>
      <c r="KR12" s="330"/>
      <c r="KS12" s="330"/>
      <c r="KT12" s="330"/>
      <c r="KU12" s="330"/>
      <c r="KV12" s="330"/>
      <c r="KW12" s="330"/>
      <c r="KX12" s="330"/>
      <c r="KY12" s="330"/>
      <c r="KZ12" s="330"/>
      <c r="LA12" s="330"/>
      <c r="LB12" s="330"/>
      <c r="LC12" s="330"/>
      <c r="LD12" s="330"/>
      <c r="LE12" s="330"/>
      <c r="LF12" s="330"/>
      <c r="LG12" s="330"/>
      <c r="LH12" s="330"/>
      <c r="LI12" s="330"/>
      <c r="LJ12" s="330"/>
      <c r="LK12" s="330"/>
      <c r="LL12" s="330"/>
      <c r="LM12" s="330"/>
      <c r="LN12" s="330"/>
      <c r="LO12" s="330"/>
      <c r="LP12" s="330"/>
      <c r="LQ12" s="330"/>
      <c r="LR12" s="330"/>
      <c r="LS12" s="330"/>
      <c r="LT12" s="330"/>
      <c r="LU12" s="330"/>
      <c r="LV12" s="330"/>
      <c r="LW12" s="330"/>
      <c r="LX12" s="330"/>
      <c r="LY12" s="330"/>
      <c r="LZ12" s="330"/>
      <c r="MA12" s="330"/>
      <c r="MB12" s="330"/>
      <c r="MC12" s="330"/>
      <c r="MD12" s="330"/>
      <c r="ME12" s="330"/>
      <c r="MF12" s="330"/>
      <c r="MG12" s="330"/>
      <c r="MH12" s="330"/>
      <c r="MI12" s="330"/>
      <c r="MJ12" s="330"/>
      <c r="MK12" s="330"/>
      <c r="ML12" s="330"/>
      <c r="MM12" s="330"/>
      <c r="MN12" s="330"/>
      <c r="MO12" s="330"/>
      <c r="MP12" s="330"/>
      <c r="MQ12" s="330"/>
      <c r="MR12" s="330"/>
      <c r="MS12" s="330"/>
      <c r="MT12" s="330"/>
      <c r="MU12" s="330"/>
      <c r="MV12" s="330"/>
      <c r="MW12" s="330"/>
      <c r="MX12" s="330"/>
      <c r="MY12" s="330"/>
      <c r="MZ12" s="330"/>
      <c r="NA12" s="330"/>
      <c r="NB12" s="330"/>
      <c r="NC12" s="330"/>
      <c r="ND12" s="330"/>
      <c r="NE12" s="330"/>
      <c r="NF12" s="330"/>
      <c r="NG12" s="330"/>
      <c r="NH12" s="330"/>
      <c r="NI12" s="330"/>
      <c r="NJ12" s="330"/>
      <c r="NK12" s="330"/>
      <c r="NL12" s="330"/>
      <c r="NM12" s="330"/>
      <c r="NN12" s="330"/>
      <c r="NO12" s="330"/>
      <c r="NP12" s="330"/>
      <c r="NQ12" s="330"/>
      <c r="NR12" s="330"/>
      <c r="NS12" s="330"/>
      <c r="NT12" s="330"/>
      <c r="NU12" s="330"/>
      <c r="NV12" s="330"/>
      <c r="NW12" s="330"/>
      <c r="NX12" s="330"/>
      <c r="NY12" s="330"/>
      <c r="NZ12" s="330"/>
      <c r="OA12" s="330"/>
      <c r="OB12" s="330"/>
      <c r="OC12" s="330"/>
      <c r="OD12" s="330"/>
      <c r="OE12" s="330"/>
      <c r="OF12" s="330"/>
      <c r="OG12" s="330"/>
      <c r="OH12" s="330"/>
      <c r="OI12" s="330"/>
      <c r="OJ12" s="330"/>
      <c r="OK12" s="330"/>
      <c r="OL12" s="330"/>
      <c r="OM12" s="330"/>
      <c r="ON12" s="330"/>
      <c r="OO12" s="330"/>
      <c r="OP12" s="330"/>
      <c r="OQ12" s="330"/>
      <c r="OR12" s="330"/>
      <c r="OS12" s="330"/>
      <c r="OT12" s="330"/>
      <c r="OU12" s="330"/>
      <c r="OV12" s="330"/>
      <c r="OW12" s="330"/>
      <c r="OX12" s="330"/>
      <c r="OY12" s="330"/>
      <c r="OZ12" s="330"/>
      <c r="PA12" s="330"/>
      <c r="PB12" s="330"/>
      <c r="PC12" s="330"/>
      <c r="PD12" s="330"/>
      <c r="PE12" s="330"/>
      <c r="PF12" s="330"/>
      <c r="PG12" s="330"/>
      <c r="PH12" s="330"/>
      <c r="PI12" s="330"/>
      <c r="PJ12" s="330"/>
      <c r="PK12" s="330"/>
      <c r="PL12" s="330"/>
      <c r="PM12" s="330"/>
      <c r="PN12" s="330"/>
      <c r="PO12" s="330"/>
      <c r="PP12" s="330"/>
      <c r="PQ12" s="330"/>
      <c r="PR12" s="330"/>
      <c r="PS12" s="330"/>
      <c r="PT12" s="330"/>
      <c r="PU12" s="330"/>
      <c r="PV12" s="330"/>
      <c r="PW12" s="330"/>
      <c r="PX12" s="330"/>
      <c r="PY12" s="330"/>
      <c r="PZ12" s="330"/>
      <c r="QA12" s="330"/>
      <c r="QB12" s="330"/>
      <c r="QC12" s="330"/>
      <c r="QD12" s="330"/>
      <c r="QE12" s="330"/>
      <c r="QF12" s="330"/>
      <c r="QG12" s="330"/>
      <c r="QH12" s="330"/>
      <c r="QI12" s="330"/>
      <c r="QJ12" s="330"/>
      <c r="QK12" s="330"/>
      <c r="QL12" s="330"/>
      <c r="QM12" s="330"/>
      <c r="QN12" s="330"/>
      <c r="QO12" s="330"/>
      <c r="QP12" s="330"/>
      <c r="QQ12" s="330"/>
      <c r="QR12" s="330"/>
      <c r="QS12" s="330"/>
      <c r="QT12" s="330"/>
      <c r="QU12" s="330"/>
      <c r="QV12" s="330"/>
      <c r="QW12" s="330"/>
      <c r="QX12" s="330"/>
      <c r="QY12" s="330"/>
      <c r="QZ12" s="330"/>
      <c r="RA12" s="330"/>
      <c r="RB12" s="330"/>
      <c r="RC12" s="330"/>
      <c r="RD12" s="330"/>
      <c r="RE12" s="330"/>
      <c r="RF12" s="330"/>
      <c r="RG12" s="330"/>
      <c r="RH12" s="330"/>
      <c r="RI12" s="330"/>
      <c r="RJ12" s="330"/>
      <c r="RK12" s="330"/>
      <c r="RL12" s="330"/>
      <c r="RM12" s="330"/>
      <c r="RN12" s="330"/>
      <c r="RO12" s="330"/>
      <c r="RP12" s="330"/>
      <c r="RQ12" s="330"/>
      <c r="RR12" s="330"/>
      <c r="RS12" s="330"/>
      <c r="RT12" s="330"/>
      <c r="RU12" s="330"/>
      <c r="RV12" s="330"/>
      <c r="RW12" s="330"/>
      <c r="RX12" s="330"/>
      <c r="RY12" s="330"/>
      <c r="RZ12" s="330"/>
      <c r="SA12" s="330"/>
      <c r="SB12" s="330"/>
      <c r="SC12" s="330"/>
      <c r="SD12" s="330"/>
      <c r="SE12" s="330"/>
      <c r="SF12" s="330"/>
      <c r="SG12" s="330"/>
      <c r="SH12" s="330"/>
      <c r="SI12" s="330"/>
      <c r="SJ12" s="330"/>
      <c r="SK12" s="330"/>
      <c r="SL12" s="330"/>
      <c r="SM12" s="330"/>
      <c r="SN12" s="330"/>
      <c r="SO12" s="330"/>
      <c r="SP12" s="330"/>
      <c r="SQ12" s="330"/>
      <c r="SR12" s="330"/>
      <c r="SS12" s="330"/>
      <c r="ST12" s="330"/>
      <c r="SU12" s="330"/>
      <c r="SV12" s="330"/>
      <c r="SW12" s="330"/>
      <c r="SX12" s="330"/>
      <c r="SY12" s="330"/>
      <c r="SZ12" s="330"/>
      <c r="TA12" s="330"/>
      <c r="TB12" s="330"/>
      <c r="TC12" s="330"/>
      <c r="TD12" s="330"/>
      <c r="TE12" s="330"/>
      <c r="TF12" s="330"/>
      <c r="TG12" s="330"/>
      <c r="TH12" s="330"/>
      <c r="TI12" s="330"/>
      <c r="TJ12" s="330"/>
      <c r="TK12" s="330"/>
      <c r="TL12" s="330"/>
      <c r="TM12" s="330"/>
      <c r="TN12" s="330"/>
      <c r="TO12" s="330"/>
      <c r="TP12" s="330"/>
      <c r="TQ12" s="330"/>
      <c r="TR12" s="330"/>
      <c r="TS12" s="330"/>
      <c r="TT12" s="330"/>
      <c r="TU12" s="330"/>
      <c r="TV12" s="330"/>
      <c r="TW12" s="330"/>
      <c r="TX12" s="330"/>
      <c r="TY12" s="330"/>
      <c r="TZ12" s="330"/>
      <c r="UA12" s="330"/>
      <c r="UB12" s="330"/>
      <c r="UC12" s="330"/>
      <c r="UD12" s="330"/>
      <c r="UE12" s="330"/>
      <c r="UF12" s="330"/>
      <c r="UG12" s="330"/>
      <c r="UH12" s="330"/>
      <c r="UI12" s="330"/>
      <c r="UJ12" s="330"/>
      <c r="UK12" s="330"/>
      <c r="UL12" s="330"/>
      <c r="UM12" s="330"/>
      <c r="UN12" s="330"/>
      <c r="UO12" s="330"/>
      <c r="UP12" s="330"/>
      <c r="UQ12" s="330"/>
      <c r="UR12" s="330"/>
      <c r="US12" s="330"/>
      <c r="UT12" s="330"/>
      <c r="UU12" s="330"/>
      <c r="UV12" s="330"/>
      <c r="UW12" s="330"/>
      <c r="UX12" s="330"/>
      <c r="UY12" s="330"/>
      <c r="UZ12" s="330"/>
      <c r="VA12" s="330"/>
      <c r="VB12" s="330"/>
      <c r="VC12" s="330"/>
      <c r="VD12" s="330"/>
      <c r="VE12" s="330"/>
      <c r="VF12" s="330"/>
      <c r="VG12" s="330"/>
      <c r="VH12" s="330"/>
      <c r="VI12" s="330"/>
      <c r="VJ12" s="330"/>
      <c r="VK12" s="330"/>
      <c r="VL12" s="330"/>
      <c r="VM12" s="330"/>
      <c r="VN12" s="330"/>
      <c r="VO12" s="330"/>
      <c r="VP12" s="330"/>
      <c r="VQ12" s="330"/>
      <c r="VR12" s="330"/>
      <c r="VS12" s="330"/>
      <c r="VT12" s="330"/>
      <c r="VU12" s="330"/>
      <c r="VV12" s="330"/>
      <c r="VW12" s="330"/>
      <c r="VX12" s="330"/>
      <c r="VY12" s="330"/>
      <c r="VZ12" s="330"/>
      <c r="WA12" s="330"/>
      <c r="WB12" s="330"/>
      <c r="WC12" s="330"/>
      <c r="WD12" s="330"/>
      <c r="WE12" s="330"/>
      <c r="WF12" s="330"/>
      <c r="WG12" s="330"/>
      <c r="WH12" s="330"/>
      <c r="WI12" s="330"/>
      <c r="WJ12" s="330"/>
      <c r="WK12" s="330"/>
      <c r="WL12" s="330"/>
      <c r="WM12" s="330"/>
      <c r="WN12" s="330"/>
      <c r="WO12" s="330"/>
      <c r="WP12" s="330"/>
      <c r="WQ12" s="330"/>
      <c r="WR12" s="330"/>
      <c r="WS12" s="330"/>
      <c r="WT12" s="330"/>
      <c r="WU12" s="330"/>
      <c r="WV12" s="330"/>
      <c r="WW12" s="330"/>
      <c r="WX12" s="330"/>
      <c r="WY12" s="330"/>
      <c r="WZ12" s="330"/>
      <c r="XA12" s="330"/>
      <c r="XB12" s="330"/>
      <c r="XC12" s="330"/>
      <c r="XD12" s="330"/>
      <c r="XE12" s="330"/>
      <c r="XF12" s="330"/>
      <c r="XG12" s="330"/>
      <c r="XH12" s="330"/>
      <c r="XI12" s="330"/>
      <c r="XJ12" s="330"/>
      <c r="XK12" s="330"/>
      <c r="XL12" s="330"/>
      <c r="XM12" s="330"/>
      <c r="XN12" s="330"/>
      <c r="XO12" s="330"/>
      <c r="XP12" s="330"/>
      <c r="XQ12" s="330"/>
      <c r="XR12" s="330"/>
      <c r="XS12" s="330"/>
      <c r="XT12" s="330"/>
      <c r="XU12" s="330"/>
      <c r="XV12" s="330"/>
      <c r="XW12" s="330"/>
      <c r="XX12" s="330"/>
      <c r="XY12" s="330"/>
      <c r="XZ12" s="330"/>
      <c r="YA12" s="330"/>
      <c r="YB12" s="330"/>
      <c r="YC12" s="330"/>
      <c r="YD12" s="330"/>
      <c r="YE12" s="330"/>
      <c r="YF12" s="330"/>
      <c r="YG12" s="330"/>
      <c r="YH12" s="330"/>
      <c r="YI12" s="330"/>
      <c r="YJ12" s="330"/>
      <c r="YK12" s="330"/>
      <c r="YL12" s="330"/>
      <c r="YM12" s="330"/>
      <c r="YN12" s="330"/>
      <c r="YO12" s="330"/>
      <c r="YP12" s="330"/>
      <c r="YQ12" s="330"/>
      <c r="YR12" s="330"/>
      <c r="YS12" s="330"/>
      <c r="YT12" s="330"/>
      <c r="YU12" s="330"/>
      <c r="YV12" s="330"/>
      <c r="YW12" s="330"/>
      <c r="YX12" s="330"/>
      <c r="YY12" s="330"/>
      <c r="YZ12" s="330"/>
      <c r="ZA12" s="330"/>
      <c r="ZB12" s="330"/>
      <c r="ZC12" s="330"/>
      <c r="ZD12" s="330"/>
      <c r="ZE12" s="330"/>
      <c r="ZF12" s="330"/>
      <c r="ZG12" s="330"/>
      <c r="ZH12" s="330"/>
      <c r="ZI12" s="330"/>
      <c r="ZJ12" s="330"/>
      <c r="ZK12" s="330"/>
      <c r="ZL12" s="330"/>
      <c r="ZM12" s="330"/>
      <c r="ZN12" s="330"/>
      <c r="ZO12" s="330"/>
      <c r="ZP12" s="330"/>
      <c r="ZQ12" s="330"/>
      <c r="ZR12" s="330"/>
      <c r="ZS12" s="330"/>
      <c r="ZT12" s="330"/>
      <c r="ZU12" s="330"/>
      <c r="ZV12" s="330"/>
      <c r="ZW12" s="330"/>
      <c r="ZX12" s="330"/>
      <c r="ZY12" s="330"/>
      <c r="ZZ12" s="330"/>
      <c r="AAA12" s="330"/>
      <c r="AAB12" s="330"/>
      <c r="AAC12" s="330"/>
      <c r="AAD12" s="330"/>
      <c r="AAE12" s="330"/>
      <c r="AAF12" s="330"/>
      <c r="AAG12" s="330"/>
      <c r="AAH12" s="330"/>
      <c r="AAI12" s="330"/>
      <c r="AAJ12" s="330"/>
      <c r="AAK12" s="330"/>
      <c r="AAL12" s="330"/>
      <c r="AAM12" s="330"/>
      <c r="AAN12" s="330"/>
      <c r="AAO12" s="330"/>
      <c r="AAP12" s="330"/>
      <c r="AAQ12" s="330"/>
      <c r="AAR12" s="330"/>
      <c r="AAS12" s="330"/>
      <c r="AAT12" s="330"/>
      <c r="AAU12" s="330"/>
      <c r="AAV12" s="330"/>
      <c r="AAW12" s="330"/>
      <c r="AAX12" s="330"/>
      <c r="AAY12" s="330"/>
      <c r="AAZ12" s="330"/>
      <c r="ABA12" s="330"/>
      <c r="ABB12" s="330"/>
      <c r="ABC12" s="330"/>
      <c r="ABD12" s="330"/>
      <c r="ABE12" s="330"/>
      <c r="ABF12" s="330"/>
      <c r="ABG12" s="330"/>
      <c r="ABH12" s="330"/>
      <c r="ABI12" s="330"/>
      <c r="ABJ12" s="330"/>
      <c r="ABK12" s="330"/>
      <c r="ABL12" s="330"/>
      <c r="ABM12" s="330"/>
      <c r="ABN12" s="330"/>
      <c r="ABO12" s="330"/>
      <c r="ABP12" s="330"/>
      <c r="ABQ12" s="330"/>
      <c r="ABR12" s="330"/>
      <c r="ABS12" s="330"/>
      <c r="ABT12" s="330"/>
      <c r="ABU12" s="330"/>
      <c r="ABV12" s="330"/>
      <c r="ABW12" s="330"/>
      <c r="ABX12" s="330"/>
      <c r="ABY12" s="330"/>
      <c r="ABZ12" s="330"/>
      <c r="ACA12" s="330"/>
      <c r="ACB12" s="330"/>
      <c r="ACC12" s="330"/>
      <c r="ACD12" s="330"/>
      <c r="ACE12" s="330"/>
      <c r="ACF12" s="330"/>
      <c r="ACG12" s="330"/>
      <c r="ACH12" s="330"/>
      <c r="ACI12" s="330"/>
      <c r="ACJ12" s="330"/>
      <c r="ACK12" s="330"/>
      <c r="ACL12" s="330"/>
      <c r="ACM12" s="330"/>
      <c r="ACN12" s="330"/>
      <c r="ACO12" s="330"/>
      <c r="ACP12" s="330"/>
      <c r="ACQ12" s="330"/>
      <c r="ACR12" s="330"/>
      <c r="ACS12" s="330"/>
      <c r="ACT12" s="330"/>
      <c r="ACU12" s="330"/>
      <c r="ACV12" s="330"/>
      <c r="ACW12" s="330"/>
      <c r="ACX12" s="330"/>
      <c r="ACY12" s="330"/>
      <c r="ACZ12" s="330"/>
      <c r="ADA12" s="330"/>
      <c r="ADB12" s="330"/>
      <c r="ADC12" s="330"/>
      <c r="ADD12" s="330"/>
      <c r="ADE12" s="330"/>
      <c r="ADF12" s="330"/>
      <c r="ADG12" s="330"/>
      <c r="ADH12" s="330"/>
      <c r="ADI12" s="330"/>
      <c r="ADJ12" s="330"/>
      <c r="ADK12" s="330"/>
      <c r="ADL12" s="330"/>
      <c r="ADM12" s="330"/>
      <c r="ADN12" s="330"/>
      <c r="ADO12" s="330"/>
      <c r="ADP12" s="330"/>
      <c r="ADQ12" s="330"/>
      <c r="ADR12" s="330"/>
      <c r="ADS12" s="330"/>
      <c r="ADT12" s="330"/>
      <c r="ADU12" s="330"/>
      <c r="ADV12" s="330"/>
      <c r="ADW12" s="330"/>
      <c r="ADX12" s="330"/>
      <c r="ADY12" s="330"/>
      <c r="ADZ12" s="330"/>
      <c r="AEA12" s="330"/>
      <c r="AEB12" s="330"/>
      <c r="AEC12" s="330"/>
      <c r="AED12" s="330"/>
      <c r="AEE12" s="330"/>
      <c r="AEF12" s="330"/>
      <c r="AEG12" s="330"/>
      <c r="AEH12" s="330"/>
      <c r="AEI12" s="330"/>
      <c r="AEJ12" s="330"/>
      <c r="AEK12" s="330"/>
      <c r="AEL12" s="330"/>
      <c r="AEM12" s="330"/>
      <c r="AEN12" s="330"/>
      <c r="AEO12" s="330"/>
      <c r="AEP12" s="330"/>
      <c r="AEQ12" s="330"/>
      <c r="AER12" s="330"/>
      <c r="AES12" s="330"/>
      <c r="AET12" s="330"/>
      <c r="AEU12" s="330"/>
      <c r="AEV12" s="330"/>
      <c r="AEW12" s="330"/>
      <c r="AEX12" s="330"/>
      <c r="AEY12" s="330"/>
      <c r="AEZ12" s="330"/>
      <c r="AFA12" s="330"/>
      <c r="AFB12" s="330"/>
      <c r="AFC12" s="330"/>
      <c r="AFD12" s="330"/>
      <c r="AFE12" s="330"/>
      <c r="AFF12" s="330"/>
      <c r="AFG12" s="330"/>
      <c r="AFH12" s="330"/>
      <c r="AFI12" s="330"/>
      <c r="AFJ12" s="330"/>
      <c r="AFK12" s="330"/>
      <c r="AFL12" s="330"/>
      <c r="AFM12" s="330"/>
      <c r="AFN12" s="330"/>
      <c r="AFO12" s="330"/>
      <c r="AFP12" s="330"/>
      <c r="AFQ12" s="330"/>
      <c r="AFR12" s="330"/>
      <c r="AFS12" s="330"/>
      <c r="AFT12" s="330"/>
      <c r="AFU12" s="330"/>
      <c r="AFV12" s="330"/>
      <c r="AFW12" s="330"/>
      <c r="AFX12" s="330"/>
      <c r="AFY12" s="330"/>
      <c r="AFZ12" s="330"/>
      <c r="AGA12" s="330"/>
      <c r="AGB12" s="330"/>
      <c r="AGC12" s="330"/>
      <c r="AGD12" s="330"/>
      <c r="AGE12" s="330"/>
      <c r="AGF12" s="330"/>
      <c r="AGG12" s="330"/>
      <c r="AGH12" s="330"/>
      <c r="AGI12" s="330"/>
      <c r="AGJ12" s="330"/>
      <c r="AGK12" s="330"/>
      <c r="AGL12" s="330"/>
      <c r="AGM12" s="330"/>
      <c r="AGN12" s="330"/>
      <c r="AGO12" s="330"/>
      <c r="AGP12" s="330"/>
      <c r="AGQ12" s="330"/>
      <c r="AGR12" s="330"/>
      <c r="AGS12" s="330"/>
      <c r="AGT12" s="330"/>
      <c r="AGU12" s="330"/>
      <c r="AGV12" s="330"/>
      <c r="AGW12" s="330"/>
      <c r="AGX12" s="330"/>
      <c r="AGY12" s="330"/>
      <c r="AGZ12" s="330"/>
      <c r="AHA12" s="330"/>
      <c r="AHB12" s="330"/>
      <c r="AHC12" s="330"/>
      <c r="AHD12" s="330"/>
      <c r="AHE12" s="330"/>
      <c r="AHF12" s="330"/>
      <c r="AHG12" s="330"/>
      <c r="AHH12" s="330"/>
      <c r="AHI12" s="330"/>
      <c r="AHJ12" s="330"/>
      <c r="AHK12" s="330"/>
      <c r="AHL12" s="330"/>
      <c r="AHM12" s="330"/>
      <c r="AHN12" s="330"/>
      <c r="AHO12" s="330"/>
      <c r="AHP12" s="330"/>
      <c r="AHQ12" s="330"/>
      <c r="AHR12" s="330"/>
      <c r="AHS12" s="330"/>
      <c r="AHT12" s="330"/>
      <c r="AHU12" s="330"/>
      <c r="AHV12" s="330"/>
      <c r="AHW12" s="330"/>
      <c r="AHX12" s="330"/>
      <c r="AHY12" s="330"/>
      <c r="AHZ12" s="330"/>
      <c r="AIA12" s="330"/>
      <c r="AIB12" s="330"/>
      <c r="AIC12" s="330"/>
      <c r="AID12" s="330"/>
      <c r="AIE12" s="330"/>
      <c r="AIF12" s="330"/>
      <c r="AIG12" s="330"/>
      <c r="AIH12" s="330"/>
      <c r="AII12" s="330"/>
      <c r="AIJ12" s="330"/>
      <c r="AIK12" s="330"/>
      <c r="AIL12" s="330"/>
      <c r="AIM12" s="330"/>
      <c r="AIN12" s="330"/>
      <c r="AIO12" s="330"/>
      <c r="AIP12" s="330"/>
      <c r="AIQ12" s="330"/>
      <c r="AIR12" s="330"/>
      <c r="AIS12" s="330"/>
      <c r="AIT12" s="330"/>
      <c r="AIU12" s="330"/>
      <c r="AIV12" s="330"/>
      <c r="AIW12" s="330"/>
      <c r="AIX12" s="330"/>
      <c r="AIY12" s="330"/>
      <c r="AIZ12" s="330"/>
      <c r="AJA12" s="330"/>
      <c r="AJB12" s="330"/>
      <c r="AJC12" s="330"/>
      <c r="AJD12" s="330"/>
      <c r="AJE12" s="330"/>
      <c r="AJF12" s="330"/>
      <c r="AJG12" s="330"/>
      <c r="AJH12" s="330"/>
      <c r="AJI12" s="330"/>
      <c r="AJJ12" s="330"/>
      <c r="AJK12" s="330"/>
      <c r="AJL12" s="330"/>
      <c r="AJM12" s="330"/>
      <c r="AJN12" s="330"/>
      <c r="AJO12" s="330"/>
      <c r="AJP12" s="330"/>
      <c r="AJQ12" s="330"/>
      <c r="AJR12" s="330"/>
      <c r="AJS12" s="330"/>
      <c r="AJT12" s="330"/>
      <c r="AJU12" s="330"/>
      <c r="AJV12" s="330"/>
      <c r="AJW12" s="330"/>
      <c r="AJX12" s="330"/>
      <c r="AJY12" s="330"/>
      <c r="AJZ12" s="330"/>
      <c r="AKA12" s="330"/>
      <c r="AKB12" s="330"/>
      <c r="AKC12" s="330"/>
      <c r="AKD12" s="330"/>
      <c r="AKE12" s="330"/>
      <c r="AKF12" s="330"/>
      <c r="AKG12" s="330"/>
      <c r="AKH12" s="330"/>
      <c r="AKI12" s="330"/>
      <c r="AKJ12" s="330"/>
      <c r="AKK12" s="330"/>
      <c r="AKL12" s="330"/>
      <c r="AKM12" s="330"/>
      <c r="AKN12" s="330"/>
      <c r="AKO12" s="330"/>
      <c r="AKP12" s="330"/>
      <c r="AKQ12" s="330"/>
      <c r="AKR12" s="330"/>
      <c r="AKS12" s="330"/>
      <c r="AKT12" s="330"/>
      <c r="AKU12" s="330"/>
      <c r="AKV12" s="330"/>
      <c r="AKW12" s="330"/>
      <c r="AKX12" s="330"/>
      <c r="AKY12" s="330"/>
      <c r="AKZ12" s="330"/>
      <c r="ALA12" s="330"/>
      <c r="ALB12" s="330"/>
      <c r="ALC12" s="330"/>
      <c r="ALD12" s="330"/>
      <c r="ALE12" s="330"/>
    </row>
    <row r="13" spans="1:993" s="54" customFormat="1" ht="22.5" x14ac:dyDescent="0.3">
      <c r="A13" s="329"/>
      <c r="B13" s="329"/>
      <c r="C13" s="334" t="str">
        <f>"JIB: "&amp;OsnPodaci!A4</f>
        <v>JIB: 4209197100002</v>
      </c>
      <c r="D13" s="334"/>
      <c r="E13" s="113"/>
      <c r="F13" s="334"/>
      <c r="G13" s="722"/>
      <c r="H13" s="1896"/>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0"/>
      <c r="AG13" s="330"/>
      <c r="AH13" s="330"/>
      <c r="AI13" s="330"/>
      <c r="AJ13" s="330"/>
      <c r="AK13" s="330"/>
      <c r="AL13" s="330"/>
      <c r="AM13" s="330"/>
      <c r="AN13" s="330"/>
      <c r="AO13" s="330"/>
      <c r="AP13" s="330"/>
      <c r="AQ13" s="330"/>
      <c r="AR13" s="330"/>
      <c r="AS13" s="330"/>
      <c r="AT13" s="330"/>
      <c r="AU13" s="330"/>
      <c r="AV13" s="330"/>
      <c r="AW13" s="330"/>
      <c r="AX13" s="330"/>
      <c r="AY13" s="330"/>
      <c r="AZ13" s="330"/>
      <c r="BA13" s="330"/>
      <c r="BB13" s="330"/>
      <c r="BC13" s="330"/>
      <c r="BD13" s="330"/>
      <c r="BE13" s="330"/>
      <c r="BF13" s="330"/>
      <c r="BG13" s="330"/>
      <c r="BH13" s="330"/>
      <c r="BI13" s="330"/>
      <c r="BJ13" s="330"/>
      <c r="BK13" s="330"/>
      <c r="BL13" s="330"/>
      <c r="BM13" s="330"/>
      <c r="BN13" s="330"/>
      <c r="BO13" s="330"/>
      <c r="BP13" s="330"/>
      <c r="BQ13" s="330"/>
      <c r="BR13" s="330"/>
      <c r="BS13" s="330"/>
      <c r="BT13" s="330"/>
      <c r="BU13" s="330"/>
      <c r="BV13" s="330"/>
      <c r="BW13" s="330"/>
      <c r="BX13" s="330"/>
      <c r="BY13" s="330"/>
      <c r="BZ13" s="330"/>
      <c r="CA13" s="330"/>
      <c r="CB13" s="330"/>
      <c r="CC13" s="330"/>
      <c r="CD13" s="330"/>
      <c r="CE13" s="330"/>
      <c r="CF13" s="330"/>
      <c r="CG13" s="330"/>
      <c r="CH13" s="330"/>
      <c r="CI13" s="330"/>
      <c r="CJ13" s="330"/>
      <c r="CK13" s="330"/>
      <c r="CL13" s="330"/>
      <c r="CM13" s="330"/>
      <c r="CN13" s="330"/>
      <c r="CO13" s="330"/>
      <c r="CP13" s="330"/>
      <c r="CQ13" s="330"/>
      <c r="CR13" s="330"/>
      <c r="CS13" s="330"/>
      <c r="CT13" s="330"/>
      <c r="CU13" s="330"/>
      <c r="CV13" s="330"/>
      <c r="CW13" s="330"/>
      <c r="CX13" s="330"/>
      <c r="CY13" s="330"/>
      <c r="CZ13" s="330"/>
      <c r="DA13" s="330"/>
      <c r="DB13" s="330"/>
      <c r="DC13" s="330"/>
      <c r="DD13" s="330"/>
      <c r="DE13" s="330"/>
      <c r="DF13" s="330"/>
      <c r="DG13" s="330"/>
      <c r="DH13" s="330"/>
      <c r="DI13" s="330"/>
      <c r="DJ13" s="330"/>
      <c r="DK13" s="330"/>
      <c r="DL13" s="330"/>
      <c r="DM13" s="330"/>
      <c r="DN13" s="330"/>
      <c r="DO13" s="330"/>
      <c r="DP13" s="330"/>
      <c r="DQ13" s="330"/>
      <c r="DR13" s="330"/>
      <c r="DS13" s="330"/>
      <c r="DT13" s="330"/>
      <c r="DU13" s="330"/>
      <c r="DV13" s="330"/>
      <c r="DW13" s="330"/>
      <c r="DX13" s="330"/>
      <c r="DY13" s="330"/>
      <c r="DZ13" s="330"/>
      <c r="EA13" s="330"/>
      <c r="EB13" s="330"/>
      <c r="EC13" s="330"/>
      <c r="ED13" s="330"/>
      <c r="EE13" s="330"/>
      <c r="EF13" s="330"/>
      <c r="EG13" s="330"/>
      <c r="EH13" s="330"/>
      <c r="EI13" s="330"/>
      <c r="EJ13" s="330"/>
      <c r="EK13" s="330"/>
      <c r="EL13" s="330"/>
      <c r="EM13" s="330"/>
      <c r="EN13" s="330"/>
      <c r="EO13" s="330"/>
      <c r="EP13" s="330"/>
      <c r="EQ13" s="330"/>
      <c r="ER13" s="330"/>
      <c r="ES13" s="330"/>
      <c r="ET13" s="330"/>
      <c r="EU13" s="330"/>
      <c r="EV13" s="330"/>
      <c r="EW13" s="330"/>
      <c r="EX13" s="330"/>
      <c r="EY13" s="330"/>
      <c r="EZ13" s="330"/>
      <c r="FA13" s="330"/>
      <c r="FB13" s="330"/>
      <c r="FC13" s="330"/>
      <c r="FD13" s="330"/>
      <c r="FE13" s="330"/>
      <c r="FF13" s="330"/>
      <c r="FG13" s="330"/>
      <c r="FH13" s="330"/>
      <c r="FI13" s="330"/>
      <c r="FJ13" s="330"/>
      <c r="FK13" s="330"/>
      <c r="FL13" s="330"/>
      <c r="FM13" s="330"/>
      <c r="FN13" s="330"/>
      <c r="FO13" s="330"/>
      <c r="FP13" s="330"/>
      <c r="FQ13" s="330"/>
      <c r="FR13" s="330"/>
      <c r="FS13" s="330"/>
      <c r="FT13" s="330"/>
      <c r="FU13" s="330"/>
      <c r="FV13" s="330"/>
      <c r="FW13" s="330"/>
      <c r="FX13" s="330"/>
      <c r="FY13" s="330"/>
      <c r="FZ13" s="330"/>
      <c r="GA13" s="330"/>
      <c r="GB13" s="330"/>
      <c r="GC13" s="330"/>
      <c r="GD13" s="330"/>
      <c r="GE13" s="330"/>
      <c r="GF13" s="330"/>
      <c r="GG13" s="330"/>
      <c r="GH13" s="330"/>
      <c r="GI13" s="330"/>
      <c r="GJ13" s="330"/>
      <c r="GK13" s="330"/>
      <c r="GL13" s="330"/>
      <c r="GM13" s="330"/>
      <c r="GN13" s="330"/>
      <c r="GO13" s="330"/>
      <c r="GP13" s="330"/>
      <c r="GQ13" s="330"/>
      <c r="GR13" s="330"/>
      <c r="GS13" s="330"/>
      <c r="GT13" s="330"/>
      <c r="GU13" s="330"/>
      <c r="GV13" s="330"/>
      <c r="GW13" s="330"/>
      <c r="GX13" s="330"/>
      <c r="GY13" s="330"/>
      <c r="GZ13" s="330"/>
      <c r="HA13" s="330"/>
      <c r="HB13" s="330"/>
      <c r="HC13" s="330"/>
      <c r="HD13" s="330"/>
      <c r="HE13" s="330"/>
      <c r="HF13" s="330"/>
      <c r="HG13" s="330"/>
      <c r="HH13" s="330"/>
      <c r="HI13" s="330"/>
      <c r="HJ13" s="330"/>
      <c r="HK13" s="330"/>
      <c r="HL13" s="330"/>
      <c r="HM13" s="330"/>
      <c r="HN13" s="330"/>
      <c r="HO13" s="330"/>
      <c r="HP13" s="330"/>
      <c r="HQ13" s="330"/>
      <c r="HR13" s="330"/>
      <c r="HS13" s="330"/>
      <c r="HT13" s="330"/>
      <c r="HU13" s="330"/>
      <c r="HV13" s="330"/>
      <c r="HW13" s="330"/>
      <c r="HX13" s="330"/>
      <c r="HY13" s="330"/>
      <c r="HZ13" s="330"/>
      <c r="IA13" s="330"/>
      <c r="IB13" s="330"/>
      <c r="IC13" s="330"/>
      <c r="ID13" s="330"/>
      <c r="IE13" s="330"/>
      <c r="IF13" s="330"/>
      <c r="IG13" s="330"/>
      <c r="IH13" s="330"/>
      <c r="II13" s="330"/>
      <c r="IJ13" s="330"/>
      <c r="IK13" s="330"/>
      <c r="IL13" s="330"/>
      <c r="IM13" s="330"/>
      <c r="IN13" s="330"/>
      <c r="IO13" s="330"/>
      <c r="IP13" s="330"/>
      <c r="IQ13" s="330"/>
      <c r="IR13" s="330"/>
      <c r="IS13" s="330"/>
      <c r="IT13" s="330"/>
      <c r="IU13" s="330"/>
      <c r="IV13" s="330"/>
      <c r="IW13" s="330"/>
      <c r="IX13" s="330"/>
      <c r="IY13" s="330"/>
      <c r="IZ13" s="330"/>
      <c r="JA13" s="330"/>
      <c r="JB13" s="330"/>
      <c r="JC13" s="330"/>
      <c r="JD13" s="330"/>
      <c r="JE13" s="330"/>
      <c r="JF13" s="330"/>
      <c r="JG13" s="330"/>
      <c r="JH13" s="330"/>
      <c r="JI13" s="330"/>
      <c r="JJ13" s="330"/>
      <c r="JK13" s="330"/>
      <c r="JL13" s="330"/>
      <c r="JM13" s="330"/>
      <c r="JN13" s="330"/>
      <c r="JO13" s="330"/>
      <c r="JP13" s="330"/>
      <c r="JQ13" s="330"/>
      <c r="JR13" s="330"/>
      <c r="JS13" s="330"/>
      <c r="JT13" s="330"/>
      <c r="JU13" s="330"/>
      <c r="JV13" s="330"/>
      <c r="JW13" s="330"/>
      <c r="JX13" s="330"/>
      <c r="JY13" s="330"/>
      <c r="JZ13" s="330"/>
      <c r="KA13" s="330"/>
      <c r="KB13" s="330"/>
      <c r="KC13" s="330"/>
      <c r="KD13" s="330"/>
      <c r="KE13" s="330"/>
      <c r="KF13" s="330"/>
      <c r="KG13" s="330"/>
      <c r="KH13" s="330"/>
      <c r="KI13" s="330"/>
      <c r="KJ13" s="330"/>
      <c r="KK13" s="330"/>
      <c r="KL13" s="330"/>
      <c r="KM13" s="330"/>
      <c r="KN13" s="330"/>
      <c r="KO13" s="330"/>
      <c r="KP13" s="330"/>
      <c r="KQ13" s="330"/>
      <c r="KR13" s="330"/>
      <c r="KS13" s="330"/>
      <c r="KT13" s="330"/>
      <c r="KU13" s="330"/>
      <c r="KV13" s="330"/>
      <c r="KW13" s="330"/>
      <c r="KX13" s="330"/>
      <c r="KY13" s="330"/>
      <c r="KZ13" s="330"/>
      <c r="LA13" s="330"/>
      <c r="LB13" s="330"/>
      <c r="LC13" s="330"/>
      <c r="LD13" s="330"/>
      <c r="LE13" s="330"/>
      <c r="LF13" s="330"/>
      <c r="LG13" s="330"/>
      <c r="LH13" s="330"/>
      <c r="LI13" s="330"/>
      <c r="LJ13" s="330"/>
      <c r="LK13" s="330"/>
      <c r="LL13" s="330"/>
      <c r="LM13" s="330"/>
      <c r="LN13" s="330"/>
      <c r="LO13" s="330"/>
      <c r="LP13" s="330"/>
      <c r="LQ13" s="330"/>
      <c r="LR13" s="330"/>
      <c r="LS13" s="330"/>
      <c r="LT13" s="330"/>
      <c r="LU13" s="330"/>
      <c r="LV13" s="330"/>
      <c r="LW13" s="330"/>
      <c r="LX13" s="330"/>
      <c r="LY13" s="330"/>
      <c r="LZ13" s="330"/>
      <c r="MA13" s="330"/>
      <c r="MB13" s="330"/>
      <c r="MC13" s="330"/>
      <c r="MD13" s="330"/>
      <c r="ME13" s="330"/>
      <c r="MF13" s="330"/>
      <c r="MG13" s="330"/>
      <c r="MH13" s="330"/>
      <c r="MI13" s="330"/>
      <c r="MJ13" s="330"/>
      <c r="MK13" s="330"/>
      <c r="ML13" s="330"/>
      <c r="MM13" s="330"/>
      <c r="MN13" s="330"/>
      <c r="MO13" s="330"/>
      <c r="MP13" s="330"/>
      <c r="MQ13" s="330"/>
      <c r="MR13" s="330"/>
      <c r="MS13" s="330"/>
      <c r="MT13" s="330"/>
      <c r="MU13" s="330"/>
      <c r="MV13" s="330"/>
      <c r="MW13" s="330"/>
      <c r="MX13" s="330"/>
      <c r="MY13" s="330"/>
      <c r="MZ13" s="330"/>
      <c r="NA13" s="330"/>
      <c r="NB13" s="330"/>
      <c r="NC13" s="330"/>
      <c r="ND13" s="330"/>
      <c r="NE13" s="330"/>
      <c r="NF13" s="330"/>
      <c r="NG13" s="330"/>
      <c r="NH13" s="330"/>
      <c r="NI13" s="330"/>
      <c r="NJ13" s="330"/>
      <c r="NK13" s="330"/>
      <c r="NL13" s="330"/>
      <c r="NM13" s="330"/>
      <c r="NN13" s="330"/>
      <c r="NO13" s="330"/>
      <c r="NP13" s="330"/>
      <c r="NQ13" s="330"/>
      <c r="NR13" s="330"/>
      <c r="NS13" s="330"/>
      <c r="NT13" s="330"/>
      <c r="NU13" s="330"/>
      <c r="NV13" s="330"/>
      <c r="NW13" s="330"/>
      <c r="NX13" s="330"/>
      <c r="NY13" s="330"/>
      <c r="NZ13" s="330"/>
      <c r="OA13" s="330"/>
      <c r="OB13" s="330"/>
      <c r="OC13" s="330"/>
      <c r="OD13" s="330"/>
      <c r="OE13" s="330"/>
      <c r="OF13" s="330"/>
      <c r="OG13" s="330"/>
      <c r="OH13" s="330"/>
      <c r="OI13" s="330"/>
      <c r="OJ13" s="330"/>
      <c r="OK13" s="330"/>
      <c r="OL13" s="330"/>
      <c r="OM13" s="330"/>
      <c r="ON13" s="330"/>
      <c r="OO13" s="330"/>
      <c r="OP13" s="330"/>
      <c r="OQ13" s="330"/>
      <c r="OR13" s="330"/>
      <c r="OS13" s="330"/>
      <c r="OT13" s="330"/>
      <c r="OU13" s="330"/>
      <c r="OV13" s="330"/>
      <c r="OW13" s="330"/>
      <c r="OX13" s="330"/>
      <c r="OY13" s="330"/>
      <c r="OZ13" s="330"/>
      <c r="PA13" s="330"/>
      <c r="PB13" s="330"/>
      <c r="PC13" s="330"/>
      <c r="PD13" s="330"/>
      <c r="PE13" s="330"/>
      <c r="PF13" s="330"/>
      <c r="PG13" s="330"/>
      <c r="PH13" s="330"/>
      <c r="PI13" s="330"/>
      <c r="PJ13" s="330"/>
      <c r="PK13" s="330"/>
      <c r="PL13" s="330"/>
      <c r="PM13" s="330"/>
      <c r="PN13" s="330"/>
      <c r="PO13" s="330"/>
      <c r="PP13" s="330"/>
      <c r="PQ13" s="330"/>
      <c r="PR13" s="330"/>
      <c r="PS13" s="330"/>
      <c r="PT13" s="330"/>
      <c r="PU13" s="330"/>
      <c r="PV13" s="330"/>
      <c r="PW13" s="330"/>
      <c r="PX13" s="330"/>
      <c r="PY13" s="330"/>
      <c r="PZ13" s="330"/>
      <c r="QA13" s="330"/>
      <c r="QB13" s="330"/>
      <c r="QC13" s="330"/>
      <c r="QD13" s="330"/>
      <c r="QE13" s="330"/>
      <c r="QF13" s="330"/>
      <c r="QG13" s="330"/>
      <c r="QH13" s="330"/>
      <c r="QI13" s="330"/>
      <c r="QJ13" s="330"/>
      <c r="QK13" s="330"/>
      <c r="QL13" s="330"/>
      <c r="QM13" s="330"/>
      <c r="QN13" s="330"/>
      <c r="QO13" s="330"/>
      <c r="QP13" s="330"/>
      <c r="QQ13" s="330"/>
      <c r="QR13" s="330"/>
      <c r="QS13" s="330"/>
      <c r="QT13" s="330"/>
      <c r="QU13" s="330"/>
      <c r="QV13" s="330"/>
      <c r="QW13" s="330"/>
      <c r="QX13" s="330"/>
      <c r="QY13" s="330"/>
      <c r="QZ13" s="330"/>
      <c r="RA13" s="330"/>
      <c r="RB13" s="330"/>
      <c r="RC13" s="330"/>
      <c r="RD13" s="330"/>
      <c r="RE13" s="330"/>
      <c r="RF13" s="330"/>
      <c r="RG13" s="330"/>
      <c r="RH13" s="330"/>
      <c r="RI13" s="330"/>
      <c r="RJ13" s="330"/>
      <c r="RK13" s="330"/>
      <c r="RL13" s="330"/>
      <c r="RM13" s="330"/>
      <c r="RN13" s="330"/>
      <c r="RO13" s="330"/>
      <c r="RP13" s="330"/>
      <c r="RQ13" s="330"/>
      <c r="RR13" s="330"/>
      <c r="RS13" s="330"/>
      <c r="RT13" s="330"/>
      <c r="RU13" s="330"/>
      <c r="RV13" s="330"/>
      <c r="RW13" s="330"/>
      <c r="RX13" s="330"/>
      <c r="RY13" s="330"/>
      <c r="RZ13" s="330"/>
      <c r="SA13" s="330"/>
      <c r="SB13" s="330"/>
      <c r="SC13" s="330"/>
      <c r="SD13" s="330"/>
      <c r="SE13" s="330"/>
      <c r="SF13" s="330"/>
      <c r="SG13" s="330"/>
      <c r="SH13" s="330"/>
      <c r="SI13" s="330"/>
      <c r="SJ13" s="330"/>
      <c r="SK13" s="330"/>
      <c r="SL13" s="330"/>
      <c r="SM13" s="330"/>
      <c r="SN13" s="330"/>
      <c r="SO13" s="330"/>
      <c r="SP13" s="330"/>
      <c r="SQ13" s="330"/>
      <c r="SR13" s="330"/>
      <c r="SS13" s="330"/>
      <c r="ST13" s="330"/>
      <c r="SU13" s="330"/>
      <c r="SV13" s="330"/>
      <c r="SW13" s="330"/>
      <c r="SX13" s="330"/>
      <c r="SY13" s="330"/>
      <c r="SZ13" s="330"/>
      <c r="TA13" s="330"/>
      <c r="TB13" s="330"/>
      <c r="TC13" s="330"/>
      <c r="TD13" s="330"/>
      <c r="TE13" s="330"/>
      <c r="TF13" s="330"/>
      <c r="TG13" s="330"/>
      <c r="TH13" s="330"/>
      <c r="TI13" s="330"/>
      <c r="TJ13" s="330"/>
      <c r="TK13" s="330"/>
      <c r="TL13" s="330"/>
      <c r="TM13" s="330"/>
      <c r="TN13" s="330"/>
      <c r="TO13" s="330"/>
      <c r="TP13" s="330"/>
      <c r="TQ13" s="330"/>
      <c r="TR13" s="330"/>
      <c r="TS13" s="330"/>
      <c r="TT13" s="330"/>
      <c r="TU13" s="330"/>
      <c r="TV13" s="330"/>
      <c r="TW13" s="330"/>
      <c r="TX13" s="330"/>
      <c r="TY13" s="330"/>
      <c r="TZ13" s="330"/>
      <c r="UA13" s="330"/>
      <c r="UB13" s="330"/>
      <c r="UC13" s="330"/>
      <c r="UD13" s="330"/>
      <c r="UE13" s="330"/>
      <c r="UF13" s="330"/>
      <c r="UG13" s="330"/>
      <c r="UH13" s="330"/>
      <c r="UI13" s="330"/>
      <c r="UJ13" s="330"/>
      <c r="UK13" s="330"/>
      <c r="UL13" s="330"/>
      <c r="UM13" s="330"/>
      <c r="UN13" s="330"/>
      <c r="UO13" s="330"/>
      <c r="UP13" s="330"/>
      <c r="UQ13" s="330"/>
      <c r="UR13" s="330"/>
      <c r="US13" s="330"/>
      <c r="UT13" s="330"/>
      <c r="UU13" s="330"/>
      <c r="UV13" s="330"/>
      <c r="UW13" s="330"/>
      <c r="UX13" s="330"/>
      <c r="UY13" s="330"/>
      <c r="UZ13" s="330"/>
      <c r="VA13" s="330"/>
      <c r="VB13" s="330"/>
      <c r="VC13" s="330"/>
      <c r="VD13" s="330"/>
      <c r="VE13" s="330"/>
      <c r="VF13" s="330"/>
      <c r="VG13" s="330"/>
      <c r="VH13" s="330"/>
      <c r="VI13" s="330"/>
      <c r="VJ13" s="330"/>
      <c r="VK13" s="330"/>
      <c r="VL13" s="330"/>
      <c r="VM13" s="330"/>
      <c r="VN13" s="330"/>
      <c r="VO13" s="330"/>
      <c r="VP13" s="330"/>
      <c r="VQ13" s="330"/>
      <c r="VR13" s="330"/>
      <c r="VS13" s="330"/>
      <c r="VT13" s="330"/>
      <c r="VU13" s="330"/>
      <c r="VV13" s="330"/>
      <c r="VW13" s="330"/>
      <c r="VX13" s="330"/>
      <c r="VY13" s="330"/>
      <c r="VZ13" s="330"/>
      <c r="WA13" s="330"/>
      <c r="WB13" s="330"/>
      <c r="WC13" s="330"/>
      <c r="WD13" s="330"/>
      <c r="WE13" s="330"/>
      <c r="WF13" s="330"/>
      <c r="WG13" s="330"/>
      <c r="WH13" s="330"/>
      <c r="WI13" s="330"/>
      <c r="WJ13" s="330"/>
      <c r="WK13" s="330"/>
      <c r="WL13" s="330"/>
      <c r="WM13" s="330"/>
      <c r="WN13" s="330"/>
      <c r="WO13" s="330"/>
      <c r="WP13" s="330"/>
      <c r="WQ13" s="330"/>
      <c r="WR13" s="330"/>
      <c r="WS13" s="330"/>
      <c r="WT13" s="330"/>
      <c r="WU13" s="330"/>
      <c r="WV13" s="330"/>
      <c r="WW13" s="330"/>
      <c r="WX13" s="330"/>
      <c r="WY13" s="330"/>
      <c r="WZ13" s="330"/>
      <c r="XA13" s="330"/>
      <c r="XB13" s="330"/>
      <c r="XC13" s="330"/>
      <c r="XD13" s="330"/>
      <c r="XE13" s="330"/>
      <c r="XF13" s="330"/>
      <c r="XG13" s="330"/>
      <c r="XH13" s="330"/>
      <c r="XI13" s="330"/>
      <c r="XJ13" s="330"/>
      <c r="XK13" s="330"/>
      <c r="XL13" s="330"/>
      <c r="XM13" s="330"/>
      <c r="XN13" s="330"/>
      <c r="XO13" s="330"/>
      <c r="XP13" s="330"/>
      <c r="XQ13" s="330"/>
      <c r="XR13" s="330"/>
      <c r="XS13" s="330"/>
      <c r="XT13" s="330"/>
      <c r="XU13" s="330"/>
      <c r="XV13" s="330"/>
      <c r="XW13" s="330"/>
      <c r="XX13" s="330"/>
      <c r="XY13" s="330"/>
      <c r="XZ13" s="330"/>
      <c r="YA13" s="330"/>
      <c r="YB13" s="330"/>
      <c r="YC13" s="330"/>
      <c r="YD13" s="330"/>
      <c r="YE13" s="330"/>
      <c r="YF13" s="330"/>
      <c r="YG13" s="330"/>
      <c r="YH13" s="330"/>
      <c r="YI13" s="330"/>
      <c r="YJ13" s="330"/>
      <c r="YK13" s="330"/>
      <c r="YL13" s="330"/>
      <c r="YM13" s="330"/>
      <c r="YN13" s="330"/>
      <c r="YO13" s="330"/>
      <c r="YP13" s="330"/>
      <c r="YQ13" s="330"/>
      <c r="YR13" s="330"/>
      <c r="YS13" s="330"/>
      <c r="YT13" s="330"/>
      <c r="YU13" s="330"/>
      <c r="YV13" s="330"/>
      <c r="YW13" s="330"/>
      <c r="YX13" s="330"/>
      <c r="YY13" s="330"/>
      <c r="YZ13" s="330"/>
      <c r="ZA13" s="330"/>
      <c r="ZB13" s="330"/>
      <c r="ZC13" s="330"/>
      <c r="ZD13" s="330"/>
      <c r="ZE13" s="330"/>
      <c r="ZF13" s="330"/>
      <c r="ZG13" s="330"/>
      <c r="ZH13" s="330"/>
      <c r="ZI13" s="330"/>
      <c r="ZJ13" s="330"/>
      <c r="ZK13" s="330"/>
      <c r="ZL13" s="330"/>
      <c r="ZM13" s="330"/>
      <c r="ZN13" s="330"/>
      <c r="ZO13" s="330"/>
      <c r="ZP13" s="330"/>
      <c r="ZQ13" s="330"/>
      <c r="ZR13" s="330"/>
      <c r="ZS13" s="330"/>
      <c r="ZT13" s="330"/>
      <c r="ZU13" s="330"/>
      <c r="ZV13" s="330"/>
      <c r="ZW13" s="330"/>
      <c r="ZX13" s="330"/>
      <c r="ZY13" s="330"/>
      <c r="ZZ13" s="330"/>
      <c r="AAA13" s="330"/>
      <c r="AAB13" s="330"/>
      <c r="AAC13" s="330"/>
      <c r="AAD13" s="330"/>
      <c r="AAE13" s="330"/>
      <c r="AAF13" s="330"/>
      <c r="AAG13" s="330"/>
      <c r="AAH13" s="330"/>
      <c r="AAI13" s="330"/>
      <c r="AAJ13" s="330"/>
      <c r="AAK13" s="330"/>
      <c r="AAL13" s="330"/>
      <c r="AAM13" s="330"/>
      <c r="AAN13" s="330"/>
      <c r="AAO13" s="330"/>
      <c r="AAP13" s="330"/>
      <c r="AAQ13" s="330"/>
      <c r="AAR13" s="330"/>
      <c r="AAS13" s="330"/>
      <c r="AAT13" s="330"/>
      <c r="AAU13" s="330"/>
      <c r="AAV13" s="330"/>
      <c r="AAW13" s="330"/>
      <c r="AAX13" s="330"/>
      <c r="AAY13" s="330"/>
      <c r="AAZ13" s="330"/>
      <c r="ABA13" s="330"/>
      <c r="ABB13" s="330"/>
      <c r="ABC13" s="330"/>
      <c r="ABD13" s="330"/>
      <c r="ABE13" s="330"/>
      <c r="ABF13" s="330"/>
      <c r="ABG13" s="330"/>
      <c r="ABH13" s="330"/>
      <c r="ABI13" s="330"/>
      <c r="ABJ13" s="330"/>
      <c r="ABK13" s="330"/>
      <c r="ABL13" s="330"/>
      <c r="ABM13" s="330"/>
      <c r="ABN13" s="330"/>
      <c r="ABO13" s="330"/>
      <c r="ABP13" s="330"/>
      <c r="ABQ13" s="330"/>
      <c r="ABR13" s="330"/>
      <c r="ABS13" s="330"/>
      <c r="ABT13" s="330"/>
      <c r="ABU13" s="330"/>
      <c r="ABV13" s="330"/>
      <c r="ABW13" s="330"/>
      <c r="ABX13" s="330"/>
      <c r="ABY13" s="330"/>
      <c r="ABZ13" s="330"/>
      <c r="ACA13" s="330"/>
      <c r="ACB13" s="330"/>
      <c r="ACC13" s="330"/>
      <c r="ACD13" s="330"/>
      <c r="ACE13" s="330"/>
      <c r="ACF13" s="330"/>
      <c r="ACG13" s="330"/>
      <c r="ACH13" s="330"/>
      <c r="ACI13" s="330"/>
      <c r="ACJ13" s="330"/>
      <c r="ACK13" s="330"/>
      <c r="ACL13" s="330"/>
      <c r="ACM13" s="330"/>
      <c r="ACN13" s="330"/>
      <c r="ACO13" s="330"/>
      <c r="ACP13" s="330"/>
      <c r="ACQ13" s="330"/>
      <c r="ACR13" s="330"/>
      <c r="ACS13" s="330"/>
      <c r="ACT13" s="330"/>
      <c r="ACU13" s="330"/>
      <c r="ACV13" s="330"/>
      <c r="ACW13" s="330"/>
      <c r="ACX13" s="330"/>
      <c r="ACY13" s="330"/>
      <c r="ACZ13" s="330"/>
      <c r="ADA13" s="330"/>
      <c r="ADB13" s="330"/>
      <c r="ADC13" s="330"/>
      <c r="ADD13" s="330"/>
      <c r="ADE13" s="330"/>
      <c r="ADF13" s="330"/>
      <c r="ADG13" s="330"/>
      <c r="ADH13" s="330"/>
      <c r="ADI13" s="330"/>
      <c r="ADJ13" s="330"/>
      <c r="ADK13" s="330"/>
      <c r="ADL13" s="330"/>
      <c r="ADM13" s="330"/>
      <c r="ADN13" s="330"/>
      <c r="ADO13" s="330"/>
      <c r="ADP13" s="330"/>
      <c r="ADQ13" s="330"/>
      <c r="ADR13" s="330"/>
      <c r="ADS13" s="330"/>
      <c r="ADT13" s="330"/>
      <c r="ADU13" s="330"/>
      <c r="ADV13" s="330"/>
      <c r="ADW13" s="330"/>
      <c r="ADX13" s="330"/>
      <c r="ADY13" s="330"/>
      <c r="ADZ13" s="330"/>
      <c r="AEA13" s="330"/>
      <c r="AEB13" s="330"/>
      <c r="AEC13" s="330"/>
      <c r="AED13" s="330"/>
      <c r="AEE13" s="330"/>
      <c r="AEF13" s="330"/>
      <c r="AEG13" s="330"/>
      <c r="AEH13" s="330"/>
      <c r="AEI13" s="330"/>
      <c r="AEJ13" s="330"/>
      <c r="AEK13" s="330"/>
      <c r="AEL13" s="330"/>
      <c r="AEM13" s="330"/>
      <c r="AEN13" s="330"/>
      <c r="AEO13" s="330"/>
      <c r="AEP13" s="330"/>
      <c r="AEQ13" s="330"/>
      <c r="AER13" s="330"/>
      <c r="AES13" s="330"/>
      <c r="AET13" s="330"/>
      <c r="AEU13" s="330"/>
      <c r="AEV13" s="330"/>
      <c r="AEW13" s="330"/>
      <c r="AEX13" s="330"/>
      <c r="AEY13" s="330"/>
      <c r="AEZ13" s="330"/>
      <c r="AFA13" s="330"/>
      <c r="AFB13" s="330"/>
      <c r="AFC13" s="330"/>
      <c r="AFD13" s="330"/>
      <c r="AFE13" s="330"/>
      <c r="AFF13" s="330"/>
      <c r="AFG13" s="330"/>
      <c r="AFH13" s="330"/>
      <c r="AFI13" s="330"/>
      <c r="AFJ13" s="330"/>
      <c r="AFK13" s="330"/>
      <c r="AFL13" s="330"/>
      <c r="AFM13" s="330"/>
      <c r="AFN13" s="330"/>
      <c r="AFO13" s="330"/>
      <c r="AFP13" s="330"/>
      <c r="AFQ13" s="330"/>
      <c r="AFR13" s="330"/>
      <c r="AFS13" s="330"/>
      <c r="AFT13" s="330"/>
      <c r="AFU13" s="330"/>
      <c r="AFV13" s="330"/>
      <c r="AFW13" s="330"/>
      <c r="AFX13" s="330"/>
      <c r="AFY13" s="330"/>
      <c r="AFZ13" s="330"/>
      <c r="AGA13" s="330"/>
      <c r="AGB13" s="330"/>
      <c r="AGC13" s="330"/>
      <c r="AGD13" s="330"/>
      <c r="AGE13" s="330"/>
      <c r="AGF13" s="330"/>
      <c r="AGG13" s="330"/>
      <c r="AGH13" s="330"/>
      <c r="AGI13" s="330"/>
      <c r="AGJ13" s="330"/>
      <c r="AGK13" s="330"/>
      <c r="AGL13" s="330"/>
      <c r="AGM13" s="330"/>
      <c r="AGN13" s="330"/>
      <c r="AGO13" s="330"/>
      <c r="AGP13" s="330"/>
      <c r="AGQ13" s="330"/>
      <c r="AGR13" s="330"/>
      <c r="AGS13" s="330"/>
      <c r="AGT13" s="330"/>
      <c r="AGU13" s="330"/>
      <c r="AGV13" s="330"/>
      <c r="AGW13" s="330"/>
      <c r="AGX13" s="330"/>
      <c r="AGY13" s="330"/>
      <c r="AGZ13" s="330"/>
      <c r="AHA13" s="330"/>
      <c r="AHB13" s="330"/>
      <c r="AHC13" s="330"/>
      <c r="AHD13" s="330"/>
      <c r="AHE13" s="330"/>
      <c r="AHF13" s="330"/>
      <c r="AHG13" s="330"/>
      <c r="AHH13" s="330"/>
      <c r="AHI13" s="330"/>
      <c r="AHJ13" s="330"/>
      <c r="AHK13" s="330"/>
      <c r="AHL13" s="330"/>
      <c r="AHM13" s="330"/>
      <c r="AHN13" s="330"/>
      <c r="AHO13" s="330"/>
      <c r="AHP13" s="330"/>
      <c r="AHQ13" s="330"/>
      <c r="AHR13" s="330"/>
      <c r="AHS13" s="330"/>
      <c r="AHT13" s="330"/>
      <c r="AHU13" s="330"/>
      <c r="AHV13" s="330"/>
      <c r="AHW13" s="330"/>
      <c r="AHX13" s="330"/>
      <c r="AHY13" s="330"/>
      <c r="AHZ13" s="330"/>
      <c r="AIA13" s="330"/>
      <c r="AIB13" s="330"/>
      <c r="AIC13" s="330"/>
      <c r="AID13" s="330"/>
      <c r="AIE13" s="330"/>
      <c r="AIF13" s="330"/>
      <c r="AIG13" s="330"/>
      <c r="AIH13" s="330"/>
      <c r="AII13" s="330"/>
      <c r="AIJ13" s="330"/>
      <c r="AIK13" s="330"/>
      <c r="AIL13" s="330"/>
      <c r="AIM13" s="330"/>
      <c r="AIN13" s="330"/>
      <c r="AIO13" s="330"/>
      <c r="AIP13" s="330"/>
      <c r="AIQ13" s="330"/>
      <c r="AIR13" s="330"/>
      <c r="AIS13" s="330"/>
      <c r="AIT13" s="330"/>
      <c r="AIU13" s="330"/>
      <c r="AIV13" s="330"/>
      <c r="AIW13" s="330"/>
      <c r="AIX13" s="330"/>
      <c r="AIY13" s="330"/>
      <c r="AIZ13" s="330"/>
      <c r="AJA13" s="330"/>
      <c r="AJB13" s="330"/>
      <c r="AJC13" s="330"/>
      <c r="AJD13" s="330"/>
      <c r="AJE13" s="330"/>
      <c r="AJF13" s="330"/>
      <c r="AJG13" s="330"/>
      <c r="AJH13" s="330"/>
      <c r="AJI13" s="330"/>
      <c r="AJJ13" s="330"/>
      <c r="AJK13" s="330"/>
      <c r="AJL13" s="330"/>
      <c r="AJM13" s="330"/>
      <c r="AJN13" s="330"/>
      <c r="AJO13" s="330"/>
      <c r="AJP13" s="330"/>
      <c r="AJQ13" s="330"/>
      <c r="AJR13" s="330"/>
      <c r="AJS13" s="330"/>
      <c r="AJT13" s="330"/>
      <c r="AJU13" s="330"/>
      <c r="AJV13" s="330"/>
      <c r="AJW13" s="330"/>
      <c r="AJX13" s="330"/>
      <c r="AJY13" s="330"/>
      <c r="AJZ13" s="330"/>
      <c r="AKA13" s="330"/>
      <c r="AKB13" s="330"/>
      <c r="AKC13" s="330"/>
      <c r="AKD13" s="330"/>
      <c r="AKE13" s="330"/>
      <c r="AKF13" s="330"/>
      <c r="AKG13" s="330"/>
      <c r="AKH13" s="330"/>
      <c r="AKI13" s="330"/>
      <c r="AKJ13" s="330"/>
      <c r="AKK13" s="330"/>
      <c r="AKL13" s="330"/>
      <c r="AKM13" s="330"/>
      <c r="AKN13" s="330"/>
      <c r="AKO13" s="330"/>
      <c r="AKP13" s="330"/>
      <c r="AKQ13" s="330"/>
      <c r="AKR13" s="330"/>
      <c r="AKS13" s="330"/>
      <c r="AKT13" s="330"/>
      <c r="AKU13" s="330"/>
      <c r="AKV13" s="330"/>
      <c r="AKW13" s="330"/>
      <c r="AKX13" s="330"/>
      <c r="AKY13" s="330"/>
      <c r="AKZ13" s="330"/>
      <c r="ALA13" s="330"/>
      <c r="ALB13" s="330"/>
      <c r="ALC13" s="330"/>
      <c r="ALD13" s="330"/>
      <c r="ALE13" s="330"/>
    </row>
    <row r="14" spans="1:993" s="54" customFormat="1" ht="22.5" x14ac:dyDescent="0.3">
      <c r="A14" s="329"/>
      <c r="B14" s="329"/>
      <c r="C14" s="113"/>
      <c r="D14" s="113"/>
      <c r="E14" s="113"/>
      <c r="F14" s="113"/>
      <c r="G14" s="723"/>
      <c r="H14" s="1896"/>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0"/>
      <c r="AY14" s="330"/>
      <c r="AZ14" s="330"/>
      <c r="BA14" s="330"/>
      <c r="BB14" s="330"/>
      <c r="BC14" s="330"/>
      <c r="BD14" s="330"/>
      <c r="BE14" s="330"/>
      <c r="BF14" s="330"/>
      <c r="BG14" s="330"/>
      <c r="BH14" s="330"/>
      <c r="BI14" s="330"/>
      <c r="BJ14" s="330"/>
      <c r="BK14" s="330"/>
      <c r="BL14" s="330"/>
      <c r="BM14" s="330"/>
      <c r="BN14" s="330"/>
      <c r="BO14" s="330"/>
      <c r="BP14" s="330"/>
      <c r="BQ14" s="330"/>
      <c r="BR14" s="330"/>
      <c r="BS14" s="330"/>
      <c r="BT14" s="330"/>
      <c r="BU14" s="330"/>
      <c r="BV14" s="330"/>
      <c r="BW14" s="330"/>
      <c r="BX14" s="330"/>
      <c r="BY14" s="330"/>
      <c r="BZ14" s="330"/>
      <c r="CA14" s="330"/>
      <c r="CB14" s="330"/>
      <c r="CC14" s="330"/>
      <c r="CD14" s="330"/>
      <c r="CE14" s="330"/>
      <c r="CF14" s="330"/>
      <c r="CG14" s="330"/>
      <c r="CH14" s="330"/>
      <c r="CI14" s="330"/>
      <c r="CJ14" s="330"/>
      <c r="CK14" s="330"/>
      <c r="CL14" s="330"/>
      <c r="CM14" s="330"/>
      <c r="CN14" s="330"/>
      <c r="CO14" s="330"/>
      <c r="CP14" s="330"/>
      <c r="CQ14" s="330"/>
      <c r="CR14" s="330"/>
      <c r="CS14" s="330"/>
      <c r="CT14" s="330"/>
      <c r="CU14" s="330"/>
      <c r="CV14" s="330"/>
      <c r="CW14" s="330"/>
      <c r="CX14" s="330"/>
      <c r="CY14" s="330"/>
      <c r="CZ14" s="330"/>
      <c r="DA14" s="330"/>
      <c r="DB14" s="330"/>
      <c r="DC14" s="330"/>
      <c r="DD14" s="330"/>
      <c r="DE14" s="330"/>
      <c r="DF14" s="330"/>
      <c r="DG14" s="330"/>
      <c r="DH14" s="330"/>
      <c r="DI14" s="330"/>
      <c r="DJ14" s="330"/>
      <c r="DK14" s="330"/>
      <c r="DL14" s="330"/>
      <c r="DM14" s="330"/>
      <c r="DN14" s="330"/>
      <c r="DO14" s="330"/>
      <c r="DP14" s="330"/>
      <c r="DQ14" s="330"/>
      <c r="DR14" s="330"/>
      <c r="DS14" s="330"/>
      <c r="DT14" s="330"/>
      <c r="DU14" s="330"/>
      <c r="DV14" s="330"/>
      <c r="DW14" s="330"/>
      <c r="DX14" s="330"/>
      <c r="DY14" s="330"/>
      <c r="DZ14" s="330"/>
      <c r="EA14" s="330"/>
      <c r="EB14" s="330"/>
      <c r="EC14" s="330"/>
      <c r="ED14" s="330"/>
      <c r="EE14" s="330"/>
      <c r="EF14" s="330"/>
      <c r="EG14" s="330"/>
      <c r="EH14" s="330"/>
      <c r="EI14" s="330"/>
      <c r="EJ14" s="330"/>
      <c r="EK14" s="330"/>
      <c r="EL14" s="330"/>
      <c r="EM14" s="330"/>
      <c r="EN14" s="330"/>
      <c r="EO14" s="330"/>
      <c r="EP14" s="330"/>
      <c r="EQ14" s="330"/>
      <c r="ER14" s="330"/>
      <c r="ES14" s="330"/>
      <c r="ET14" s="330"/>
      <c r="EU14" s="330"/>
      <c r="EV14" s="330"/>
      <c r="EW14" s="330"/>
      <c r="EX14" s="330"/>
      <c r="EY14" s="330"/>
      <c r="EZ14" s="330"/>
      <c r="FA14" s="330"/>
      <c r="FB14" s="330"/>
      <c r="FC14" s="330"/>
      <c r="FD14" s="330"/>
      <c r="FE14" s="330"/>
      <c r="FF14" s="330"/>
      <c r="FG14" s="330"/>
      <c r="FH14" s="330"/>
      <c r="FI14" s="330"/>
      <c r="FJ14" s="330"/>
      <c r="FK14" s="330"/>
      <c r="FL14" s="330"/>
      <c r="FM14" s="330"/>
      <c r="FN14" s="330"/>
      <c r="FO14" s="330"/>
      <c r="FP14" s="330"/>
      <c r="FQ14" s="330"/>
      <c r="FR14" s="330"/>
      <c r="FS14" s="330"/>
      <c r="FT14" s="330"/>
      <c r="FU14" s="330"/>
      <c r="FV14" s="330"/>
      <c r="FW14" s="330"/>
      <c r="FX14" s="330"/>
      <c r="FY14" s="330"/>
      <c r="FZ14" s="330"/>
      <c r="GA14" s="330"/>
      <c r="GB14" s="330"/>
      <c r="GC14" s="330"/>
      <c r="GD14" s="330"/>
      <c r="GE14" s="330"/>
      <c r="GF14" s="330"/>
      <c r="GG14" s="330"/>
      <c r="GH14" s="330"/>
      <c r="GI14" s="330"/>
      <c r="GJ14" s="330"/>
      <c r="GK14" s="330"/>
      <c r="GL14" s="330"/>
      <c r="GM14" s="330"/>
      <c r="GN14" s="330"/>
      <c r="GO14" s="330"/>
      <c r="GP14" s="330"/>
      <c r="GQ14" s="330"/>
      <c r="GR14" s="330"/>
      <c r="GS14" s="330"/>
      <c r="GT14" s="330"/>
      <c r="GU14" s="330"/>
      <c r="GV14" s="330"/>
      <c r="GW14" s="330"/>
      <c r="GX14" s="330"/>
      <c r="GY14" s="330"/>
      <c r="GZ14" s="330"/>
      <c r="HA14" s="330"/>
      <c r="HB14" s="330"/>
      <c r="HC14" s="330"/>
      <c r="HD14" s="330"/>
      <c r="HE14" s="330"/>
      <c r="HF14" s="330"/>
      <c r="HG14" s="330"/>
      <c r="HH14" s="330"/>
      <c r="HI14" s="330"/>
      <c r="HJ14" s="330"/>
      <c r="HK14" s="330"/>
      <c r="HL14" s="330"/>
      <c r="HM14" s="330"/>
      <c r="HN14" s="330"/>
      <c r="HO14" s="330"/>
      <c r="HP14" s="330"/>
      <c r="HQ14" s="330"/>
      <c r="HR14" s="330"/>
      <c r="HS14" s="330"/>
      <c r="HT14" s="330"/>
      <c r="HU14" s="330"/>
      <c r="HV14" s="330"/>
      <c r="HW14" s="330"/>
      <c r="HX14" s="330"/>
      <c r="HY14" s="330"/>
      <c r="HZ14" s="330"/>
      <c r="IA14" s="330"/>
      <c r="IB14" s="330"/>
      <c r="IC14" s="330"/>
      <c r="ID14" s="330"/>
      <c r="IE14" s="330"/>
      <c r="IF14" s="330"/>
      <c r="IG14" s="330"/>
      <c r="IH14" s="330"/>
      <c r="II14" s="330"/>
      <c r="IJ14" s="330"/>
      <c r="IK14" s="330"/>
      <c r="IL14" s="330"/>
      <c r="IM14" s="330"/>
      <c r="IN14" s="330"/>
      <c r="IO14" s="330"/>
      <c r="IP14" s="330"/>
      <c r="IQ14" s="330"/>
      <c r="IR14" s="330"/>
      <c r="IS14" s="330"/>
      <c r="IT14" s="330"/>
      <c r="IU14" s="330"/>
      <c r="IV14" s="330"/>
      <c r="IW14" s="330"/>
      <c r="IX14" s="330"/>
      <c r="IY14" s="330"/>
      <c r="IZ14" s="330"/>
      <c r="JA14" s="330"/>
      <c r="JB14" s="330"/>
      <c r="JC14" s="330"/>
      <c r="JD14" s="330"/>
      <c r="JE14" s="330"/>
      <c r="JF14" s="330"/>
      <c r="JG14" s="330"/>
      <c r="JH14" s="330"/>
      <c r="JI14" s="330"/>
      <c r="JJ14" s="330"/>
      <c r="JK14" s="330"/>
      <c r="JL14" s="330"/>
      <c r="JM14" s="330"/>
      <c r="JN14" s="330"/>
      <c r="JO14" s="330"/>
      <c r="JP14" s="330"/>
      <c r="JQ14" s="330"/>
      <c r="JR14" s="330"/>
      <c r="JS14" s="330"/>
      <c r="JT14" s="330"/>
      <c r="JU14" s="330"/>
      <c r="JV14" s="330"/>
      <c r="JW14" s="330"/>
      <c r="JX14" s="330"/>
      <c r="JY14" s="330"/>
      <c r="JZ14" s="330"/>
      <c r="KA14" s="330"/>
      <c r="KB14" s="330"/>
      <c r="KC14" s="330"/>
      <c r="KD14" s="330"/>
      <c r="KE14" s="330"/>
      <c r="KF14" s="330"/>
      <c r="KG14" s="330"/>
      <c r="KH14" s="330"/>
      <c r="KI14" s="330"/>
      <c r="KJ14" s="330"/>
      <c r="KK14" s="330"/>
      <c r="KL14" s="330"/>
      <c r="KM14" s="330"/>
      <c r="KN14" s="330"/>
      <c r="KO14" s="330"/>
      <c r="KP14" s="330"/>
      <c r="KQ14" s="330"/>
      <c r="KR14" s="330"/>
      <c r="KS14" s="330"/>
      <c r="KT14" s="330"/>
      <c r="KU14" s="330"/>
      <c r="KV14" s="330"/>
      <c r="KW14" s="330"/>
      <c r="KX14" s="330"/>
      <c r="KY14" s="330"/>
      <c r="KZ14" s="330"/>
      <c r="LA14" s="330"/>
      <c r="LB14" s="330"/>
      <c r="LC14" s="330"/>
      <c r="LD14" s="330"/>
      <c r="LE14" s="330"/>
      <c r="LF14" s="330"/>
      <c r="LG14" s="330"/>
      <c r="LH14" s="330"/>
      <c r="LI14" s="330"/>
      <c r="LJ14" s="330"/>
      <c r="LK14" s="330"/>
      <c r="LL14" s="330"/>
      <c r="LM14" s="330"/>
      <c r="LN14" s="330"/>
      <c r="LO14" s="330"/>
      <c r="LP14" s="330"/>
      <c r="LQ14" s="330"/>
      <c r="LR14" s="330"/>
      <c r="LS14" s="330"/>
      <c r="LT14" s="330"/>
      <c r="LU14" s="330"/>
      <c r="LV14" s="330"/>
      <c r="LW14" s="330"/>
      <c r="LX14" s="330"/>
      <c r="LY14" s="330"/>
      <c r="LZ14" s="330"/>
      <c r="MA14" s="330"/>
      <c r="MB14" s="330"/>
      <c r="MC14" s="330"/>
      <c r="MD14" s="330"/>
      <c r="ME14" s="330"/>
      <c r="MF14" s="330"/>
      <c r="MG14" s="330"/>
      <c r="MH14" s="330"/>
      <c r="MI14" s="330"/>
      <c r="MJ14" s="330"/>
      <c r="MK14" s="330"/>
      <c r="ML14" s="330"/>
      <c r="MM14" s="330"/>
      <c r="MN14" s="330"/>
      <c r="MO14" s="330"/>
      <c r="MP14" s="330"/>
      <c r="MQ14" s="330"/>
      <c r="MR14" s="330"/>
      <c r="MS14" s="330"/>
      <c r="MT14" s="330"/>
      <c r="MU14" s="330"/>
      <c r="MV14" s="330"/>
      <c r="MW14" s="330"/>
      <c r="MX14" s="330"/>
      <c r="MY14" s="330"/>
      <c r="MZ14" s="330"/>
      <c r="NA14" s="330"/>
      <c r="NB14" s="330"/>
      <c r="NC14" s="330"/>
      <c r="ND14" s="330"/>
      <c r="NE14" s="330"/>
      <c r="NF14" s="330"/>
      <c r="NG14" s="330"/>
      <c r="NH14" s="330"/>
      <c r="NI14" s="330"/>
      <c r="NJ14" s="330"/>
      <c r="NK14" s="330"/>
      <c r="NL14" s="330"/>
      <c r="NM14" s="330"/>
      <c r="NN14" s="330"/>
      <c r="NO14" s="330"/>
      <c r="NP14" s="330"/>
      <c r="NQ14" s="330"/>
      <c r="NR14" s="330"/>
      <c r="NS14" s="330"/>
      <c r="NT14" s="330"/>
      <c r="NU14" s="330"/>
      <c r="NV14" s="330"/>
      <c r="NW14" s="330"/>
      <c r="NX14" s="330"/>
      <c r="NY14" s="330"/>
      <c r="NZ14" s="330"/>
      <c r="OA14" s="330"/>
      <c r="OB14" s="330"/>
      <c r="OC14" s="330"/>
      <c r="OD14" s="330"/>
      <c r="OE14" s="330"/>
      <c r="OF14" s="330"/>
      <c r="OG14" s="330"/>
      <c r="OH14" s="330"/>
      <c r="OI14" s="330"/>
      <c r="OJ14" s="330"/>
      <c r="OK14" s="330"/>
      <c r="OL14" s="330"/>
      <c r="OM14" s="330"/>
      <c r="ON14" s="330"/>
      <c r="OO14" s="330"/>
      <c r="OP14" s="330"/>
      <c r="OQ14" s="330"/>
      <c r="OR14" s="330"/>
      <c r="OS14" s="330"/>
      <c r="OT14" s="330"/>
      <c r="OU14" s="330"/>
      <c r="OV14" s="330"/>
      <c r="OW14" s="330"/>
      <c r="OX14" s="330"/>
      <c r="OY14" s="330"/>
      <c r="OZ14" s="330"/>
      <c r="PA14" s="330"/>
      <c r="PB14" s="330"/>
      <c r="PC14" s="330"/>
      <c r="PD14" s="330"/>
      <c r="PE14" s="330"/>
      <c r="PF14" s="330"/>
      <c r="PG14" s="330"/>
      <c r="PH14" s="330"/>
      <c r="PI14" s="330"/>
      <c r="PJ14" s="330"/>
      <c r="PK14" s="330"/>
      <c r="PL14" s="330"/>
      <c r="PM14" s="330"/>
      <c r="PN14" s="330"/>
      <c r="PO14" s="330"/>
      <c r="PP14" s="330"/>
      <c r="PQ14" s="330"/>
      <c r="PR14" s="330"/>
      <c r="PS14" s="330"/>
      <c r="PT14" s="330"/>
      <c r="PU14" s="330"/>
      <c r="PV14" s="330"/>
      <c r="PW14" s="330"/>
      <c r="PX14" s="330"/>
      <c r="PY14" s="330"/>
      <c r="PZ14" s="330"/>
      <c r="QA14" s="330"/>
      <c r="QB14" s="330"/>
      <c r="QC14" s="330"/>
      <c r="QD14" s="330"/>
      <c r="QE14" s="330"/>
      <c r="QF14" s="330"/>
      <c r="QG14" s="330"/>
      <c r="QH14" s="330"/>
      <c r="QI14" s="330"/>
      <c r="QJ14" s="330"/>
      <c r="QK14" s="330"/>
      <c r="QL14" s="330"/>
      <c r="QM14" s="330"/>
      <c r="QN14" s="330"/>
      <c r="QO14" s="330"/>
      <c r="QP14" s="330"/>
      <c r="QQ14" s="330"/>
      <c r="QR14" s="330"/>
      <c r="QS14" s="330"/>
      <c r="QT14" s="330"/>
      <c r="QU14" s="330"/>
      <c r="QV14" s="330"/>
      <c r="QW14" s="330"/>
      <c r="QX14" s="330"/>
      <c r="QY14" s="330"/>
      <c r="QZ14" s="330"/>
      <c r="RA14" s="330"/>
      <c r="RB14" s="330"/>
      <c r="RC14" s="330"/>
      <c r="RD14" s="330"/>
      <c r="RE14" s="330"/>
      <c r="RF14" s="330"/>
      <c r="RG14" s="330"/>
      <c r="RH14" s="330"/>
      <c r="RI14" s="330"/>
      <c r="RJ14" s="330"/>
      <c r="RK14" s="330"/>
      <c r="RL14" s="330"/>
      <c r="RM14" s="330"/>
      <c r="RN14" s="330"/>
      <c r="RO14" s="330"/>
      <c r="RP14" s="330"/>
      <c r="RQ14" s="330"/>
      <c r="RR14" s="330"/>
      <c r="RS14" s="330"/>
      <c r="RT14" s="330"/>
      <c r="RU14" s="330"/>
      <c r="RV14" s="330"/>
      <c r="RW14" s="330"/>
      <c r="RX14" s="330"/>
      <c r="RY14" s="330"/>
      <c r="RZ14" s="330"/>
      <c r="SA14" s="330"/>
      <c r="SB14" s="330"/>
      <c r="SC14" s="330"/>
      <c r="SD14" s="330"/>
      <c r="SE14" s="330"/>
      <c r="SF14" s="330"/>
      <c r="SG14" s="330"/>
      <c r="SH14" s="330"/>
      <c r="SI14" s="330"/>
      <c r="SJ14" s="330"/>
      <c r="SK14" s="330"/>
      <c r="SL14" s="330"/>
      <c r="SM14" s="330"/>
      <c r="SN14" s="330"/>
      <c r="SO14" s="330"/>
      <c r="SP14" s="330"/>
      <c r="SQ14" s="330"/>
      <c r="SR14" s="330"/>
      <c r="SS14" s="330"/>
      <c r="ST14" s="330"/>
      <c r="SU14" s="330"/>
      <c r="SV14" s="330"/>
      <c r="SW14" s="330"/>
      <c r="SX14" s="330"/>
      <c r="SY14" s="330"/>
      <c r="SZ14" s="330"/>
      <c r="TA14" s="330"/>
      <c r="TB14" s="330"/>
      <c r="TC14" s="330"/>
      <c r="TD14" s="330"/>
      <c r="TE14" s="330"/>
      <c r="TF14" s="330"/>
      <c r="TG14" s="330"/>
      <c r="TH14" s="330"/>
      <c r="TI14" s="330"/>
      <c r="TJ14" s="330"/>
      <c r="TK14" s="330"/>
      <c r="TL14" s="330"/>
      <c r="TM14" s="330"/>
      <c r="TN14" s="330"/>
      <c r="TO14" s="330"/>
      <c r="TP14" s="330"/>
      <c r="TQ14" s="330"/>
      <c r="TR14" s="330"/>
      <c r="TS14" s="330"/>
      <c r="TT14" s="330"/>
      <c r="TU14" s="330"/>
      <c r="TV14" s="330"/>
      <c r="TW14" s="330"/>
      <c r="TX14" s="330"/>
      <c r="TY14" s="330"/>
      <c r="TZ14" s="330"/>
      <c r="UA14" s="330"/>
      <c r="UB14" s="330"/>
      <c r="UC14" s="330"/>
      <c r="UD14" s="330"/>
      <c r="UE14" s="330"/>
      <c r="UF14" s="330"/>
      <c r="UG14" s="330"/>
      <c r="UH14" s="330"/>
      <c r="UI14" s="330"/>
      <c r="UJ14" s="330"/>
      <c r="UK14" s="330"/>
      <c r="UL14" s="330"/>
      <c r="UM14" s="330"/>
      <c r="UN14" s="330"/>
      <c r="UO14" s="330"/>
      <c r="UP14" s="330"/>
      <c r="UQ14" s="330"/>
      <c r="UR14" s="330"/>
      <c r="US14" s="330"/>
      <c r="UT14" s="330"/>
      <c r="UU14" s="330"/>
      <c r="UV14" s="330"/>
      <c r="UW14" s="330"/>
      <c r="UX14" s="330"/>
      <c r="UY14" s="330"/>
      <c r="UZ14" s="330"/>
      <c r="VA14" s="330"/>
      <c r="VB14" s="330"/>
      <c r="VC14" s="330"/>
      <c r="VD14" s="330"/>
      <c r="VE14" s="330"/>
      <c r="VF14" s="330"/>
      <c r="VG14" s="330"/>
      <c r="VH14" s="330"/>
      <c r="VI14" s="330"/>
      <c r="VJ14" s="330"/>
      <c r="VK14" s="330"/>
      <c r="VL14" s="330"/>
      <c r="VM14" s="330"/>
      <c r="VN14" s="330"/>
      <c r="VO14" s="330"/>
      <c r="VP14" s="330"/>
      <c r="VQ14" s="330"/>
      <c r="VR14" s="330"/>
      <c r="VS14" s="330"/>
      <c r="VT14" s="330"/>
      <c r="VU14" s="330"/>
      <c r="VV14" s="330"/>
      <c r="VW14" s="330"/>
      <c r="VX14" s="330"/>
      <c r="VY14" s="330"/>
      <c r="VZ14" s="330"/>
      <c r="WA14" s="330"/>
      <c r="WB14" s="330"/>
      <c r="WC14" s="330"/>
      <c r="WD14" s="330"/>
      <c r="WE14" s="330"/>
      <c r="WF14" s="330"/>
      <c r="WG14" s="330"/>
      <c r="WH14" s="330"/>
      <c r="WI14" s="330"/>
      <c r="WJ14" s="330"/>
      <c r="WK14" s="330"/>
      <c r="WL14" s="330"/>
      <c r="WM14" s="330"/>
      <c r="WN14" s="330"/>
      <c r="WO14" s="330"/>
      <c r="WP14" s="330"/>
      <c r="WQ14" s="330"/>
      <c r="WR14" s="330"/>
      <c r="WS14" s="330"/>
      <c r="WT14" s="330"/>
      <c r="WU14" s="330"/>
      <c r="WV14" s="330"/>
      <c r="WW14" s="330"/>
      <c r="WX14" s="330"/>
      <c r="WY14" s="330"/>
      <c r="WZ14" s="330"/>
      <c r="XA14" s="330"/>
      <c r="XB14" s="330"/>
      <c r="XC14" s="330"/>
      <c r="XD14" s="330"/>
      <c r="XE14" s="330"/>
      <c r="XF14" s="330"/>
      <c r="XG14" s="330"/>
      <c r="XH14" s="330"/>
      <c r="XI14" s="330"/>
      <c r="XJ14" s="330"/>
      <c r="XK14" s="330"/>
      <c r="XL14" s="330"/>
      <c r="XM14" s="330"/>
      <c r="XN14" s="330"/>
      <c r="XO14" s="330"/>
      <c r="XP14" s="330"/>
      <c r="XQ14" s="330"/>
      <c r="XR14" s="330"/>
      <c r="XS14" s="330"/>
      <c r="XT14" s="330"/>
      <c r="XU14" s="330"/>
      <c r="XV14" s="330"/>
      <c r="XW14" s="330"/>
      <c r="XX14" s="330"/>
      <c r="XY14" s="330"/>
      <c r="XZ14" s="330"/>
      <c r="YA14" s="330"/>
      <c r="YB14" s="330"/>
      <c r="YC14" s="330"/>
      <c r="YD14" s="330"/>
      <c r="YE14" s="330"/>
      <c r="YF14" s="330"/>
      <c r="YG14" s="330"/>
      <c r="YH14" s="330"/>
      <c r="YI14" s="330"/>
      <c r="YJ14" s="330"/>
      <c r="YK14" s="330"/>
      <c r="YL14" s="330"/>
      <c r="YM14" s="330"/>
      <c r="YN14" s="330"/>
      <c r="YO14" s="330"/>
      <c r="YP14" s="330"/>
      <c r="YQ14" s="330"/>
      <c r="YR14" s="330"/>
      <c r="YS14" s="330"/>
      <c r="YT14" s="330"/>
      <c r="YU14" s="330"/>
      <c r="YV14" s="330"/>
      <c r="YW14" s="330"/>
      <c r="YX14" s="330"/>
      <c r="YY14" s="330"/>
      <c r="YZ14" s="330"/>
      <c r="ZA14" s="330"/>
      <c r="ZB14" s="330"/>
      <c r="ZC14" s="330"/>
      <c r="ZD14" s="330"/>
      <c r="ZE14" s="330"/>
      <c r="ZF14" s="330"/>
      <c r="ZG14" s="330"/>
      <c r="ZH14" s="330"/>
      <c r="ZI14" s="330"/>
      <c r="ZJ14" s="330"/>
      <c r="ZK14" s="330"/>
      <c r="ZL14" s="330"/>
      <c r="ZM14" s="330"/>
      <c r="ZN14" s="330"/>
      <c r="ZO14" s="330"/>
      <c r="ZP14" s="330"/>
      <c r="ZQ14" s="330"/>
      <c r="ZR14" s="330"/>
      <c r="ZS14" s="330"/>
      <c r="ZT14" s="330"/>
      <c r="ZU14" s="330"/>
      <c r="ZV14" s="330"/>
      <c r="ZW14" s="330"/>
      <c r="ZX14" s="330"/>
      <c r="ZY14" s="330"/>
      <c r="ZZ14" s="330"/>
      <c r="AAA14" s="330"/>
      <c r="AAB14" s="330"/>
      <c r="AAC14" s="330"/>
      <c r="AAD14" s="330"/>
      <c r="AAE14" s="330"/>
      <c r="AAF14" s="330"/>
      <c r="AAG14" s="330"/>
      <c r="AAH14" s="330"/>
      <c r="AAI14" s="330"/>
      <c r="AAJ14" s="330"/>
      <c r="AAK14" s="330"/>
      <c r="AAL14" s="330"/>
      <c r="AAM14" s="330"/>
      <c r="AAN14" s="330"/>
      <c r="AAO14" s="330"/>
      <c r="AAP14" s="330"/>
      <c r="AAQ14" s="330"/>
      <c r="AAR14" s="330"/>
      <c r="AAS14" s="330"/>
      <c r="AAT14" s="330"/>
      <c r="AAU14" s="330"/>
      <c r="AAV14" s="330"/>
      <c r="AAW14" s="330"/>
      <c r="AAX14" s="330"/>
      <c r="AAY14" s="330"/>
      <c r="AAZ14" s="330"/>
      <c r="ABA14" s="330"/>
      <c r="ABB14" s="330"/>
      <c r="ABC14" s="330"/>
      <c r="ABD14" s="330"/>
      <c r="ABE14" s="330"/>
      <c r="ABF14" s="330"/>
      <c r="ABG14" s="330"/>
      <c r="ABH14" s="330"/>
      <c r="ABI14" s="330"/>
      <c r="ABJ14" s="330"/>
      <c r="ABK14" s="330"/>
      <c r="ABL14" s="330"/>
      <c r="ABM14" s="330"/>
      <c r="ABN14" s="330"/>
      <c r="ABO14" s="330"/>
      <c r="ABP14" s="330"/>
      <c r="ABQ14" s="330"/>
      <c r="ABR14" s="330"/>
      <c r="ABS14" s="330"/>
      <c r="ABT14" s="330"/>
      <c r="ABU14" s="330"/>
      <c r="ABV14" s="330"/>
      <c r="ABW14" s="330"/>
      <c r="ABX14" s="330"/>
      <c r="ABY14" s="330"/>
      <c r="ABZ14" s="330"/>
      <c r="ACA14" s="330"/>
      <c r="ACB14" s="330"/>
      <c r="ACC14" s="330"/>
      <c r="ACD14" s="330"/>
      <c r="ACE14" s="330"/>
      <c r="ACF14" s="330"/>
      <c r="ACG14" s="330"/>
      <c r="ACH14" s="330"/>
      <c r="ACI14" s="330"/>
      <c r="ACJ14" s="330"/>
      <c r="ACK14" s="330"/>
      <c r="ACL14" s="330"/>
      <c r="ACM14" s="330"/>
      <c r="ACN14" s="330"/>
      <c r="ACO14" s="330"/>
      <c r="ACP14" s="330"/>
      <c r="ACQ14" s="330"/>
      <c r="ACR14" s="330"/>
      <c r="ACS14" s="330"/>
      <c r="ACT14" s="330"/>
      <c r="ACU14" s="330"/>
      <c r="ACV14" s="330"/>
      <c r="ACW14" s="330"/>
      <c r="ACX14" s="330"/>
      <c r="ACY14" s="330"/>
      <c r="ACZ14" s="330"/>
      <c r="ADA14" s="330"/>
      <c r="ADB14" s="330"/>
      <c r="ADC14" s="330"/>
      <c r="ADD14" s="330"/>
      <c r="ADE14" s="330"/>
      <c r="ADF14" s="330"/>
      <c r="ADG14" s="330"/>
      <c r="ADH14" s="330"/>
      <c r="ADI14" s="330"/>
      <c r="ADJ14" s="330"/>
      <c r="ADK14" s="330"/>
      <c r="ADL14" s="330"/>
      <c r="ADM14" s="330"/>
      <c r="ADN14" s="330"/>
      <c r="ADO14" s="330"/>
      <c r="ADP14" s="330"/>
      <c r="ADQ14" s="330"/>
      <c r="ADR14" s="330"/>
      <c r="ADS14" s="330"/>
      <c r="ADT14" s="330"/>
      <c r="ADU14" s="330"/>
      <c r="ADV14" s="330"/>
      <c r="ADW14" s="330"/>
      <c r="ADX14" s="330"/>
      <c r="ADY14" s="330"/>
      <c r="ADZ14" s="330"/>
      <c r="AEA14" s="330"/>
      <c r="AEB14" s="330"/>
      <c r="AEC14" s="330"/>
      <c r="AED14" s="330"/>
      <c r="AEE14" s="330"/>
      <c r="AEF14" s="330"/>
      <c r="AEG14" s="330"/>
      <c r="AEH14" s="330"/>
      <c r="AEI14" s="330"/>
      <c r="AEJ14" s="330"/>
      <c r="AEK14" s="330"/>
      <c r="AEL14" s="330"/>
      <c r="AEM14" s="330"/>
      <c r="AEN14" s="330"/>
      <c r="AEO14" s="330"/>
      <c r="AEP14" s="330"/>
      <c r="AEQ14" s="330"/>
      <c r="AER14" s="330"/>
      <c r="AES14" s="330"/>
      <c r="AET14" s="330"/>
      <c r="AEU14" s="330"/>
      <c r="AEV14" s="330"/>
      <c r="AEW14" s="330"/>
      <c r="AEX14" s="330"/>
      <c r="AEY14" s="330"/>
      <c r="AEZ14" s="330"/>
      <c r="AFA14" s="330"/>
      <c r="AFB14" s="330"/>
      <c r="AFC14" s="330"/>
      <c r="AFD14" s="330"/>
      <c r="AFE14" s="330"/>
      <c r="AFF14" s="330"/>
      <c r="AFG14" s="330"/>
      <c r="AFH14" s="330"/>
      <c r="AFI14" s="330"/>
      <c r="AFJ14" s="330"/>
      <c r="AFK14" s="330"/>
      <c r="AFL14" s="330"/>
      <c r="AFM14" s="330"/>
      <c r="AFN14" s="330"/>
      <c r="AFO14" s="330"/>
      <c r="AFP14" s="330"/>
      <c r="AFQ14" s="330"/>
      <c r="AFR14" s="330"/>
      <c r="AFS14" s="330"/>
      <c r="AFT14" s="330"/>
      <c r="AFU14" s="330"/>
      <c r="AFV14" s="330"/>
      <c r="AFW14" s="330"/>
      <c r="AFX14" s="330"/>
      <c r="AFY14" s="330"/>
      <c r="AFZ14" s="330"/>
      <c r="AGA14" s="330"/>
      <c r="AGB14" s="330"/>
      <c r="AGC14" s="330"/>
      <c r="AGD14" s="330"/>
      <c r="AGE14" s="330"/>
      <c r="AGF14" s="330"/>
      <c r="AGG14" s="330"/>
      <c r="AGH14" s="330"/>
      <c r="AGI14" s="330"/>
      <c r="AGJ14" s="330"/>
      <c r="AGK14" s="330"/>
      <c r="AGL14" s="330"/>
      <c r="AGM14" s="330"/>
      <c r="AGN14" s="330"/>
      <c r="AGO14" s="330"/>
      <c r="AGP14" s="330"/>
      <c r="AGQ14" s="330"/>
      <c r="AGR14" s="330"/>
      <c r="AGS14" s="330"/>
      <c r="AGT14" s="330"/>
      <c r="AGU14" s="330"/>
      <c r="AGV14" s="330"/>
      <c r="AGW14" s="330"/>
      <c r="AGX14" s="330"/>
      <c r="AGY14" s="330"/>
      <c r="AGZ14" s="330"/>
      <c r="AHA14" s="330"/>
      <c r="AHB14" s="330"/>
      <c r="AHC14" s="330"/>
      <c r="AHD14" s="330"/>
      <c r="AHE14" s="330"/>
      <c r="AHF14" s="330"/>
      <c r="AHG14" s="330"/>
      <c r="AHH14" s="330"/>
      <c r="AHI14" s="330"/>
      <c r="AHJ14" s="330"/>
      <c r="AHK14" s="330"/>
      <c r="AHL14" s="330"/>
      <c r="AHM14" s="330"/>
      <c r="AHN14" s="330"/>
      <c r="AHO14" s="330"/>
      <c r="AHP14" s="330"/>
      <c r="AHQ14" s="330"/>
      <c r="AHR14" s="330"/>
      <c r="AHS14" s="330"/>
      <c r="AHT14" s="330"/>
      <c r="AHU14" s="330"/>
      <c r="AHV14" s="330"/>
      <c r="AHW14" s="330"/>
      <c r="AHX14" s="330"/>
      <c r="AHY14" s="330"/>
      <c r="AHZ14" s="330"/>
      <c r="AIA14" s="330"/>
      <c r="AIB14" s="330"/>
      <c r="AIC14" s="330"/>
      <c r="AID14" s="330"/>
      <c r="AIE14" s="330"/>
      <c r="AIF14" s="330"/>
      <c r="AIG14" s="330"/>
      <c r="AIH14" s="330"/>
      <c r="AII14" s="330"/>
      <c r="AIJ14" s="330"/>
      <c r="AIK14" s="330"/>
      <c r="AIL14" s="330"/>
      <c r="AIM14" s="330"/>
      <c r="AIN14" s="330"/>
      <c r="AIO14" s="330"/>
      <c r="AIP14" s="330"/>
      <c r="AIQ14" s="330"/>
      <c r="AIR14" s="330"/>
      <c r="AIS14" s="330"/>
      <c r="AIT14" s="330"/>
      <c r="AIU14" s="330"/>
      <c r="AIV14" s="330"/>
      <c r="AIW14" s="330"/>
      <c r="AIX14" s="330"/>
      <c r="AIY14" s="330"/>
      <c r="AIZ14" s="330"/>
      <c r="AJA14" s="330"/>
      <c r="AJB14" s="330"/>
      <c r="AJC14" s="330"/>
      <c r="AJD14" s="330"/>
      <c r="AJE14" s="330"/>
      <c r="AJF14" s="330"/>
      <c r="AJG14" s="330"/>
      <c r="AJH14" s="330"/>
      <c r="AJI14" s="330"/>
      <c r="AJJ14" s="330"/>
      <c r="AJK14" s="330"/>
      <c r="AJL14" s="330"/>
      <c r="AJM14" s="330"/>
      <c r="AJN14" s="330"/>
      <c r="AJO14" s="330"/>
      <c r="AJP14" s="330"/>
      <c r="AJQ14" s="330"/>
      <c r="AJR14" s="330"/>
      <c r="AJS14" s="330"/>
      <c r="AJT14" s="330"/>
      <c r="AJU14" s="330"/>
      <c r="AJV14" s="330"/>
      <c r="AJW14" s="330"/>
      <c r="AJX14" s="330"/>
      <c r="AJY14" s="330"/>
      <c r="AJZ14" s="330"/>
      <c r="AKA14" s="330"/>
      <c r="AKB14" s="330"/>
      <c r="AKC14" s="330"/>
      <c r="AKD14" s="330"/>
      <c r="AKE14" s="330"/>
      <c r="AKF14" s="330"/>
      <c r="AKG14" s="330"/>
      <c r="AKH14" s="330"/>
      <c r="AKI14" s="330"/>
      <c r="AKJ14" s="330"/>
      <c r="AKK14" s="330"/>
      <c r="AKL14" s="330"/>
      <c r="AKM14" s="330"/>
      <c r="AKN14" s="330"/>
      <c r="AKO14" s="330"/>
      <c r="AKP14" s="330"/>
      <c r="AKQ14" s="330"/>
      <c r="AKR14" s="330"/>
      <c r="AKS14" s="330"/>
      <c r="AKT14" s="330"/>
      <c r="AKU14" s="330"/>
      <c r="AKV14" s="330"/>
      <c r="AKW14" s="330"/>
      <c r="AKX14" s="330"/>
      <c r="AKY14" s="330"/>
      <c r="AKZ14" s="330"/>
      <c r="ALA14" s="330"/>
      <c r="ALB14" s="330"/>
      <c r="ALC14" s="330"/>
      <c r="ALD14" s="330"/>
      <c r="ALE14" s="330"/>
    </row>
    <row r="15" spans="1:993" s="54" customFormat="1" ht="34.5" customHeight="1" x14ac:dyDescent="0.3">
      <c r="A15" s="329"/>
      <c r="B15" s="329"/>
      <c r="C15" s="320" t="s">
        <v>3116</v>
      </c>
      <c r="D15" s="320"/>
      <c r="E15" s="320"/>
      <c r="F15" s="320"/>
      <c r="G15" s="724"/>
      <c r="H15" s="1896"/>
      <c r="I15" s="330"/>
      <c r="J15" s="330"/>
      <c r="K15" s="330"/>
      <c r="L15" s="330"/>
      <c r="M15" s="330"/>
      <c r="N15" s="330"/>
      <c r="O15" s="330"/>
      <c r="P15" s="330"/>
      <c r="Q15" s="330"/>
      <c r="R15" s="330"/>
      <c r="S15" s="330"/>
      <c r="T15" s="330"/>
      <c r="U15" s="330"/>
      <c r="V15" s="330"/>
      <c r="W15" s="330"/>
      <c r="X15" s="330"/>
      <c r="Y15" s="330"/>
      <c r="Z15" s="330"/>
      <c r="AA15" s="330"/>
      <c r="AB15" s="330"/>
      <c r="AC15" s="330"/>
      <c r="AD15" s="330"/>
      <c r="AE15" s="330"/>
      <c r="AF15" s="330"/>
      <c r="AG15" s="330"/>
      <c r="AH15" s="330"/>
      <c r="AI15" s="330"/>
      <c r="AJ15" s="330"/>
      <c r="AK15" s="330"/>
      <c r="AL15" s="330"/>
      <c r="AM15" s="330"/>
      <c r="AN15" s="330"/>
      <c r="AO15" s="330"/>
      <c r="AP15" s="330"/>
      <c r="AQ15" s="330"/>
      <c r="AR15" s="330"/>
      <c r="AS15" s="330"/>
      <c r="AT15" s="330"/>
      <c r="AU15" s="330"/>
      <c r="AV15" s="330"/>
      <c r="AW15" s="330"/>
      <c r="AX15" s="330"/>
      <c r="AY15" s="330"/>
      <c r="AZ15" s="330"/>
      <c r="BA15" s="330"/>
      <c r="BB15" s="330"/>
      <c r="BC15" s="330"/>
      <c r="BD15" s="330"/>
      <c r="BE15" s="330"/>
      <c r="BF15" s="330"/>
      <c r="BG15" s="330"/>
      <c r="BH15" s="330"/>
      <c r="BI15" s="330"/>
      <c r="BJ15" s="330"/>
      <c r="BK15" s="330"/>
      <c r="BL15" s="330"/>
      <c r="BM15" s="330"/>
      <c r="BN15" s="330"/>
      <c r="BO15" s="330"/>
      <c r="BP15" s="330"/>
      <c r="BQ15" s="330"/>
      <c r="BR15" s="330"/>
      <c r="BS15" s="330"/>
      <c r="BT15" s="330"/>
      <c r="BU15" s="330"/>
      <c r="BV15" s="330"/>
      <c r="BW15" s="330"/>
      <c r="BX15" s="330"/>
      <c r="BY15" s="330"/>
      <c r="BZ15" s="330"/>
      <c r="CA15" s="330"/>
      <c r="CB15" s="330"/>
      <c r="CC15" s="330"/>
      <c r="CD15" s="330"/>
      <c r="CE15" s="330"/>
      <c r="CF15" s="330"/>
      <c r="CG15" s="330"/>
      <c r="CH15" s="330"/>
      <c r="CI15" s="330"/>
      <c r="CJ15" s="330"/>
      <c r="CK15" s="330"/>
      <c r="CL15" s="330"/>
      <c r="CM15" s="330"/>
      <c r="CN15" s="330"/>
      <c r="CO15" s="330"/>
      <c r="CP15" s="330"/>
      <c r="CQ15" s="330"/>
      <c r="CR15" s="330"/>
      <c r="CS15" s="330"/>
      <c r="CT15" s="330"/>
      <c r="CU15" s="330"/>
      <c r="CV15" s="330"/>
      <c r="CW15" s="330"/>
      <c r="CX15" s="330"/>
      <c r="CY15" s="330"/>
      <c r="CZ15" s="330"/>
      <c r="DA15" s="330"/>
      <c r="DB15" s="330"/>
      <c r="DC15" s="330"/>
      <c r="DD15" s="330"/>
      <c r="DE15" s="330"/>
      <c r="DF15" s="330"/>
      <c r="DG15" s="330"/>
      <c r="DH15" s="330"/>
      <c r="DI15" s="330"/>
      <c r="DJ15" s="330"/>
      <c r="DK15" s="330"/>
      <c r="DL15" s="330"/>
      <c r="DM15" s="330"/>
      <c r="DN15" s="330"/>
      <c r="DO15" s="330"/>
      <c r="DP15" s="330"/>
      <c r="DQ15" s="330"/>
      <c r="DR15" s="330"/>
      <c r="DS15" s="330"/>
      <c r="DT15" s="330"/>
      <c r="DU15" s="330"/>
      <c r="DV15" s="330"/>
      <c r="DW15" s="330"/>
      <c r="DX15" s="330"/>
      <c r="DY15" s="330"/>
      <c r="DZ15" s="330"/>
      <c r="EA15" s="330"/>
      <c r="EB15" s="330"/>
      <c r="EC15" s="330"/>
      <c r="ED15" s="330"/>
      <c r="EE15" s="330"/>
      <c r="EF15" s="330"/>
      <c r="EG15" s="330"/>
      <c r="EH15" s="330"/>
      <c r="EI15" s="330"/>
      <c r="EJ15" s="330"/>
      <c r="EK15" s="330"/>
      <c r="EL15" s="330"/>
      <c r="EM15" s="330"/>
      <c r="EN15" s="330"/>
      <c r="EO15" s="330"/>
      <c r="EP15" s="330"/>
      <c r="EQ15" s="330"/>
      <c r="ER15" s="330"/>
      <c r="ES15" s="330"/>
      <c r="ET15" s="330"/>
      <c r="EU15" s="330"/>
      <c r="EV15" s="330"/>
      <c r="EW15" s="330"/>
      <c r="EX15" s="330"/>
      <c r="EY15" s="330"/>
      <c r="EZ15" s="330"/>
      <c r="FA15" s="330"/>
      <c r="FB15" s="330"/>
      <c r="FC15" s="330"/>
      <c r="FD15" s="330"/>
      <c r="FE15" s="330"/>
      <c r="FF15" s="330"/>
      <c r="FG15" s="330"/>
      <c r="FH15" s="330"/>
      <c r="FI15" s="330"/>
      <c r="FJ15" s="330"/>
      <c r="FK15" s="330"/>
      <c r="FL15" s="330"/>
      <c r="FM15" s="330"/>
      <c r="FN15" s="330"/>
      <c r="FO15" s="330"/>
      <c r="FP15" s="330"/>
      <c r="FQ15" s="330"/>
      <c r="FR15" s="330"/>
      <c r="FS15" s="330"/>
      <c r="FT15" s="330"/>
      <c r="FU15" s="330"/>
      <c r="FV15" s="330"/>
      <c r="FW15" s="330"/>
      <c r="FX15" s="330"/>
      <c r="FY15" s="330"/>
      <c r="FZ15" s="330"/>
      <c r="GA15" s="330"/>
      <c r="GB15" s="330"/>
      <c r="GC15" s="330"/>
      <c r="GD15" s="330"/>
      <c r="GE15" s="330"/>
      <c r="GF15" s="330"/>
      <c r="GG15" s="330"/>
      <c r="GH15" s="330"/>
      <c r="GI15" s="330"/>
      <c r="GJ15" s="330"/>
      <c r="GK15" s="330"/>
      <c r="GL15" s="330"/>
      <c r="GM15" s="330"/>
      <c r="GN15" s="330"/>
      <c r="GO15" s="330"/>
      <c r="GP15" s="330"/>
      <c r="GQ15" s="330"/>
      <c r="GR15" s="330"/>
      <c r="GS15" s="330"/>
      <c r="GT15" s="330"/>
      <c r="GU15" s="330"/>
      <c r="GV15" s="330"/>
      <c r="GW15" s="330"/>
      <c r="GX15" s="330"/>
      <c r="GY15" s="330"/>
      <c r="GZ15" s="330"/>
      <c r="HA15" s="330"/>
      <c r="HB15" s="330"/>
      <c r="HC15" s="330"/>
      <c r="HD15" s="330"/>
      <c r="HE15" s="330"/>
      <c r="HF15" s="330"/>
      <c r="HG15" s="330"/>
      <c r="HH15" s="330"/>
      <c r="HI15" s="330"/>
      <c r="HJ15" s="330"/>
      <c r="HK15" s="330"/>
      <c r="HL15" s="330"/>
      <c r="HM15" s="330"/>
      <c r="HN15" s="330"/>
      <c r="HO15" s="330"/>
      <c r="HP15" s="330"/>
      <c r="HQ15" s="330"/>
      <c r="HR15" s="330"/>
      <c r="HS15" s="330"/>
      <c r="HT15" s="330"/>
      <c r="HU15" s="330"/>
      <c r="HV15" s="330"/>
      <c r="HW15" s="330"/>
      <c r="HX15" s="330"/>
      <c r="HY15" s="330"/>
      <c r="HZ15" s="330"/>
      <c r="IA15" s="330"/>
      <c r="IB15" s="330"/>
      <c r="IC15" s="330"/>
      <c r="ID15" s="330"/>
      <c r="IE15" s="330"/>
      <c r="IF15" s="330"/>
      <c r="IG15" s="330"/>
      <c r="IH15" s="330"/>
      <c r="II15" s="330"/>
      <c r="IJ15" s="330"/>
      <c r="IK15" s="330"/>
      <c r="IL15" s="330"/>
      <c r="IM15" s="330"/>
      <c r="IN15" s="330"/>
      <c r="IO15" s="330"/>
      <c r="IP15" s="330"/>
      <c r="IQ15" s="330"/>
      <c r="IR15" s="330"/>
      <c r="IS15" s="330"/>
      <c r="IT15" s="330"/>
      <c r="IU15" s="330"/>
      <c r="IV15" s="330"/>
      <c r="IW15" s="330"/>
      <c r="IX15" s="330"/>
      <c r="IY15" s="330"/>
      <c r="IZ15" s="330"/>
      <c r="JA15" s="330"/>
      <c r="JB15" s="330"/>
      <c r="JC15" s="330"/>
      <c r="JD15" s="330"/>
      <c r="JE15" s="330"/>
      <c r="JF15" s="330"/>
      <c r="JG15" s="330"/>
      <c r="JH15" s="330"/>
      <c r="JI15" s="330"/>
      <c r="JJ15" s="330"/>
      <c r="JK15" s="330"/>
      <c r="JL15" s="330"/>
      <c r="JM15" s="330"/>
      <c r="JN15" s="330"/>
      <c r="JO15" s="330"/>
      <c r="JP15" s="330"/>
      <c r="JQ15" s="330"/>
      <c r="JR15" s="330"/>
      <c r="JS15" s="330"/>
      <c r="JT15" s="330"/>
      <c r="JU15" s="330"/>
      <c r="JV15" s="330"/>
      <c r="JW15" s="330"/>
      <c r="JX15" s="330"/>
      <c r="JY15" s="330"/>
      <c r="JZ15" s="330"/>
      <c r="KA15" s="330"/>
      <c r="KB15" s="330"/>
      <c r="KC15" s="330"/>
      <c r="KD15" s="330"/>
      <c r="KE15" s="330"/>
      <c r="KF15" s="330"/>
      <c r="KG15" s="330"/>
      <c r="KH15" s="330"/>
      <c r="KI15" s="330"/>
      <c r="KJ15" s="330"/>
      <c r="KK15" s="330"/>
      <c r="KL15" s="330"/>
      <c r="KM15" s="330"/>
      <c r="KN15" s="330"/>
      <c r="KO15" s="330"/>
      <c r="KP15" s="330"/>
      <c r="KQ15" s="330"/>
      <c r="KR15" s="330"/>
      <c r="KS15" s="330"/>
      <c r="KT15" s="330"/>
      <c r="KU15" s="330"/>
      <c r="KV15" s="330"/>
      <c r="KW15" s="330"/>
      <c r="KX15" s="330"/>
      <c r="KY15" s="330"/>
      <c r="KZ15" s="330"/>
      <c r="LA15" s="330"/>
      <c r="LB15" s="330"/>
      <c r="LC15" s="330"/>
      <c r="LD15" s="330"/>
      <c r="LE15" s="330"/>
      <c r="LF15" s="330"/>
      <c r="LG15" s="330"/>
      <c r="LH15" s="330"/>
      <c r="LI15" s="330"/>
      <c r="LJ15" s="330"/>
      <c r="LK15" s="330"/>
      <c r="LL15" s="330"/>
      <c r="LM15" s="330"/>
      <c r="LN15" s="330"/>
      <c r="LO15" s="330"/>
      <c r="LP15" s="330"/>
      <c r="LQ15" s="330"/>
      <c r="LR15" s="330"/>
      <c r="LS15" s="330"/>
      <c r="LT15" s="330"/>
      <c r="LU15" s="330"/>
      <c r="LV15" s="330"/>
      <c r="LW15" s="330"/>
      <c r="LX15" s="330"/>
      <c r="LY15" s="330"/>
      <c r="LZ15" s="330"/>
      <c r="MA15" s="330"/>
      <c r="MB15" s="330"/>
      <c r="MC15" s="330"/>
      <c r="MD15" s="330"/>
      <c r="ME15" s="330"/>
      <c r="MF15" s="330"/>
      <c r="MG15" s="330"/>
      <c r="MH15" s="330"/>
      <c r="MI15" s="330"/>
      <c r="MJ15" s="330"/>
      <c r="MK15" s="330"/>
      <c r="ML15" s="330"/>
      <c r="MM15" s="330"/>
      <c r="MN15" s="330"/>
      <c r="MO15" s="330"/>
      <c r="MP15" s="330"/>
      <c r="MQ15" s="330"/>
      <c r="MR15" s="330"/>
      <c r="MS15" s="330"/>
      <c r="MT15" s="330"/>
      <c r="MU15" s="330"/>
      <c r="MV15" s="330"/>
      <c r="MW15" s="330"/>
      <c r="MX15" s="330"/>
      <c r="MY15" s="330"/>
      <c r="MZ15" s="330"/>
      <c r="NA15" s="330"/>
      <c r="NB15" s="330"/>
      <c r="NC15" s="330"/>
      <c r="ND15" s="330"/>
      <c r="NE15" s="330"/>
      <c r="NF15" s="330"/>
      <c r="NG15" s="330"/>
      <c r="NH15" s="330"/>
      <c r="NI15" s="330"/>
      <c r="NJ15" s="330"/>
      <c r="NK15" s="330"/>
      <c r="NL15" s="330"/>
      <c r="NM15" s="330"/>
      <c r="NN15" s="330"/>
      <c r="NO15" s="330"/>
      <c r="NP15" s="330"/>
      <c r="NQ15" s="330"/>
      <c r="NR15" s="330"/>
      <c r="NS15" s="330"/>
      <c r="NT15" s="330"/>
      <c r="NU15" s="330"/>
      <c r="NV15" s="330"/>
      <c r="NW15" s="330"/>
      <c r="NX15" s="330"/>
      <c r="NY15" s="330"/>
      <c r="NZ15" s="330"/>
      <c r="OA15" s="330"/>
      <c r="OB15" s="330"/>
      <c r="OC15" s="330"/>
      <c r="OD15" s="330"/>
      <c r="OE15" s="330"/>
      <c r="OF15" s="330"/>
      <c r="OG15" s="330"/>
      <c r="OH15" s="330"/>
      <c r="OI15" s="330"/>
      <c r="OJ15" s="330"/>
      <c r="OK15" s="330"/>
      <c r="OL15" s="330"/>
      <c r="OM15" s="330"/>
      <c r="ON15" s="330"/>
      <c r="OO15" s="330"/>
      <c r="OP15" s="330"/>
      <c r="OQ15" s="330"/>
      <c r="OR15" s="330"/>
      <c r="OS15" s="330"/>
      <c r="OT15" s="330"/>
      <c r="OU15" s="330"/>
      <c r="OV15" s="330"/>
      <c r="OW15" s="330"/>
      <c r="OX15" s="330"/>
      <c r="OY15" s="330"/>
      <c r="OZ15" s="330"/>
      <c r="PA15" s="330"/>
      <c r="PB15" s="330"/>
      <c r="PC15" s="330"/>
      <c r="PD15" s="330"/>
      <c r="PE15" s="330"/>
      <c r="PF15" s="330"/>
      <c r="PG15" s="330"/>
      <c r="PH15" s="330"/>
      <c r="PI15" s="330"/>
      <c r="PJ15" s="330"/>
      <c r="PK15" s="330"/>
      <c r="PL15" s="330"/>
      <c r="PM15" s="330"/>
      <c r="PN15" s="330"/>
      <c r="PO15" s="330"/>
      <c r="PP15" s="330"/>
      <c r="PQ15" s="330"/>
      <c r="PR15" s="330"/>
      <c r="PS15" s="330"/>
      <c r="PT15" s="330"/>
      <c r="PU15" s="330"/>
      <c r="PV15" s="330"/>
      <c r="PW15" s="330"/>
      <c r="PX15" s="330"/>
      <c r="PY15" s="330"/>
      <c r="PZ15" s="330"/>
      <c r="QA15" s="330"/>
      <c r="QB15" s="330"/>
      <c r="QC15" s="330"/>
      <c r="QD15" s="330"/>
      <c r="QE15" s="330"/>
      <c r="QF15" s="330"/>
      <c r="QG15" s="330"/>
      <c r="QH15" s="330"/>
      <c r="QI15" s="330"/>
      <c r="QJ15" s="330"/>
      <c r="QK15" s="330"/>
      <c r="QL15" s="330"/>
      <c r="QM15" s="330"/>
      <c r="QN15" s="330"/>
      <c r="QO15" s="330"/>
      <c r="QP15" s="330"/>
      <c r="QQ15" s="330"/>
      <c r="QR15" s="330"/>
      <c r="QS15" s="330"/>
      <c r="QT15" s="330"/>
      <c r="QU15" s="330"/>
      <c r="QV15" s="330"/>
      <c r="QW15" s="330"/>
      <c r="QX15" s="330"/>
      <c r="QY15" s="330"/>
      <c r="QZ15" s="330"/>
      <c r="RA15" s="330"/>
      <c r="RB15" s="330"/>
      <c r="RC15" s="330"/>
      <c r="RD15" s="330"/>
      <c r="RE15" s="330"/>
      <c r="RF15" s="330"/>
      <c r="RG15" s="330"/>
      <c r="RH15" s="330"/>
      <c r="RI15" s="330"/>
      <c r="RJ15" s="330"/>
      <c r="RK15" s="330"/>
      <c r="RL15" s="330"/>
      <c r="RM15" s="330"/>
      <c r="RN15" s="330"/>
      <c r="RO15" s="330"/>
      <c r="RP15" s="330"/>
      <c r="RQ15" s="330"/>
      <c r="RR15" s="330"/>
      <c r="RS15" s="330"/>
      <c r="RT15" s="330"/>
      <c r="RU15" s="330"/>
      <c r="RV15" s="330"/>
      <c r="RW15" s="330"/>
      <c r="RX15" s="330"/>
      <c r="RY15" s="330"/>
      <c r="RZ15" s="330"/>
      <c r="SA15" s="330"/>
      <c r="SB15" s="330"/>
      <c r="SC15" s="330"/>
      <c r="SD15" s="330"/>
      <c r="SE15" s="330"/>
      <c r="SF15" s="330"/>
      <c r="SG15" s="330"/>
      <c r="SH15" s="330"/>
      <c r="SI15" s="330"/>
      <c r="SJ15" s="330"/>
      <c r="SK15" s="330"/>
      <c r="SL15" s="330"/>
      <c r="SM15" s="330"/>
      <c r="SN15" s="330"/>
      <c r="SO15" s="330"/>
      <c r="SP15" s="330"/>
      <c r="SQ15" s="330"/>
      <c r="SR15" s="330"/>
      <c r="SS15" s="330"/>
      <c r="ST15" s="330"/>
      <c r="SU15" s="330"/>
      <c r="SV15" s="330"/>
      <c r="SW15" s="330"/>
      <c r="SX15" s="330"/>
      <c r="SY15" s="330"/>
      <c r="SZ15" s="330"/>
      <c r="TA15" s="330"/>
      <c r="TB15" s="330"/>
      <c r="TC15" s="330"/>
      <c r="TD15" s="330"/>
      <c r="TE15" s="330"/>
      <c r="TF15" s="330"/>
      <c r="TG15" s="330"/>
      <c r="TH15" s="330"/>
      <c r="TI15" s="330"/>
      <c r="TJ15" s="330"/>
      <c r="TK15" s="330"/>
      <c r="TL15" s="330"/>
      <c r="TM15" s="330"/>
      <c r="TN15" s="330"/>
      <c r="TO15" s="330"/>
      <c r="TP15" s="330"/>
      <c r="TQ15" s="330"/>
      <c r="TR15" s="330"/>
      <c r="TS15" s="330"/>
      <c r="TT15" s="330"/>
      <c r="TU15" s="330"/>
      <c r="TV15" s="330"/>
      <c r="TW15" s="330"/>
      <c r="TX15" s="330"/>
      <c r="TY15" s="330"/>
      <c r="TZ15" s="330"/>
      <c r="UA15" s="330"/>
      <c r="UB15" s="330"/>
      <c r="UC15" s="330"/>
      <c r="UD15" s="330"/>
      <c r="UE15" s="330"/>
      <c r="UF15" s="330"/>
      <c r="UG15" s="330"/>
      <c r="UH15" s="330"/>
      <c r="UI15" s="330"/>
      <c r="UJ15" s="330"/>
      <c r="UK15" s="330"/>
      <c r="UL15" s="330"/>
      <c r="UM15" s="330"/>
      <c r="UN15" s="330"/>
      <c r="UO15" s="330"/>
      <c r="UP15" s="330"/>
      <c r="UQ15" s="330"/>
      <c r="UR15" s="330"/>
      <c r="US15" s="330"/>
      <c r="UT15" s="330"/>
      <c r="UU15" s="330"/>
      <c r="UV15" s="330"/>
      <c r="UW15" s="330"/>
      <c r="UX15" s="330"/>
      <c r="UY15" s="330"/>
      <c r="UZ15" s="330"/>
      <c r="VA15" s="330"/>
      <c r="VB15" s="330"/>
      <c r="VC15" s="330"/>
      <c r="VD15" s="330"/>
      <c r="VE15" s="330"/>
      <c r="VF15" s="330"/>
      <c r="VG15" s="330"/>
      <c r="VH15" s="330"/>
      <c r="VI15" s="330"/>
      <c r="VJ15" s="330"/>
      <c r="VK15" s="330"/>
      <c r="VL15" s="330"/>
      <c r="VM15" s="330"/>
      <c r="VN15" s="330"/>
      <c r="VO15" s="330"/>
      <c r="VP15" s="330"/>
      <c r="VQ15" s="330"/>
      <c r="VR15" s="330"/>
      <c r="VS15" s="330"/>
      <c r="VT15" s="330"/>
      <c r="VU15" s="330"/>
      <c r="VV15" s="330"/>
      <c r="VW15" s="330"/>
      <c r="VX15" s="330"/>
      <c r="VY15" s="330"/>
      <c r="VZ15" s="330"/>
      <c r="WA15" s="330"/>
      <c r="WB15" s="330"/>
      <c r="WC15" s="330"/>
      <c r="WD15" s="330"/>
      <c r="WE15" s="330"/>
      <c r="WF15" s="330"/>
      <c r="WG15" s="330"/>
      <c r="WH15" s="330"/>
      <c r="WI15" s="330"/>
      <c r="WJ15" s="330"/>
      <c r="WK15" s="330"/>
      <c r="WL15" s="330"/>
      <c r="WM15" s="330"/>
      <c r="WN15" s="330"/>
      <c r="WO15" s="330"/>
      <c r="WP15" s="330"/>
      <c r="WQ15" s="330"/>
      <c r="WR15" s="330"/>
      <c r="WS15" s="330"/>
      <c r="WT15" s="330"/>
      <c r="WU15" s="330"/>
      <c r="WV15" s="330"/>
      <c r="WW15" s="330"/>
      <c r="WX15" s="330"/>
      <c r="WY15" s="330"/>
      <c r="WZ15" s="330"/>
      <c r="XA15" s="330"/>
      <c r="XB15" s="330"/>
      <c r="XC15" s="330"/>
      <c r="XD15" s="330"/>
      <c r="XE15" s="330"/>
      <c r="XF15" s="330"/>
      <c r="XG15" s="330"/>
      <c r="XH15" s="330"/>
      <c r="XI15" s="330"/>
      <c r="XJ15" s="330"/>
      <c r="XK15" s="330"/>
      <c r="XL15" s="330"/>
      <c r="XM15" s="330"/>
      <c r="XN15" s="330"/>
      <c r="XO15" s="330"/>
      <c r="XP15" s="330"/>
      <c r="XQ15" s="330"/>
      <c r="XR15" s="330"/>
      <c r="XS15" s="330"/>
      <c r="XT15" s="330"/>
      <c r="XU15" s="330"/>
      <c r="XV15" s="330"/>
      <c r="XW15" s="330"/>
      <c r="XX15" s="330"/>
      <c r="XY15" s="330"/>
      <c r="XZ15" s="330"/>
      <c r="YA15" s="330"/>
      <c r="YB15" s="330"/>
      <c r="YC15" s="330"/>
      <c r="YD15" s="330"/>
      <c r="YE15" s="330"/>
      <c r="YF15" s="330"/>
      <c r="YG15" s="330"/>
      <c r="YH15" s="330"/>
      <c r="YI15" s="330"/>
      <c r="YJ15" s="330"/>
      <c r="YK15" s="330"/>
      <c r="YL15" s="330"/>
      <c r="YM15" s="330"/>
      <c r="YN15" s="330"/>
      <c r="YO15" s="330"/>
      <c r="YP15" s="330"/>
      <c r="YQ15" s="330"/>
      <c r="YR15" s="330"/>
      <c r="YS15" s="330"/>
      <c r="YT15" s="330"/>
      <c r="YU15" s="330"/>
      <c r="YV15" s="330"/>
      <c r="YW15" s="330"/>
      <c r="YX15" s="330"/>
      <c r="YY15" s="330"/>
      <c r="YZ15" s="330"/>
      <c r="ZA15" s="330"/>
      <c r="ZB15" s="330"/>
      <c r="ZC15" s="330"/>
      <c r="ZD15" s="330"/>
      <c r="ZE15" s="330"/>
      <c r="ZF15" s="330"/>
      <c r="ZG15" s="330"/>
      <c r="ZH15" s="330"/>
      <c r="ZI15" s="330"/>
      <c r="ZJ15" s="330"/>
      <c r="ZK15" s="330"/>
      <c r="ZL15" s="330"/>
      <c r="ZM15" s="330"/>
      <c r="ZN15" s="330"/>
      <c r="ZO15" s="330"/>
      <c r="ZP15" s="330"/>
      <c r="ZQ15" s="330"/>
      <c r="ZR15" s="330"/>
      <c r="ZS15" s="330"/>
      <c r="ZT15" s="330"/>
      <c r="ZU15" s="330"/>
      <c r="ZV15" s="330"/>
      <c r="ZW15" s="330"/>
      <c r="ZX15" s="330"/>
      <c r="ZY15" s="330"/>
      <c r="ZZ15" s="330"/>
      <c r="AAA15" s="330"/>
      <c r="AAB15" s="330"/>
      <c r="AAC15" s="330"/>
      <c r="AAD15" s="330"/>
      <c r="AAE15" s="330"/>
      <c r="AAF15" s="330"/>
      <c r="AAG15" s="330"/>
      <c r="AAH15" s="330"/>
      <c r="AAI15" s="330"/>
      <c r="AAJ15" s="330"/>
      <c r="AAK15" s="330"/>
      <c r="AAL15" s="330"/>
      <c r="AAM15" s="330"/>
      <c r="AAN15" s="330"/>
      <c r="AAO15" s="330"/>
      <c r="AAP15" s="330"/>
      <c r="AAQ15" s="330"/>
      <c r="AAR15" s="330"/>
      <c r="AAS15" s="330"/>
      <c r="AAT15" s="330"/>
      <c r="AAU15" s="330"/>
      <c r="AAV15" s="330"/>
      <c r="AAW15" s="330"/>
      <c r="AAX15" s="330"/>
      <c r="AAY15" s="330"/>
      <c r="AAZ15" s="330"/>
      <c r="ABA15" s="330"/>
      <c r="ABB15" s="330"/>
      <c r="ABC15" s="330"/>
      <c r="ABD15" s="330"/>
      <c r="ABE15" s="330"/>
      <c r="ABF15" s="330"/>
      <c r="ABG15" s="330"/>
      <c r="ABH15" s="330"/>
      <c r="ABI15" s="330"/>
      <c r="ABJ15" s="330"/>
      <c r="ABK15" s="330"/>
      <c r="ABL15" s="330"/>
      <c r="ABM15" s="330"/>
      <c r="ABN15" s="330"/>
      <c r="ABO15" s="330"/>
      <c r="ABP15" s="330"/>
      <c r="ABQ15" s="330"/>
      <c r="ABR15" s="330"/>
      <c r="ABS15" s="330"/>
      <c r="ABT15" s="330"/>
      <c r="ABU15" s="330"/>
      <c r="ABV15" s="330"/>
      <c r="ABW15" s="330"/>
      <c r="ABX15" s="330"/>
      <c r="ABY15" s="330"/>
      <c r="ABZ15" s="330"/>
      <c r="ACA15" s="330"/>
      <c r="ACB15" s="330"/>
      <c r="ACC15" s="330"/>
      <c r="ACD15" s="330"/>
      <c r="ACE15" s="330"/>
      <c r="ACF15" s="330"/>
      <c r="ACG15" s="330"/>
      <c r="ACH15" s="330"/>
      <c r="ACI15" s="330"/>
      <c r="ACJ15" s="330"/>
      <c r="ACK15" s="330"/>
      <c r="ACL15" s="330"/>
      <c r="ACM15" s="330"/>
      <c r="ACN15" s="330"/>
      <c r="ACO15" s="330"/>
      <c r="ACP15" s="330"/>
      <c r="ACQ15" s="330"/>
      <c r="ACR15" s="330"/>
      <c r="ACS15" s="330"/>
      <c r="ACT15" s="330"/>
      <c r="ACU15" s="330"/>
      <c r="ACV15" s="330"/>
      <c r="ACW15" s="330"/>
      <c r="ACX15" s="330"/>
      <c r="ACY15" s="330"/>
      <c r="ACZ15" s="330"/>
      <c r="ADA15" s="330"/>
      <c r="ADB15" s="330"/>
      <c r="ADC15" s="330"/>
      <c r="ADD15" s="330"/>
      <c r="ADE15" s="330"/>
      <c r="ADF15" s="330"/>
      <c r="ADG15" s="330"/>
      <c r="ADH15" s="330"/>
      <c r="ADI15" s="330"/>
      <c r="ADJ15" s="330"/>
      <c r="ADK15" s="330"/>
      <c r="ADL15" s="330"/>
      <c r="ADM15" s="330"/>
      <c r="ADN15" s="330"/>
      <c r="ADO15" s="330"/>
      <c r="ADP15" s="330"/>
      <c r="ADQ15" s="330"/>
      <c r="ADR15" s="330"/>
      <c r="ADS15" s="330"/>
      <c r="ADT15" s="330"/>
      <c r="ADU15" s="330"/>
      <c r="ADV15" s="330"/>
      <c r="ADW15" s="330"/>
      <c r="ADX15" s="330"/>
      <c r="ADY15" s="330"/>
      <c r="ADZ15" s="330"/>
      <c r="AEA15" s="330"/>
      <c r="AEB15" s="330"/>
      <c r="AEC15" s="330"/>
      <c r="AED15" s="330"/>
      <c r="AEE15" s="330"/>
      <c r="AEF15" s="330"/>
      <c r="AEG15" s="330"/>
      <c r="AEH15" s="330"/>
      <c r="AEI15" s="330"/>
      <c r="AEJ15" s="330"/>
      <c r="AEK15" s="330"/>
      <c r="AEL15" s="330"/>
      <c r="AEM15" s="330"/>
      <c r="AEN15" s="330"/>
      <c r="AEO15" s="330"/>
      <c r="AEP15" s="330"/>
      <c r="AEQ15" s="330"/>
      <c r="AER15" s="330"/>
      <c r="AES15" s="330"/>
      <c r="AET15" s="330"/>
      <c r="AEU15" s="330"/>
      <c r="AEV15" s="330"/>
      <c r="AEW15" s="330"/>
      <c r="AEX15" s="330"/>
      <c r="AEY15" s="330"/>
      <c r="AEZ15" s="330"/>
      <c r="AFA15" s="330"/>
      <c r="AFB15" s="330"/>
      <c r="AFC15" s="330"/>
      <c r="AFD15" s="330"/>
      <c r="AFE15" s="330"/>
      <c r="AFF15" s="330"/>
      <c r="AFG15" s="330"/>
      <c r="AFH15" s="330"/>
      <c r="AFI15" s="330"/>
      <c r="AFJ15" s="330"/>
      <c r="AFK15" s="330"/>
      <c r="AFL15" s="330"/>
      <c r="AFM15" s="330"/>
      <c r="AFN15" s="330"/>
      <c r="AFO15" s="330"/>
      <c r="AFP15" s="330"/>
      <c r="AFQ15" s="330"/>
      <c r="AFR15" s="330"/>
      <c r="AFS15" s="330"/>
      <c r="AFT15" s="330"/>
      <c r="AFU15" s="330"/>
      <c r="AFV15" s="330"/>
      <c r="AFW15" s="330"/>
      <c r="AFX15" s="330"/>
      <c r="AFY15" s="330"/>
      <c r="AFZ15" s="330"/>
      <c r="AGA15" s="330"/>
      <c r="AGB15" s="330"/>
      <c r="AGC15" s="330"/>
      <c r="AGD15" s="330"/>
      <c r="AGE15" s="330"/>
      <c r="AGF15" s="330"/>
      <c r="AGG15" s="330"/>
      <c r="AGH15" s="330"/>
      <c r="AGI15" s="330"/>
      <c r="AGJ15" s="330"/>
      <c r="AGK15" s="330"/>
      <c r="AGL15" s="330"/>
      <c r="AGM15" s="330"/>
      <c r="AGN15" s="330"/>
      <c r="AGO15" s="330"/>
      <c r="AGP15" s="330"/>
      <c r="AGQ15" s="330"/>
      <c r="AGR15" s="330"/>
      <c r="AGS15" s="330"/>
      <c r="AGT15" s="330"/>
      <c r="AGU15" s="330"/>
      <c r="AGV15" s="330"/>
      <c r="AGW15" s="330"/>
      <c r="AGX15" s="330"/>
      <c r="AGY15" s="330"/>
      <c r="AGZ15" s="330"/>
      <c r="AHA15" s="330"/>
      <c r="AHB15" s="330"/>
      <c r="AHC15" s="330"/>
      <c r="AHD15" s="330"/>
      <c r="AHE15" s="330"/>
      <c r="AHF15" s="330"/>
      <c r="AHG15" s="330"/>
      <c r="AHH15" s="330"/>
      <c r="AHI15" s="330"/>
      <c r="AHJ15" s="330"/>
      <c r="AHK15" s="330"/>
      <c r="AHL15" s="330"/>
      <c r="AHM15" s="330"/>
      <c r="AHN15" s="330"/>
      <c r="AHO15" s="330"/>
      <c r="AHP15" s="330"/>
      <c r="AHQ15" s="330"/>
      <c r="AHR15" s="330"/>
      <c r="AHS15" s="330"/>
      <c r="AHT15" s="330"/>
      <c r="AHU15" s="330"/>
      <c r="AHV15" s="330"/>
      <c r="AHW15" s="330"/>
      <c r="AHX15" s="330"/>
      <c r="AHY15" s="330"/>
      <c r="AHZ15" s="330"/>
      <c r="AIA15" s="330"/>
      <c r="AIB15" s="330"/>
      <c r="AIC15" s="330"/>
      <c r="AID15" s="330"/>
      <c r="AIE15" s="330"/>
      <c r="AIF15" s="330"/>
      <c r="AIG15" s="330"/>
      <c r="AIH15" s="330"/>
      <c r="AII15" s="330"/>
      <c r="AIJ15" s="330"/>
      <c r="AIK15" s="330"/>
      <c r="AIL15" s="330"/>
      <c r="AIM15" s="330"/>
      <c r="AIN15" s="330"/>
      <c r="AIO15" s="330"/>
      <c r="AIP15" s="330"/>
      <c r="AIQ15" s="330"/>
      <c r="AIR15" s="330"/>
      <c r="AIS15" s="330"/>
      <c r="AIT15" s="330"/>
      <c r="AIU15" s="330"/>
      <c r="AIV15" s="330"/>
      <c r="AIW15" s="330"/>
      <c r="AIX15" s="330"/>
      <c r="AIY15" s="330"/>
      <c r="AIZ15" s="330"/>
      <c r="AJA15" s="330"/>
      <c r="AJB15" s="330"/>
      <c r="AJC15" s="330"/>
      <c r="AJD15" s="330"/>
      <c r="AJE15" s="330"/>
      <c r="AJF15" s="330"/>
      <c r="AJG15" s="330"/>
      <c r="AJH15" s="330"/>
      <c r="AJI15" s="330"/>
      <c r="AJJ15" s="330"/>
      <c r="AJK15" s="330"/>
      <c r="AJL15" s="330"/>
      <c r="AJM15" s="330"/>
      <c r="AJN15" s="330"/>
      <c r="AJO15" s="330"/>
      <c r="AJP15" s="330"/>
      <c r="AJQ15" s="330"/>
      <c r="AJR15" s="330"/>
      <c r="AJS15" s="330"/>
      <c r="AJT15" s="330"/>
      <c r="AJU15" s="330"/>
      <c r="AJV15" s="330"/>
      <c r="AJW15" s="330"/>
      <c r="AJX15" s="330"/>
      <c r="AJY15" s="330"/>
      <c r="AJZ15" s="330"/>
      <c r="AKA15" s="330"/>
      <c r="AKB15" s="330"/>
      <c r="AKC15" s="330"/>
      <c r="AKD15" s="330"/>
      <c r="AKE15" s="330"/>
      <c r="AKF15" s="330"/>
      <c r="AKG15" s="330"/>
      <c r="AKH15" s="330"/>
      <c r="AKI15" s="330"/>
      <c r="AKJ15" s="330"/>
      <c r="AKK15" s="330"/>
      <c r="AKL15" s="330"/>
      <c r="AKM15" s="330"/>
      <c r="AKN15" s="330"/>
      <c r="AKO15" s="330"/>
      <c r="AKP15" s="330"/>
      <c r="AKQ15" s="330"/>
      <c r="AKR15" s="330"/>
      <c r="AKS15" s="330"/>
      <c r="AKT15" s="330"/>
      <c r="AKU15" s="330"/>
      <c r="AKV15" s="330"/>
      <c r="AKW15" s="330"/>
      <c r="AKX15" s="330"/>
      <c r="AKY15" s="330"/>
      <c r="AKZ15" s="330"/>
      <c r="ALA15" s="330"/>
      <c r="ALB15" s="330"/>
      <c r="ALC15" s="330"/>
      <c r="ALD15" s="330"/>
      <c r="ALE15" s="330"/>
    </row>
    <row r="16" spans="1:993" s="54" customFormat="1" ht="34.5" customHeight="1" x14ac:dyDescent="0.3">
      <c r="A16" s="329"/>
      <c r="B16" s="329"/>
      <c r="C16" s="320" t="s">
        <v>3117</v>
      </c>
      <c r="D16" s="320"/>
      <c r="E16" s="320"/>
      <c r="F16" s="320"/>
      <c r="G16" s="724"/>
      <c r="H16" s="1896"/>
      <c r="I16" s="330"/>
      <c r="J16" s="330"/>
      <c r="K16" s="330"/>
      <c r="L16" s="330"/>
      <c r="M16" s="330"/>
      <c r="N16" s="330"/>
      <c r="O16" s="330"/>
      <c r="P16" s="330"/>
      <c r="Q16" s="330"/>
      <c r="R16" s="330"/>
      <c r="S16" s="330"/>
      <c r="T16" s="330"/>
      <c r="U16" s="330"/>
      <c r="V16" s="330"/>
      <c r="W16" s="330"/>
      <c r="X16" s="330"/>
      <c r="Y16" s="330"/>
      <c r="Z16" s="330"/>
      <c r="AA16" s="330"/>
      <c r="AB16" s="330"/>
      <c r="AC16" s="330"/>
      <c r="AD16" s="330"/>
      <c r="AE16" s="330"/>
      <c r="AF16" s="330"/>
      <c r="AG16" s="330"/>
      <c r="AH16" s="330"/>
      <c r="AI16" s="330"/>
      <c r="AJ16" s="330"/>
      <c r="AK16" s="330"/>
      <c r="AL16" s="330"/>
      <c r="AM16" s="330"/>
      <c r="AN16" s="330"/>
      <c r="AO16" s="330"/>
      <c r="AP16" s="330"/>
      <c r="AQ16" s="330"/>
      <c r="AR16" s="330"/>
      <c r="AS16" s="330"/>
      <c r="AT16" s="330"/>
      <c r="AU16" s="330"/>
      <c r="AV16" s="330"/>
      <c r="AW16" s="330"/>
      <c r="AX16" s="330"/>
      <c r="AY16" s="330"/>
      <c r="AZ16" s="330"/>
      <c r="BA16" s="330"/>
      <c r="BB16" s="330"/>
      <c r="BC16" s="330"/>
      <c r="BD16" s="330"/>
      <c r="BE16" s="330"/>
      <c r="BF16" s="330"/>
      <c r="BG16" s="330"/>
      <c r="BH16" s="330"/>
      <c r="BI16" s="330"/>
      <c r="BJ16" s="330"/>
      <c r="BK16" s="330"/>
      <c r="BL16" s="330"/>
      <c r="BM16" s="330"/>
      <c r="BN16" s="330"/>
      <c r="BO16" s="330"/>
      <c r="BP16" s="330"/>
      <c r="BQ16" s="330"/>
      <c r="BR16" s="330"/>
      <c r="BS16" s="330"/>
      <c r="BT16" s="330"/>
      <c r="BU16" s="330"/>
      <c r="BV16" s="330"/>
      <c r="BW16" s="330"/>
      <c r="BX16" s="330"/>
      <c r="BY16" s="330"/>
      <c r="BZ16" s="330"/>
      <c r="CA16" s="330"/>
      <c r="CB16" s="330"/>
      <c r="CC16" s="330"/>
      <c r="CD16" s="330"/>
      <c r="CE16" s="330"/>
      <c r="CF16" s="330"/>
      <c r="CG16" s="330"/>
      <c r="CH16" s="330"/>
      <c r="CI16" s="330"/>
      <c r="CJ16" s="330"/>
      <c r="CK16" s="330"/>
      <c r="CL16" s="330"/>
      <c r="CM16" s="330"/>
      <c r="CN16" s="330"/>
      <c r="CO16" s="330"/>
      <c r="CP16" s="330"/>
      <c r="CQ16" s="330"/>
      <c r="CR16" s="330"/>
      <c r="CS16" s="330"/>
      <c r="CT16" s="330"/>
      <c r="CU16" s="330"/>
      <c r="CV16" s="330"/>
      <c r="CW16" s="330"/>
      <c r="CX16" s="330"/>
      <c r="CY16" s="330"/>
      <c r="CZ16" s="330"/>
      <c r="DA16" s="330"/>
      <c r="DB16" s="330"/>
      <c r="DC16" s="330"/>
      <c r="DD16" s="330"/>
      <c r="DE16" s="330"/>
      <c r="DF16" s="330"/>
      <c r="DG16" s="330"/>
      <c r="DH16" s="330"/>
      <c r="DI16" s="330"/>
      <c r="DJ16" s="330"/>
      <c r="DK16" s="330"/>
      <c r="DL16" s="330"/>
      <c r="DM16" s="330"/>
      <c r="DN16" s="330"/>
      <c r="DO16" s="330"/>
      <c r="DP16" s="330"/>
      <c r="DQ16" s="330"/>
      <c r="DR16" s="330"/>
      <c r="DS16" s="330"/>
      <c r="DT16" s="330"/>
      <c r="DU16" s="330"/>
      <c r="DV16" s="330"/>
      <c r="DW16" s="330"/>
      <c r="DX16" s="330"/>
      <c r="DY16" s="330"/>
      <c r="DZ16" s="330"/>
      <c r="EA16" s="330"/>
      <c r="EB16" s="330"/>
      <c r="EC16" s="330"/>
      <c r="ED16" s="330"/>
      <c r="EE16" s="330"/>
      <c r="EF16" s="330"/>
      <c r="EG16" s="330"/>
      <c r="EH16" s="330"/>
      <c r="EI16" s="330"/>
      <c r="EJ16" s="330"/>
      <c r="EK16" s="330"/>
      <c r="EL16" s="330"/>
      <c r="EM16" s="330"/>
      <c r="EN16" s="330"/>
      <c r="EO16" s="330"/>
      <c r="EP16" s="330"/>
      <c r="EQ16" s="330"/>
      <c r="ER16" s="330"/>
      <c r="ES16" s="330"/>
      <c r="ET16" s="330"/>
      <c r="EU16" s="330"/>
      <c r="EV16" s="330"/>
      <c r="EW16" s="330"/>
      <c r="EX16" s="330"/>
      <c r="EY16" s="330"/>
      <c r="EZ16" s="330"/>
      <c r="FA16" s="330"/>
      <c r="FB16" s="330"/>
      <c r="FC16" s="330"/>
      <c r="FD16" s="330"/>
      <c r="FE16" s="330"/>
      <c r="FF16" s="330"/>
      <c r="FG16" s="330"/>
      <c r="FH16" s="330"/>
      <c r="FI16" s="330"/>
      <c r="FJ16" s="330"/>
      <c r="FK16" s="330"/>
      <c r="FL16" s="330"/>
      <c r="FM16" s="330"/>
      <c r="FN16" s="330"/>
      <c r="FO16" s="330"/>
      <c r="FP16" s="330"/>
      <c r="FQ16" s="330"/>
      <c r="FR16" s="330"/>
      <c r="FS16" s="330"/>
      <c r="FT16" s="330"/>
      <c r="FU16" s="330"/>
      <c r="FV16" s="330"/>
      <c r="FW16" s="330"/>
      <c r="FX16" s="330"/>
      <c r="FY16" s="330"/>
      <c r="FZ16" s="330"/>
      <c r="GA16" s="330"/>
      <c r="GB16" s="330"/>
      <c r="GC16" s="330"/>
      <c r="GD16" s="330"/>
      <c r="GE16" s="330"/>
      <c r="GF16" s="330"/>
      <c r="GG16" s="330"/>
      <c r="GH16" s="330"/>
      <c r="GI16" s="330"/>
      <c r="GJ16" s="330"/>
      <c r="GK16" s="330"/>
      <c r="GL16" s="330"/>
      <c r="GM16" s="330"/>
      <c r="GN16" s="330"/>
      <c r="GO16" s="330"/>
      <c r="GP16" s="330"/>
      <c r="GQ16" s="330"/>
      <c r="GR16" s="330"/>
      <c r="GS16" s="330"/>
      <c r="GT16" s="330"/>
      <c r="GU16" s="330"/>
      <c r="GV16" s="330"/>
      <c r="GW16" s="330"/>
      <c r="GX16" s="330"/>
      <c r="GY16" s="330"/>
      <c r="GZ16" s="330"/>
      <c r="HA16" s="330"/>
      <c r="HB16" s="330"/>
      <c r="HC16" s="330"/>
      <c r="HD16" s="330"/>
      <c r="HE16" s="330"/>
      <c r="HF16" s="330"/>
      <c r="HG16" s="330"/>
      <c r="HH16" s="330"/>
      <c r="HI16" s="330"/>
      <c r="HJ16" s="330"/>
      <c r="HK16" s="330"/>
      <c r="HL16" s="330"/>
      <c r="HM16" s="330"/>
      <c r="HN16" s="330"/>
      <c r="HO16" s="330"/>
      <c r="HP16" s="330"/>
      <c r="HQ16" s="330"/>
      <c r="HR16" s="330"/>
      <c r="HS16" s="330"/>
      <c r="HT16" s="330"/>
      <c r="HU16" s="330"/>
      <c r="HV16" s="330"/>
      <c r="HW16" s="330"/>
      <c r="HX16" s="330"/>
      <c r="HY16" s="330"/>
      <c r="HZ16" s="330"/>
      <c r="IA16" s="330"/>
      <c r="IB16" s="330"/>
      <c r="IC16" s="330"/>
      <c r="ID16" s="330"/>
      <c r="IE16" s="330"/>
      <c r="IF16" s="330"/>
      <c r="IG16" s="330"/>
      <c r="IH16" s="330"/>
      <c r="II16" s="330"/>
      <c r="IJ16" s="330"/>
      <c r="IK16" s="330"/>
      <c r="IL16" s="330"/>
      <c r="IM16" s="330"/>
      <c r="IN16" s="330"/>
      <c r="IO16" s="330"/>
      <c r="IP16" s="330"/>
      <c r="IQ16" s="330"/>
      <c r="IR16" s="330"/>
      <c r="IS16" s="330"/>
      <c r="IT16" s="330"/>
      <c r="IU16" s="330"/>
      <c r="IV16" s="330"/>
      <c r="IW16" s="330"/>
      <c r="IX16" s="330"/>
      <c r="IY16" s="330"/>
      <c r="IZ16" s="330"/>
      <c r="JA16" s="330"/>
      <c r="JB16" s="330"/>
      <c r="JC16" s="330"/>
      <c r="JD16" s="330"/>
      <c r="JE16" s="330"/>
      <c r="JF16" s="330"/>
      <c r="JG16" s="330"/>
      <c r="JH16" s="330"/>
      <c r="JI16" s="330"/>
      <c r="JJ16" s="330"/>
      <c r="JK16" s="330"/>
      <c r="JL16" s="330"/>
      <c r="JM16" s="330"/>
      <c r="JN16" s="330"/>
      <c r="JO16" s="330"/>
      <c r="JP16" s="330"/>
      <c r="JQ16" s="330"/>
      <c r="JR16" s="330"/>
      <c r="JS16" s="330"/>
      <c r="JT16" s="330"/>
      <c r="JU16" s="330"/>
      <c r="JV16" s="330"/>
      <c r="JW16" s="330"/>
      <c r="JX16" s="330"/>
      <c r="JY16" s="330"/>
      <c r="JZ16" s="330"/>
      <c r="KA16" s="330"/>
      <c r="KB16" s="330"/>
      <c r="KC16" s="330"/>
      <c r="KD16" s="330"/>
      <c r="KE16" s="330"/>
      <c r="KF16" s="330"/>
      <c r="KG16" s="330"/>
      <c r="KH16" s="330"/>
      <c r="KI16" s="330"/>
      <c r="KJ16" s="330"/>
      <c r="KK16" s="330"/>
      <c r="KL16" s="330"/>
      <c r="KM16" s="330"/>
      <c r="KN16" s="330"/>
      <c r="KO16" s="330"/>
      <c r="KP16" s="330"/>
      <c r="KQ16" s="330"/>
      <c r="KR16" s="330"/>
      <c r="KS16" s="330"/>
      <c r="KT16" s="330"/>
      <c r="KU16" s="330"/>
      <c r="KV16" s="330"/>
      <c r="KW16" s="330"/>
      <c r="KX16" s="330"/>
      <c r="KY16" s="330"/>
      <c r="KZ16" s="330"/>
      <c r="LA16" s="330"/>
      <c r="LB16" s="330"/>
      <c r="LC16" s="330"/>
      <c r="LD16" s="330"/>
      <c r="LE16" s="330"/>
      <c r="LF16" s="330"/>
      <c r="LG16" s="330"/>
      <c r="LH16" s="330"/>
      <c r="LI16" s="330"/>
      <c r="LJ16" s="330"/>
      <c r="LK16" s="330"/>
      <c r="LL16" s="330"/>
      <c r="LM16" s="330"/>
      <c r="LN16" s="330"/>
      <c r="LO16" s="330"/>
      <c r="LP16" s="330"/>
      <c r="LQ16" s="330"/>
      <c r="LR16" s="330"/>
      <c r="LS16" s="330"/>
      <c r="LT16" s="330"/>
      <c r="LU16" s="330"/>
      <c r="LV16" s="330"/>
      <c r="LW16" s="330"/>
      <c r="LX16" s="330"/>
      <c r="LY16" s="330"/>
      <c r="LZ16" s="330"/>
      <c r="MA16" s="330"/>
      <c r="MB16" s="330"/>
      <c r="MC16" s="330"/>
      <c r="MD16" s="330"/>
      <c r="ME16" s="330"/>
      <c r="MF16" s="330"/>
      <c r="MG16" s="330"/>
      <c r="MH16" s="330"/>
      <c r="MI16" s="330"/>
      <c r="MJ16" s="330"/>
      <c r="MK16" s="330"/>
      <c r="ML16" s="330"/>
      <c r="MM16" s="330"/>
      <c r="MN16" s="330"/>
      <c r="MO16" s="330"/>
      <c r="MP16" s="330"/>
      <c r="MQ16" s="330"/>
      <c r="MR16" s="330"/>
      <c r="MS16" s="330"/>
      <c r="MT16" s="330"/>
      <c r="MU16" s="330"/>
      <c r="MV16" s="330"/>
      <c r="MW16" s="330"/>
      <c r="MX16" s="330"/>
      <c r="MY16" s="330"/>
      <c r="MZ16" s="330"/>
      <c r="NA16" s="330"/>
      <c r="NB16" s="330"/>
      <c r="NC16" s="330"/>
      <c r="ND16" s="330"/>
      <c r="NE16" s="330"/>
      <c r="NF16" s="330"/>
      <c r="NG16" s="330"/>
      <c r="NH16" s="330"/>
      <c r="NI16" s="330"/>
      <c r="NJ16" s="330"/>
      <c r="NK16" s="330"/>
      <c r="NL16" s="330"/>
      <c r="NM16" s="330"/>
      <c r="NN16" s="330"/>
      <c r="NO16" s="330"/>
      <c r="NP16" s="330"/>
      <c r="NQ16" s="330"/>
      <c r="NR16" s="330"/>
      <c r="NS16" s="330"/>
      <c r="NT16" s="330"/>
      <c r="NU16" s="330"/>
      <c r="NV16" s="330"/>
      <c r="NW16" s="330"/>
      <c r="NX16" s="330"/>
      <c r="NY16" s="330"/>
      <c r="NZ16" s="330"/>
      <c r="OA16" s="330"/>
      <c r="OB16" s="330"/>
      <c r="OC16" s="330"/>
      <c r="OD16" s="330"/>
      <c r="OE16" s="330"/>
      <c r="OF16" s="330"/>
      <c r="OG16" s="330"/>
      <c r="OH16" s="330"/>
      <c r="OI16" s="330"/>
      <c r="OJ16" s="330"/>
      <c r="OK16" s="330"/>
      <c r="OL16" s="330"/>
      <c r="OM16" s="330"/>
      <c r="ON16" s="330"/>
      <c r="OO16" s="330"/>
      <c r="OP16" s="330"/>
      <c r="OQ16" s="330"/>
      <c r="OR16" s="330"/>
      <c r="OS16" s="330"/>
      <c r="OT16" s="330"/>
      <c r="OU16" s="330"/>
      <c r="OV16" s="330"/>
      <c r="OW16" s="330"/>
      <c r="OX16" s="330"/>
      <c r="OY16" s="330"/>
      <c r="OZ16" s="330"/>
      <c r="PA16" s="330"/>
      <c r="PB16" s="330"/>
      <c r="PC16" s="330"/>
      <c r="PD16" s="330"/>
      <c r="PE16" s="330"/>
      <c r="PF16" s="330"/>
      <c r="PG16" s="330"/>
      <c r="PH16" s="330"/>
      <c r="PI16" s="330"/>
      <c r="PJ16" s="330"/>
      <c r="PK16" s="330"/>
      <c r="PL16" s="330"/>
      <c r="PM16" s="330"/>
      <c r="PN16" s="330"/>
      <c r="PO16" s="330"/>
      <c r="PP16" s="330"/>
      <c r="PQ16" s="330"/>
      <c r="PR16" s="330"/>
      <c r="PS16" s="330"/>
      <c r="PT16" s="330"/>
      <c r="PU16" s="330"/>
      <c r="PV16" s="330"/>
      <c r="PW16" s="330"/>
      <c r="PX16" s="330"/>
      <c r="PY16" s="330"/>
      <c r="PZ16" s="330"/>
      <c r="QA16" s="330"/>
      <c r="QB16" s="330"/>
      <c r="QC16" s="330"/>
      <c r="QD16" s="330"/>
      <c r="QE16" s="330"/>
      <c r="QF16" s="330"/>
      <c r="QG16" s="330"/>
      <c r="QH16" s="330"/>
      <c r="QI16" s="330"/>
      <c r="QJ16" s="330"/>
      <c r="QK16" s="330"/>
      <c r="QL16" s="330"/>
      <c r="QM16" s="330"/>
      <c r="QN16" s="330"/>
      <c r="QO16" s="330"/>
      <c r="QP16" s="330"/>
      <c r="QQ16" s="330"/>
      <c r="QR16" s="330"/>
      <c r="QS16" s="330"/>
      <c r="QT16" s="330"/>
      <c r="QU16" s="330"/>
      <c r="QV16" s="330"/>
      <c r="QW16" s="330"/>
      <c r="QX16" s="330"/>
      <c r="QY16" s="330"/>
      <c r="QZ16" s="330"/>
      <c r="RA16" s="330"/>
      <c r="RB16" s="330"/>
      <c r="RC16" s="330"/>
      <c r="RD16" s="330"/>
      <c r="RE16" s="330"/>
      <c r="RF16" s="330"/>
      <c r="RG16" s="330"/>
      <c r="RH16" s="330"/>
      <c r="RI16" s="330"/>
      <c r="RJ16" s="330"/>
      <c r="RK16" s="330"/>
      <c r="RL16" s="330"/>
      <c r="RM16" s="330"/>
      <c r="RN16" s="330"/>
      <c r="RO16" s="330"/>
      <c r="RP16" s="330"/>
      <c r="RQ16" s="330"/>
      <c r="RR16" s="330"/>
      <c r="RS16" s="330"/>
      <c r="RT16" s="330"/>
      <c r="RU16" s="330"/>
      <c r="RV16" s="330"/>
      <c r="RW16" s="330"/>
      <c r="RX16" s="330"/>
      <c r="RY16" s="330"/>
      <c r="RZ16" s="330"/>
      <c r="SA16" s="330"/>
      <c r="SB16" s="330"/>
      <c r="SC16" s="330"/>
      <c r="SD16" s="330"/>
      <c r="SE16" s="330"/>
      <c r="SF16" s="330"/>
      <c r="SG16" s="330"/>
      <c r="SH16" s="330"/>
      <c r="SI16" s="330"/>
      <c r="SJ16" s="330"/>
      <c r="SK16" s="330"/>
      <c r="SL16" s="330"/>
      <c r="SM16" s="330"/>
      <c r="SN16" s="330"/>
      <c r="SO16" s="330"/>
      <c r="SP16" s="330"/>
      <c r="SQ16" s="330"/>
      <c r="SR16" s="330"/>
      <c r="SS16" s="330"/>
      <c r="ST16" s="330"/>
      <c r="SU16" s="330"/>
      <c r="SV16" s="330"/>
      <c r="SW16" s="330"/>
      <c r="SX16" s="330"/>
      <c r="SY16" s="330"/>
      <c r="SZ16" s="330"/>
      <c r="TA16" s="330"/>
      <c r="TB16" s="330"/>
      <c r="TC16" s="330"/>
      <c r="TD16" s="330"/>
      <c r="TE16" s="330"/>
      <c r="TF16" s="330"/>
      <c r="TG16" s="330"/>
      <c r="TH16" s="330"/>
      <c r="TI16" s="330"/>
      <c r="TJ16" s="330"/>
      <c r="TK16" s="330"/>
      <c r="TL16" s="330"/>
      <c r="TM16" s="330"/>
      <c r="TN16" s="330"/>
      <c r="TO16" s="330"/>
      <c r="TP16" s="330"/>
      <c r="TQ16" s="330"/>
      <c r="TR16" s="330"/>
      <c r="TS16" s="330"/>
      <c r="TT16" s="330"/>
      <c r="TU16" s="330"/>
      <c r="TV16" s="330"/>
      <c r="TW16" s="330"/>
      <c r="TX16" s="330"/>
      <c r="TY16" s="330"/>
      <c r="TZ16" s="330"/>
      <c r="UA16" s="330"/>
      <c r="UB16" s="330"/>
      <c r="UC16" s="330"/>
      <c r="UD16" s="330"/>
      <c r="UE16" s="330"/>
      <c r="UF16" s="330"/>
      <c r="UG16" s="330"/>
      <c r="UH16" s="330"/>
      <c r="UI16" s="330"/>
      <c r="UJ16" s="330"/>
      <c r="UK16" s="330"/>
      <c r="UL16" s="330"/>
      <c r="UM16" s="330"/>
      <c r="UN16" s="330"/>
      <c r="UO16" s="330"/>
      <c r="UP16" s="330"/>
      <c r="UQ16" s="330"/>
      <c r="UR16" s="330"/>
      <c r="US16" s="330"/>
      <c r="UT16" s="330"/>
      <c r="UU16" s="330"/>
      <c r="UV16" s="330"/>
      <c r="UW16" s="330"/>
      <c r="UX16" s="330"/>
      <c r="UY16" s="330"/>
      <c r="UZ16" s="330"/>
      <c r="VA16" s="330"/>
      <c r="VB16" s="330"/>
      <c r="VC16" s="330"/>
      <c r="VD16" s="330"/>
      <c r="VE16" s="330"/>
      <c r="VF16" s="330"/>
      <c r="VG16" s="330"/>
      <c r="VH16" s="330"/>
      <c r="VI16" s="330"/>
      <c r="VJ16" s="330"/>
      <c r="VK16" s="330"/>
      <c r="VL16" s="330"/>
      <c r="VM16" s="330"/>
      <c r="VN16" s="330"/>
      <c r="VO16" s="330"/>
      <c r="VP16" s="330"/>
      <c r="VQ16" s="330"/>
      <c r="VR16" s="330"/>
      <c r="VS16" s="330"/>
      <c r="VT16" s="330"/>
      <c r="VU16" s="330"/>
      <c r="VV16" s="330"/>
      <c r="VW16" s="330"/>
      <c r="VX16" s="330"/>
      <c r="VY16" s="330"/>
      <c r="VZ16" s="330"/>
      <c r="WA16" s="330"/>
      <c r="WB16" s="330"/>
      <c r="WC16" s="330"/>
      <c r="WD16" s="330"/>
      <c r="WE16" s="330"/>
      <c r="WF16" s="330"/>
      <c r="WG16" s="330"/>
      <c r="WH16" s="330"/>
      <c r="WI16" s="330"/>
      <c r="WJ16" s="330"/>
      <c r="WK16" s="330"/>
      <c r="WL16" s="330"/>
      <c r="WM16" s="330"/>
      <c r="WN16" s="330"/>
      <c r="WO16" s="330"/>
      <c r="WP16" s="330"/>
      <c r="WQ16" s="330"/>
      <c r="WR16" s="330"/>
      <c r="WS16" s="330"/>
      <c r="WT16" s="330"/>
      <c r="WU16" s="330"/>
      <c r="WV16" s="330"/>
      <c r="WW16" s="330"/>
      <c r="WX16" s="330"/>
      <c r="WY16" s="330"/>
      <c r="WZ16" s="330"/>
      <c r="XA16" s="330"/>
      <c r="XB16" s="330"/>
      <c r="XC16" s="330"/>
      <c r="XD16" s="330"/>
      <c r="XE16" s="330"/>
      <c r="XF16" s="330"/>
      <c r="XG16" s="330"/>
      <c r="XH16" s="330"/>
      <c r="XI16" s="330"/>
      <c r="XJ16" s="330"/>
      <c r="XK16" s="330"/>
      <c r="XL16" s="330"/>
      <c r="XM16" s="330"/>
      <c r="XN16" s="330"/>
      <c r="XO16" s="330"/>
      <c r="XP16" s="330"/>
      <c r="XQ16" s="330"/>
      <c r="XR16" s="330"/>
      <c r="XS16" s="330"/>
      <c r="XT16" s="330"/>
      <c r="XU16" s="330"/>
      <c r="XV16" s="330"/>
      <c r="XW16" s="330"/>
      <c r="XX16" s="330"/>
      <c r="XY16" s="330"/>
      <c r="XZ16" s="330"/>
      <c r="YA16" s="330"/>
      <c r="YB16" s="330"/>
      <c r="YC16" s="330"/>
      <c r="YD16" s="330"/>
      <c r="YE16" s="330"/>
      <c r="YF16" s="330"/>
      <c r="YG16" s="330"/>
      <c r="YH16" s="330"/>
      <c r="YI16" s="330"/>
      <c r="YJ16" s="330"/>
      <c r="YK16" s="330"/>
      <c r="YL16" s="330"/>
      <c r="YM16" s="330"/>
      <c r="YN16" s="330"/>
      <c r="YO16" s="330"/>
      <c r="YP16" s="330"/>
      <c r="YQ16" s="330"/>
      <c r="YR16" s="330"/>
      <c r="YS16" s="330"/>
      <c r="YT16" s="330"/>
      <c r="YU16" s="330"/>
      <c r="YV16" s="330"/>
      <c r="YW16" s="330"/>
      <c r="YX16" s="330"/>
      <c r="YY16" s="330"/>
      <c r="YZ16" s="330"/>
      <c r="ZA16" s="330"/>
      <c r="ZB16" s="330"/>
      <c r="ZC16" s="330"/>
      <c r="ZD16" s="330"/>
      <c r="ZE16" s="330"/>
      <c r="ZF16" s="330"/>
      <c r="ZG16" s="330"/>
      <c r="ZH16" s="330"/>
      <c r="ZI16" s="330"/>
      <c r="ZJ16" s="330"/>
      <c r="ZK16" s="330"/>
      <c r="ZL16" s="330"/>
      <c r="ZM16" s="330"/>
      <c r="ZN16" s="330"/>
      <c r="ZO16" s="330"/>
      <c r="ZP16" s="330"/>
      <c r="ZQ16" s="330"/>
      <c r="ZR16" s="330"/>
      <c r="ZS16" s="330"/>
      <c r="ZT16" s="330"/>
      <c r="ZU16" s="330"/>
      <c r="ZV16" s="330"/>
      <c r="ZW16" s="330"/>
      <c r="ZX16" s="330"/>
      <c r="ZY16" s="330"/>
      <c r="ZZ16" s="330"/>
      <c r="AAA16" s="330"/>
      <c r="AAB16" s="330"/>
      <c r="AAC16" s="330"/>
      <c r="AAD16" s="330"/>
      <c r="AAE16" s="330"/>
      <c r="AAF16" s="330"/>
      <c r="AAG16" s="330"/>
      <c r="AAH16" s="330"/>
      <c r="AAI16" s="330"/>
      <c r="AAJ16" s="330"/>
      <c r="AAK16" s="330"/>
      <c r="AAL16" s="330"/>
      <c r="AAM16" s="330"/>
      <c r="AAN16" s="330"/>
      <c r="AAO16" s="330"/>
      <c r="AAP16" s="330"/>
      <c r="AAQ16" s="330"/>
      <c r="AAR16" s="330"/>
      <c r="AAS16" s="330"/>
      <c r="AAT16" s="330"/>
      <c r="AAU16" s="330"/>
      <c r="AAV16" s="330"/>
      <c r="AAW16" s="330"/>
      <c r="AAX16" s="330"/>
      <c r="AAY16" s="330"/>
      <c r="AAZ16" s="330"/>
      <c r="ABA16" s="330"/>
      <c r="ABB16" s="330"/>
      <c r="ABC16" s="330"/>
      <c r="ABD16" s="330"/>
      <c r="ABE16" s="330"/>
      <c r="ABF16" s="330"/>
      <c r="ABG16" s="330"/>
      <c r="ABH16" s="330"/>
      <c r="ABI16" s="330"/>
      <c r="ABJ16" s="330"/>
      <c r="ABK16" s="330"/>
      <c r="ABL16" s="330"/>
      <c r="ABM16" s="330"/>
      <c r="ABN16" s="330"/>
      <c r="ABO16" s="330"/>
      <c r="ABP16" s="330"/>
      <c r="ABQ16" s="330"/>
      <c r="ABR16" s="330"/>
      <c r="ABS16" s="330"/>
      <c r="ABT16" s="330"/>
      <c r="ABU16" s="330"/>
      <c r="ABV16" s="330"/>
      <c r="ABW16" s="330"/>
      <c r="ABX16" s="330"/>
      <c r="ABY16" s="330"/>
      <c r="ABZ16" s="330"/>
      <c r="ACA16" s="330"/>
      <c r="ACB16" s="330"/>
      <c r="ACC16" s="330"/>
      <c r="ACD16" s="330"/>
      <c r="ACE16" s="330"/>
      <c r="ACF16" s="330"/>
      <c r="ACG16" s="330"/>
      <c r="ACH16" s="330"/>
      <c r="ACI16" s="330"/>
      <c r="ACJ16" s="330"/>
      <c r="ACK16" s="330"/>
      <c r="ACL16" s="330"/>
      <c r="ACM16" s="330"/>
      <c r="ACN16" s="330"/>
      <c r="ACO16" s="330"/>
      <c r="ACP16" s="330"/>
      <c r="ACQ16" s="330"/>
      <c r="ACR16" s="330"/>
      <c r="ACS16" s="330"/>
      <c r="ACT16" s="330"/>
      <c r="ACU16" s="330"/>
      <c r="ACV16" s="330"/>
      <c r="ACW16" s="330"/>
      <c r="ACX16" s="330"/>
      <c r="ACY16" s="330"/>
      <c r="ACZ16" s="330"/>
      <c r="ADA16" s="330"/>
      <c r="ADB16" s="330"/>
      <c r="ADC16" s="330"/>
      <c r="ADD16" s="330"/>
      <c r="ADE16" s="330"/>
      <c r="ADF16" s="330"/>
      <c r="ADG16" s="330"/>
      <c r="ADH16" s="330"/>
      <c r="ADI16" s="330"/>
      <c r="ADJ16" s="330"/>
      <c r="ADK16" s="330"/>
      <c r="ADL16" s="330"/>
      <c r="ADM16" s="330"/>
      <c r="ADN16" s="330"/>
      <c r="ADO16" s="330"/>
      <c r="ADP16" s="330"/>
      <c r="ADQ16" s="330"/>
      <c r="ADR16" s="330"/>
      <c r="ADS16" s="330"/>
      <c r="ADT16" s="330"/>
      <c r="ADU16" s="330"/>
      <c r="ADV16" s="330"/>
      <c r="ADW16" s="330"/>
      <c r="ADX16" s="330"/>
      <c r="ADY16" s="330"/>
      <c r="ADZ16" s="330"/>
      <c r="AEA16" s="330"/>
      <c r="AEB16" s="330"/>
      <c r="AEC16" s="330"/>
      <c r="AED16" s="330"/>
      <c r="AEE16" s="330"/>
      <c r="AEF16" s="330"/>
      <c r="AEG16" s="330"/>
      <c r="AEH16" s="330"/>
      <c r="AEI16" s="330"/>
      <c r="AEJ16" s="330"/>
      <c r="AEK16" s="330"/>
      <c r="AEL16" s="330"/>
      <c r="AEM16" s="330"/>
      <c r="AEN16" s="330"/>
      <c r="AEO16" s="330"/>
      <c r="AEP16" s="330"/>
      <c r="AEQ16" s="330"/>
      <c r="AER16" s="330"/>
      <c r="AES16" s="330"/>
      <c r="AET16" s="330"/>
      <c r="AEU16" s="330"/>
      <c r="AEV16" s="330"/>
      <c r="AEW16" s="330"/>
      <c r="AEX16" s="330"/>
      <c r="AEY16" s="330"/>
      <c r="AEZ16" s="330"/>
      <c r="AFA16" s="330"/>
      <c r="AFB16" s="330"/>
      <c r="AFC16" s="330"/>
      <c r="AFD16" s="330"/>
      <c r="AFE16" s="330"/>
      <c r="AFF16" s="330"/>
      <c r="AFG16" s="330"/>
      <c r="AFH16" s="330"/>
      <c r="AFI16" s="330"/>
      <c r="AFJ16" s="330"/>
      <c r="AFK16" s="330"/>
      <c r="AFL16" s="330"/>
      <c r="AFM16" s="330"/>
      <c r="AFN16" s="330"/>
      <c r="AFO16" s="330"/>
      <c r="AFP16" s="330"/>
      <c r="AFQ16" s="330"/>
      <c r="AFR16" s="330"/>
      <c r="AFS16" s="330"/>
      <c r="AFT16" s="330"/>
      <c r="AFU16" s="330"/>
      <c r="AFV16" s="330"/>
      <c r="AFW16" s="330"/>
      <c r="AFX16" s="330"/>
      <c r="AFY16" s="330"/>
      <c r="AFZ16" s="330"/>
      <c r="AGA16" s="330"/>
      <c r="AGB16" s="330"/>
      <c r="AGC16" s="330"/>
      <c r="AGD16" s="330"/>
      <c r="AGE16" s="330"/>
      <c r="AGF16" s="330"/>
      <c r="AGG16" s="330"/>
      <c r="AGH16" s="330"/>
      <c r="AGI16" s="330"/>
      <c r="AGJ16" s="330"/>
      <c r="AGK16" s="330"/>
      <c r="AGL16" s="330"/>
      <c r="AGM16" s="330"/>
      <c r="AGN16" s="330"/>
      <c r="AGO16" s="330"/>
      <c r="AGP16" s="330"/>
      <c r="AGQ16" s="330"/>
      <c r="AGR16" s="330"/>
      <c r="AGS16" s="330"/>
      <c r="AGT16" s="330"/>
      <c r="AGU16" s="330"/>
      <c r="AGV16" s="330"/>
      <c r="AGW16" s="330"/>
      <c r="AGX16" s="330"/>
      <c r="AGY16" s="330"/>
      <c r="AGZ16" s="330"/>
      <c r="AHA16" s="330"/>
      <c r="AHB16" s="330"/>
      <c r="AHC16" s="330"/>
      <c r="AHD16" s="330"/>
      <c r="AHE16" s="330"/>
      <c r="AHF16" s="330"/>
      <c r="AHG16" s="330"/>
      <c r="AHH16" s="330"/>
      <c r="AHI16" s="330"/>
      <c r="AHJ16" s="330"/>
      <c r="AHK16" s="330"/>
      <c r="AHL16" s="330"/>
      <c r="AHM16" s="330"/>
      <c r="AHN16" s="330"/>
      <c r="AHO16" s="330"/>
      <c r="AHP16" s="330"/>
      <c r="AHQ16" s="330"/>
      <c r="AHR16" s="330"/>
      <c r="AHS16" s="330"/>
      <c r="AHT16" s="330"/>
      <c r="AHU16" s="330"/>
      <c r="AHV16" s="330"/>
      <c r="AHW16" s="330"/>
      <c r="AHX16" s="330"/>
      <c r="AHY16" s="330"/>
      <c r="AHZ16" s="330"/>
      <c r="AIA16" s="330"/>
      <c r="AIB16" s="330"/>
      <c r="AIC16" s="330"/>
      <c r="AID16" s="330"/>
      <c r="AIE16" s="330"/>
      <c r="AIF16" s="330"/>
      <c r="AIG16" s="330"/>
      <c r="AIH16" s="330"/>
      <c r="AII16" s="330"/>
      <c r="AIJ16" s="330"/>
      <c r="AIK16" s="330"/>
      <c r="AIL16" s="330"/>
      <c r="AIM16" s="330"/>
      <c r="AIN16" s="330"/>
      <c r="AIO16" s="330"/>
      <c r="AIP16" s="330"/>
      <c r="AIQ16" s="330"/>
      <c r="AIR16" s="330"/>
      <c r="AIS16" s="330"/>
      <c r="AIT16" s="330"/>
      <c r="AIU16" s="330"/>
      <c r="AIV16" s="330"/>
      <c r="AIW16" s="330"/>
      <c r="AIX16" s="330"/>
      <c r="AIY16" s="330"/>
      <c r="AIZ16" s="330"/>
      <c r="AJA16" s="330"/>
      <c r="AJB16" s="330"/>
      <c r="AJC16" s="330"/>
      <c r="AJD16" s="330"/>
      <c r="AJE16" s="330"/>
      <c r="AJF16" s="330"/>
      <c r="AJG16" s="330"/>
      <c r="AJH16" s="330"/>
      <c r="AJI16" s="330"/>
      <c r="AJJ16" s="330"/>
      <c r="AJK16" s="330"/>
      <c r="AJL16" s="330"/>
      <c r="AJM16" s="330"/>
      <c r="AJN16" s="330"/>
      <c r="AJO16" s="330"/>
      <c r="AJP16" s="330"/>
      <c r="AJQ16" s="330"/>
      <c r="AJR16" s="330"/>
      <c r="AJS16" s="330"/>
      <c r="AJT16" s="330"/>
      <c r="AJU16" s="330"/>
      <c r="AJV16" s="330"/>
      <c r="AJW16" s="330"/>
      <c r="AJX16" s="330"/>
      <c r="AJY16" s="330"/>
      <c r="AJZ16" s="330"/>
      <c r="AKA16" s="330"/>
      <c r="AKB16" s="330"/>
      <c r="AKC16" s="330"/>
      <c r="AKD16" s="330"/>
      <c r="AKE16" s="330"/>
      <c r="AKF16" s="330"/>
      <c r="AKG16" s="330"/>
      <c r="AKH16" s="330"/>
      <c r="AKI16" s="330"/>
      <c r="AKJ16" s="330"/>
      <c r="AKK16" s="330"/>
      <c r="AKL16" s="330"/>
      <c r="AKM16" s="330"/>
      <c r="AKN16" s="330"/>
      <c r="AKO16" s="330"/>
      <c r="AKP16" s="330"/>
      <c r="AKQ16" s="330"/>
      <c r="AKR16" s="330"/>
      <c r="AKS16" s="330"/>
      <c r="AKT16" s="330"/>
      <c r="AKU16" s="330"/>
      <c r="AKV16" s="330"/>
      <c r="AKW16" s="330"/>
      <c r="AKX16" s="330"/>
      <c r="AKY16" s="330"/>
      <c r="AKZ16" s="330"/>
      <c r="ALA16" s="330"/>
      <c r="ALB16" s="330"/>
      <c r="ALC16" s="330"/>
      <c r="ALD16" s="330"/>
      <c r="ALE16" s="330"/>
    </row>
    <row r="17" spans="1:993" s="54" customFormat="1" ht="34.5" customHeight="1" x14ac:dyDescent="0.3">
      <c r="A17" s="329"/>
      <c r="B17" s="329"/>
      <c r="C17" s="1902" t="str">
        <f>IF(OR(OsnPodaci!A58="",OsnPodaci!B58=""),"Unijeti interval izvještavanja."," od "&amp;TEXT(OsnPodaci!A58,"dd.mm.yyyy.")&amp;" do "&amp;TEXT(OsnPodaci!B58,"dd.mm.yyyy.")&amp;" godine")</f>
        <v xml:space="preserve"> od 01.01.2023. do 31.12.2023. godine</v>
      </c>
      <c r="D17" s="1902"/>
      <c r="E17" s="1902"/>
      <c r="F17" s="1902"/>
      <c r="G17" s="724"/>
      <c r="H17" s="330"/>
      <c r="I17" s="330"/>
      <c r="J17" s="330"/>
      <c r="K17" s="330"/>
      <c r="L17" s="330"/>
      <c r="M17" s="330"/>
      <c r="N17" s="330"/>
      <c r="O17" s="330"/>
      <c r="P17" s="330"/>
      <c r="Q17" s="330"/>
      <c r="R17" s="330"/>
      <c r="S17" s="330"/>
      <c r="T17" s="330"/>
      <c r="U17" s="330"/>
      <c r="V17" s="330"/>
      <c r="W17" s="330"/>
      <c r="X17" s="330"/>
      <c r="Y17" s="330"/>
      <c r="Z17" s="330"/>
      <c r="AA17" s="330"/>
      <c r="AB17" s="330"/>
      <c r="AC17" s="330"/>
      <c r="AD17" s="330"/>
      <c r="AE17" s="330"/>
      <c r="AF17" s="330"/>
      <c r="AG17" s="330"/>
      <c r="AH17" s="330"/>
      <c r="AI17" s="330"/>
      <c r="AJ17" s="330"/>
      <c r="AK17" s="330"/>
      <c r="AL17" s="330"/>
      <c r="AM17" s="330"/>
      <c r="AN17" s="330"/>
      <c r="AO17" s="330"/>
      <c r="AP17" s="330"/>
      <c r="AQ17" s="330"/>
      <c r="AR17" s="330"/>
      <c r="AS17" s="330"/>
      <c r="AT17" s="330"/>
      <c r="AU17" s="330"/>
      <c r="AV17" s="330"/>
      <c r="AW17" s="330"/>
      <c r="AX17" s="330"/>
      <c r="AY17" s="330"/>
      <c r="AZ17" s="330"/>
      <c r="BA17" s="330"/>
      <c r="BB17" s="330"/>
      <c r="BC17" s="330"/>
      <c r="BD17" s="330"/>
      <c r="BE17" s="330"/>
      <c r="BF17" s="330"/>
      <c r="BG17" s="330"/>
      <c r="BH17" s="330"/>
      <c r="BI17" s="330"/>
      <c r="BJ17" s="330"/>
      <c r="BK17" s="330"/>
      <c r="BL17" s="330"/>
      <c r="BM17" s="330"/>
      <c r="BN17" s="330"/>
      <c r="BO17" s="330"/>
      <c r="BP17" s="330"/>
      <c r="BQ17" s="330"/>
      <c r="BR17" s="330"/>
      <c r="BS17" s="330"/>
      <c r="BT17" s="330"/>
      <c r="BU17" s="330"/>
      <c r="BV17" s="330"/>
      <c r="BW17" s="330"/>
      <c r="BX17" s="330"/>
      <c r="BY17" s="330"/>
      <c r="BZ17" s="330"/>
      <c r="CA17" s="330"/>
      <c r="CB17" s="330"/>
      <c r="CC17" s="330"/>
      <c r="CD17" s="330"/>
      <c r="CE17" s="330"/>
      <c r="CF17" s="330"/>
      <c r="CG17" s="330"/>
      <c r="CH17" s="330"/>
      <c r="CI17" s="330"/>
      <c r="CJ17" s="330"/>
      <c r="CK17" s="330"/>
      <c r="CL17" s="330"/>
      <c r="CM17" s="330"/>
      <c r="CN17" s="330"/>
      <c r="CO17" s="330"/>
      <c r="CP17" s="330"/>
      <c r="CQ17" s="330"/>
      <c r="CR17" s="330"/>
      <c r="CS17" s="330"/>
      <c r="CT17" s="330"/>
      <c r="CU17" s="330"/>
      <c r="CV17" s="330"/>
      <c r="CW17" s="330"/>
      <c r="CX17" s="330"/>
      <c r="CY17" s="330"/>
      <c r="CZ17" s="330"/>
      <c r="DA17" s="330"/>
      <c r="DB17" s="330"/>
      <c r="DC17" s="330"/>
      <c r="DD17" s="330"/>
      <c r="DE17" s="330"/>
      <c r="DF17" s="330"/>
      <c r="DG17" s="330"/>
      <c r="DH17" s="330"/>
      <c r="DI17" s="330"/>
      <c r="DJ17" s="330"/>
      <c r="DK17" s="330"/>
      <c r="DL17" s="330"/>
      <c r="DM17" s="330"/>
      <c r="DN17" s="330"/>
      <c r="DO17" s="330"/>
      <c r="DP17" s="330"/>
      <c r="DQ17" s="330"/>
      <c r="DR17" s="330"/>
      <c r="DS17" s="330"/>
      <c r="DT17" s="330"/>
      <c r="DU17" s="330"/>
      <c r="DV17" s="330"/>
      <c r="DW17" s="330"/>
      <c r="DX17" s="330"/>
      <c r="DY17" s="330"/>
      <c r="DZ17" s="330"/>
      <c r="EA17" s="330"/>
      <c r="EB17" s="330"/>
      <c r="EC17" s="330"/>
      <c r="ED17" s="330"/>
      <c r="EE17" s="330"/>
      <c r="EF17" s="330"/>
      <c r="EG17" s="330"/>
      <c r="EH17" s="330"/>
      <c r="EI17" s="330"/>
      <c r="EJ17" s="330"/>
      <c r="EK17" s="330"/>
      <c r="EL17" s="330"/>
      <c r="EM17" s="330"/>
      <c r="EN17" s="330"/>
      <c r="EO17" s="330"/>
      <c r="EP17" s="330"/>
      <c r="EQ17" s="330"/>
      <c r="ER17" s="330"/>
      <c r="ES17" s="330"/>
      <c r="ET17" s="330"/>
      <c r="EU17" s="330"/>
      <c r="EV17" s="330"/>
      <c r="EW17" s="330"/>
      <c r="EX17" s="330"/>
      <c r="EY17" s="330"/>
      <c r="EZ17" s="330"/>
      <c r="FA17" s="330"/>
      <c r="FB17" s="330"/>
      <c r="FC17" s="330"/>
      <c r="FD17" s="330"/>
      <c r="FE17" s="330"/>
      <c r="FF17" s="330"/>
      <c r="FG17" s="330"/>
      <c r="FH17" s="330"/>
      <c r="FI17" s="330"/>
      <c r="FJ17" s="330"/>
      <c r="FK17" s="330"/>
      <c r="FL17" s="330"/>
      <c r="FM17" s="330"/>
      <c r="FN17" s="330"/>
      <c r="FO17" s="330"/>
      <c r="FP17" s="330"/>
      <c r="FQ17" s="330"/>
      <c r="FR17" s="330"/>
      <c r="FS17" s="330"/>
      <c r="FT17" s="330"/>
      <c r="FU17" s="330"/>
      <c r="FV17" s="330"/>
      <c r="FW17" s="330"/>
      <c r="FX17" s="330"/>
      <c r="FY17" s="330"/>
      <c r="FZ17" s="330"/>
      <c r="GA17" s="330"/>
      <c r="GB17" s="330"/>
      <c r="GC17" s="330"/>
      <c r="GD17" s="330"/>
      <c r="GE17" s="330"/>
      <c r="GF17" s="330"/>
      <c r="GG17" s="330"/>
      <c r="GH17" s="330"/>
      <c r="GI17" s="330"/>
      <c r="GJ17" s="330"/>
      <c r="GK17" s="330"/>
      <c r="GL17" s="330"/>
      <c r="GM17" s="330"/>
      <c r="GN17" s="330"/>
      <c r="GO17" s="330"/>
      <c r="GP17" s="330"/>
      <c r="GQ17" s="330"/>
      <c r="GR17" s="330"/>
      <c r="GS17" s="330"/>
      <c r="GT17" s="330"/>
      <c r="GU17" s="330"/>
      <c r="GV17" s="330"/>
      <c r="GW17" s="330"/>
      <c r="GX17" s="330"/>
      <c r="GY17" s="330"/>
      <c r="GZ17" s="330"/>
      <c r="HA17" s="330"/>
      <c r="HB17" s="330"/>
      <c r="HC17" s="330"/>
      <c r="HD17" s="330"/>
      <c r="HE17" s="330"/>
      <c r="HF17" s="330"/>
      <c r="HG17" s="330"/>
      <c r="HH17" s="330"/>
      <c r="HI17" s="330"/>
      <c r="HJ17" s="330"/>
      <c r="HK17" s="330"/>
      <c r="HL17" s="330"/>
      <c r="HM17" s="330"/>
      <c r="HN17" s="330"/>
      <c r="HO17" s="330"/>
      <c r="HP17" s="330"/>
      <c r="HQ17" s="330"/>
      <c r="HR17" s="330"/>
      <c r="HS17" s="330"/>
      <c r="HT17" s="330"/>
      <c r="HU17" s="330"/>
      <c r="HV17" s="330"/>
      <c r="HW17" s="330"/>
      <c r="HX17" s="330"/>
      <c r="HY17" s="330"/>
      <c r="HZ17" s="330"/>
      <c r="IA17" s="330"/>
      <c r="IB17" s="330"/>
      <c r="IC17" s="330"/>
      <c r="ID17" s="330"/>
      <c r="IE17" s="330"/>
      <c r="IF17" s="330"/>
      <c r="IG17" s="330"/>
      <c r="IH17" s="330"/>
      <c r="II17" s="330"/>
      <c r="IJ17" s="330"/>
      <c r="IK17" s="330"/>
      <c r="IL17" s="330"/>
      <c r="IM17" s="330"/>
      <c r="IN17" s="330"/>
      <c r="IO17" s="330"/>
      <c r="IP17" s="330"/>
      <c r="IQ17" s="330"/>
      <c r="IR17" s="330"/>
      <c r="IS17" s="330"/>
      <c r="IT17" s="330"/>
      <c r="IU17" s="330"/>
      <c r="IV17" s="330"/>
      <c r="IW17" s="330"/>
      <c r="IX17" s="330"/>
      <c r="IY17" s="330"/>
      <c r="IZ17" s="330"/>
      <c r="JA17" s="330"/>
      <c r="JB17" s="330"/>
      <c r="JC17" s="330"/>
      <c r="JD17" s="330"/>
      <c r="JE17" s="330"/>
      <c r="JF17" s="330"/>
      <c r="JG17" s="330"/>
      <c r="JH17" s="330"/>
      <c r="JI17" s="330"/>
      <c r="JJ17" s="330"/>
      <c r="JK17" s="330"/>
      <c r="JL17" s="330"/>
      <c r="JM17" s="330"/>
      <c r="JN17" s="330"/>
      <c r="JO17" s="330"/>
      <c r="JP17" s="330"/>
      <c r="JQ17" s="330"/>
      <c r="JR17" s="330"/>
      <c r="JS17" s="330"/>
      <c r="JT17" s="330"/>
      <c r="JU17" s="330"/>
      <c r="JV17" s="330"/>
      <c r="JW17" s="330"/>
      <c r="JX17" s="330"/>
      <c r="JY17" s="330"/>
      <c r="JZ17" s="330"/>
      <c r="KA17" s="330"/>
      <c r="KB17" s="330"/>
      <c r="KC17" s="330"/>
      <c r="KD17" s="330"/>
      <c r="KE17" s="330"/>
      <c r="KF17" s="330"/>
      <c r="KG17" s="330"/>
      <c r="KH17" s="330"/>
      <c r="KI17" s="330"/>
      <c r="KJ17" s="330"/>
      <c r="KK17" s="330"/>
      <c r="KL17" s="330"/>
      <c r="KM17" s="330"/>
      <c r="KN17" s="330"/>
      <c r="KO17" s="330"/>
      <c r="KP17" s="330"/>
      <c r="KQ17" s="330"/>
      <c r="KR17" s="330"/>
      <c r="KS17" s="330"/>
      <c r="KT17" s="330"/>
      <c r="KU17" s="330"/>
      <c r="KV17" s="330"/>
      <c r="KW17" s="330"/>
      <c r="KX17" s="330"/>
      <c r="KY17" s="330"/>
      <c r="KZ17" s="330"/>
      <c r="LA17" s="330"/>
      <c r="LB17" s="330"/>
      <c r="LC17" s="330"/>
      <c r="LD17" s="330"/>
      <c r="LE17" s="330"/>
      <c r="LF17" s="330"/>
      <c r="LG17" s="330"/>
      <c r="LH17" s="330"/>
      <c r="LI17" s="330"/>
      <c r="LJ17" s="330"/>
      <c r="LK17" s="330"/>
      <c r="LL17" s="330"/>
      <c r="LM17" s="330"/>
      <c r="LN17" s="330"/>
      <c r="LO17" s="330"/>
      <c r="LP17" s="330"/>
      <c r="LQ17" s="330"/>
      <c r="LR17" s="330"/>
      <c r="LS17" s="330"/>
      <c r="LT17" s="330"/>
      <c r="LU17" s="330"/>
      <c r="LV17" s="330"/>
      <c r="LW17" s="330"/>
      <c r="LX17" s="330"/>
      <c r="LY17" s="330"/>
      <c r="LZ17" s="330"/>
      <c r="MA17" s="330"/>
      <c r="MB17" s="330"/>
      <c r="MC17" s="330"/>
      <c r="MD17" s="330"/>
      <c r="ME17" s="330"/>
      <c r="MF17" s="330"/>
      <c r="MG17" s="330"/>
      <c r="MH17" s="330"/>
      <c r="MI17" s="330"/>
      <c r="MJ17" s="330"/>
      <c r="MK17" s="330"/>
      <c r="ML17" s="330"/>
      <c r="MM17" s="330"/>
      <c r="MN17" s="330"/>
      <c r="MO17" s="330"/>
      <c r="MP17" s="330"/>
      <c r="MQ17" s="330"/>
      <c r="MR17" s="330"/>
      <c r="MS17" s="330"/>
      <c r="MT17" s="330"/>
      <c r="MU17" s="330"/>
      <c r="MV17" s="330"/>
      <c r="MW17" s="330"/>
      <c r="MX17" s="330"/>
      <c r="MY17" s="330"/>
      <c r="MZ17" s="330"/>
      <c r="NA17" s="330"/>
      <c r="NB17" s="330"/>
      <c r="NC17" s="330"/>
      <c r="ND17" s="330"/>
      <c r="NE17" s="330"/>
      <c r="NF17" s="330"/>
      <c r="NG17" s="330"/>
      <c r="NH17" s="330"/>
      <c r="NI17" s="330"/>
      <c r="NJ17" s="330"/>
      <c r="NK17" s="330"/>
      <c r="NL17" s="330"/>
      <c r="NM17" s="330"/>
      <c r="NN17" s="330"/>
      <c r="NO17" s="330"/>
      <c r="NP17" s="330"/>
      <c r="NQ17" s="330"/>
      <c r="NR17" s="330"/>
      <c r="NS17" s="330"/>
      <c r="NT17" s="330"/>
      <c r="NU17" s="330"/>
      <c r="NV17" s="330"/>
      <c r="NW17" s="330"/>
      <c r="NX17" s="330"/>
      <c r="NY17" s="330"/>
      <c r="NZ17" s="330"/>
      <c r="OA17" s="330"/>
      <c r="OB17" s="330"/>
      <c r="OC17" s="330"/>
      <c r="OD17" s="330"/>
      <c r="OE17" s="330"/>
      <c r="OF17" s="330"/>
      <c r="OG17" s="330"/>
      <c r="OH17" s="330"/>
      <c r="OI17" s="330"/>
      <c r="OJ17" s="330"/>
      <c r="OK17" s="330"/>
      <c r="OL17" s="330"/>
      <c r="OM17" s="330"/>
      <c r="ON17" s="330"/>
      <c r="OO17" s="330"/>
      <c r="OP17" s="330"/>
      <c r="OQ17" s="330"/>
      <c r="OR17" s="330"/>
      <c r="OS17" s="330"/>
      <c r="OT17" s="330"/>
      <c r="OU17" s="330"/>
      <c r="OV17" s="330"/>
      <c r="OW17" s="330"/>
      <c r="OX17" s="330"/>
      <c r="OY17" s="330"/>
      <c r="OZ17" s="330"/>
      <c r="PA17" s="330"/>
      <c r="PB17" s="330"/>
      <c r="PC17" s="330"/>
      <c r="PD17" s="330"/>
      <c r="PE17" s="330"/>
      <c r="PF17" s="330"/>
      <c r="PG17" s="330"/>
      <c r="PH17" s="330"/>
      <c r="PI17" s="330"/>
      <c r="PJ17" s="330"/>
      <c r="PK17" s="330"/>
      <c r="PL17" s="330"/>
      <c r="PM17" s="330"/>
      <c r="PN17" s="330"/>
      <c r="PO17" s="330"/>
      <c r="PP17" s="330"/>
      <c r="PQ17" s="330"/>
      <c r="PR17" s="330"/>
      <c r="PS17" s="330"/>
      <c r="PT17" s="330"/>
      <c r="PU17" s="330"/>
      <c r="PV17" s="330"/>
      <c r="PW17" s="330"/>
      <c r="PX17" s="330"/>
      <c r="PY17" s="330"/>
      <c r="PZ17" s="330"/>
      <c r="QA17" s="330"/>
      <c r="QB17" s="330"/>
      <c r="QC17" s="330"/>
      <c r="QD17" s="330"/>
      <c r="QE17" s="330"/>
      <c r="QF17" s="330"/>
      <c r="QG17" s="330"/>
      <c r="QH17" s="330"/>
      <c r="QI17" s="330"/>
      <c r="QJ17" s="330"/>
      <c r="QK17" s="330"/>
      <c r="QL17" s="330"/>
      <c r="QM17" s="330"/>
      <c r="QN17" s="330"/>
      <c r="QO17" s="330"/>
      <c r="QP17" s="330"/>
      <c r="QQ17" s="330"/>
      <c r="QR17" s="330"/>
      <c r="QS17" s="330"/>
      <c r="QT17" s="330"/>
      <c r="QU17" s="330"/>
      <c r="QV17" s="330"/>
      <c r="QW17" s="330"/>
      <c r="QX17" s="330"/>
      <c r="QY17" s="330"/>
      <c r="QZ17" s="330"/>
      <c r="RA17" s="330"/>
      <c r="RB17" s="330"/>
      <c r="RC17" s="330"/>
      <c r="RD17" s="330"/>
      <c r="RE17" s="330"/>
      <c r="RF17" s="330"/>
      <c r="RG17" s="330"/>
      <c r="RH17" s="330"/>
      <c r="RI17" s="330"/>
      <c r="RJ17" s="330"/>
      <c r="RK17" s="330"/>
      <c r="RL17" s="330"/>
      <c r="RM17" s="330"/>
      <c r="RN17" s="330"/>
      <c r="RO17" s="330"/>
      <c r="RP17" s="330"/>
      <c r="RQ17" s="330"/>
      <c r="RR17" s="330"/>
      <c r="RS17" s="330"/>
      <c r="RT17" s="330"/>
      <c r="RU17" s="330"/>
      <c r="RV17" s="330"/>
      <c r="RW17" s="330"/>
      <c r="RX17" s="330"/>
      <c r="RY17" s="330"/>
      <c r="RZ17" s="330"/>
      <c r="SA17" s="330"/>
      <c r="SB17" s="330"/>
      <c r="SC17" s="330"/>
      <c r="SD17" s="330"/>
      <c r="SE17" s="330"/>
      <c r="SF17" s="330"/>
      <c r="SG17" s="330"/>
      <c r="SH17" s="330"/>
      <c r="SI17" s="330"/>
      <c r="SJ17" s="330"/>
      <c r="SK17" s="330"/>
      <c r="SL17" s="330"/>
      <c r="SM17" s="330"/>
      <c r="SN17" s="330"/>
      <c r="SO17" s="330"/>
      <c r="SP17" s="330"/>
      <c r="SQ17" s="330"/>
      <c r="SR17" s="330"/>
      <c r="SS17" s="330"/>
      <c r="ST17" s="330"/>
      <c r="SU17" s="330"/>
      <c r="SV17" s="330"/>
      <c r="SW17" s="330"/>
      <c r="SX17" s="330"/>
      <c r="SY17" s="330"/>
      <c r="SZ17" s="330"/>
      <c r="TA17" s="330"/>
      <c r="TB17" s="330"/>
      <c r="TC17" s="330"/>
      <c r="TD17" s="330"/>
      <c r="TE17" s="330"/>
      <c r="TF17" s="330"/>
      <c r="TG17" s="330"/>
      <c r="TH17" s="330"/>
      <c r="TI17" s="330"/>
      <c r="TJ17" s="330"/>
      <c r="TK17" s="330"/>
      <c r="TL17" s="330"/>
      <c r="TM17" s="330"/>
      <c r="TN17" s="330"/>
      <c r="TO17" s="330"/>
      <c r="TP17" s="330"/>
      <c r="TQ17" s="330"/>
      <c r="TR17" s="330"/>
      <c r="TS17" s="330"/>
      <c r="TT17" s="330"/>
      <c r="TU17" s="330"/>
      <c r="TV17" s="330"/>
      <c r="TW17" s="330"/>
      <c r="TX17" s="330"/>
      <c r="TY17" s="330"/>
      <c r="TZ17" s="330"/>
      <c r="UA17" s="330"/>
      <c r="UB17" s="330"/>
      <c r="UC17" s="330"/>
      <c r="UD17" s="330"/>
      <c r="UE17" s="330"/>
      <c r="UF17" s="330"/>
      <c r="UG17" s="330"/>
      <c r="UH17" s="330"/>
      <c r="UI17" s="330"/>
      <c r="UJ17" s="330"/>
      <c r="UK17" s="330"/>
      <c r="UL17" s="330"/>
      <c r="UM17" s="330"/>
      <c r="UN17" s="330"/>
      <c r="UO17" s="330"/>
      <c r="UP17" s="330"/>
      <c r="UQ17" s="330"/>
      <c r="UR17" s="330"/>
      <c r="US17" s="330"/>
      <c r="UT17" s="330"/>
      <c r="UU17" s="330"/>
      <c r="UV17" s="330"/>
      <c r="UW17" s="330"/>
      <c r="UX17" s="330"/>
      <c r="UY17" s="330"/>
      <c r="UZ17" s="330"/>
      <c r="VA17" s="330"/>
      <c r="VB17" s="330"/>
      <c r="VC17" s="330"/>
      <c r="VD17" s="330"/>
      <c r="VE17" s="330"/>
      <c r="VF17" s="330"/>
      <c r="VG17" s="330"/>
      <c r="VH17" s="330"/>
      <c r="VI17" s="330"/>
      <c r="VJ17" s="330"/>
      <c r="VK17" s="330"/>
      <c r="VL17" s="330"/>
      <c r="VM17" s="330"/>
      <c r="VN17" s="330"/>
      <c r="VO17" s="330"/>
      <c r="VP17" s="330"/>
      <c r="VQ17" s="330"/>
      <c r="VR17" s="330"/>
      <c r="VS17" s="330"/>
      <c r="VT17" s="330"/>
      <c r="VU17" s="330"/>
      <c r="VV17" s="330"/>
      <c r="VW17" s="330"/>
      <c r="VX17" s="330"/>
      <c r="VY17" s="330"/>
      <c r="VZ17" s="330"/>
      <c r="WA17" s="330"/>
      <c r="WB17" s="330"/>
      <c r="WC17" s="330"/>
      <c r="WD17" s="330"/>
      <c r="WE17" s="330"/>
      <c r="WF17" s="330"/>
      <c r="WG17" s="330"/>
      <c r="WH17" s="330"/>
      <c r="WI17" s="330"/>
      <c r="WJ17" s="330"/>
      <c r="WK17" s="330"/>
      <c r="WL17" s="330"/>
      <c r="WM17" s="330"/>
      <c r="WN17" s="330"/>
      <c r="WO17" s="330"/>
      <c r="WP17" s="330"/>
      <c r="WQ17" s="330"/>
      <c r="WR17" s="330"/>
      <c r="WS17" s="330"/>
      <c r="WT17" s="330"/>
      <c r="WU17" s="330"/>
      <c r="WV17" s="330"/>
      <c r="WW17" s="330"/>
      <c r="WX17" s="330"/>
      <c r="WY17" s="330"/>
      <c r="WZ17" s="330"/>
      <c r="XA17" s="330"/>
      <c r="XB17" s="330"/>
      <c r="XC17" s="330"/>
      <c r="XD17" s="330"/>
      <c r="XE17" s="330"/>
      <c r="XF17" s="330"/>
      <c r="XG17" s="330"/>
      <c r="XH17" s="330"/>
      <c r="XI17" s="330"/>
      <c r="XJ17" s="330"/>
      <c r="XK17" s="330"/>
      <c r="XL17" s="330"/>
      <c r="XM17" s="330"/>
      <c r="XN17" s="330"/>
      <c r="XO17" s="330"/>
      <c r="XP17" s="330"/>
      <c r="XQ17" s="330"/>
      <c r="XR17" s="330"/>
      <c r="XS17" s="330"/>
      <c r="XT17" s="330"/>
      <c r="XU17" s="330"/>
      <c r="XV17" s="330"/>
      <c r="XW17" s="330"/>
      <c r="XX17" s="330"/>
      <c r="XY17" s="330"/>
      <c r="XZ17" s="330"/>
      <c r="YA17" s="330"/>
      <c r="YB17" s="330"/>
      <c r="YC17" s="330"/>
      <c r="YD17" s="330"/>
      <c r="YE17" s="330"/>
      <c r="YF17" s="330"/>
      <c r="YG17" s="330"/>
      <c r="YH17" s="330"/>
      <c r="YI17" s="330"/>
      <c r="YJ17" s="330"/>
      <c r="YK17" s="330"/>
      <c r="YL17" s="330"/>
      <c r="YM17" s="330"/>
      <c r="YN17" s="330"/>
      <c r="YO17" s="330"/>
      <c r="YP17" s="330"/>
      <c r="YQ17" s="330"/>
      <c r="YR17" s="330"/>
      <c r="YS17" s="330"/>
      <c r="YT17" s="330"/>
      <c r="YU17" s="330"/>
      <c r="YV17" s="330"/>
      <c r="YW17" s="330"/>
      <c r="YX17" s="330"/>
      <c r="YY17" s="330"/>
      <c r="YZ17" s="330"/>
      <c r="ZA17" s="330"/>
      <c r="ZB17" s="330"/>
      <c r="ZC17" s="330"/>
      <c r="ZD17" s="330"/>
      <c r="ZE17" s="330"/>
      <c r="ZF17" s="330"/>
      <c r="ZG17" s="330"/>
      <c r="ZH17" s="330"/>
      <c r="ZI17" s="330"/>
      <c r="ZJ17" s="330"/>
      <c r="ZK17" s="330"/>
      <c r="ZL17" s="330"/>
      <c r="ZM17" s="330"/>
      <c r="ZN17" s="330"/>
      <c r="ZO17" s="330"/>
      <c r="ZP17" s="330"/>
      <c r="ZQ17" s="330"/>
      <c r="ZR17" s="330"/>
      <c r="ZS17" s="330"/>
      <c r="ZT17" s="330"/>
      <c r="ZU17" s="330"/>
      <c r="ZV17" s="330"/>
      <c r="ZW17" s="330"/>
      <c r="ZX17" s="330"/>
      <c r="ZY17" s="330"/>
      <c r="ZZ17" s="330"/>
      <c r="AAA17" s="330"/>
      <c r="AAB17" s="330"/>
      <c r="AAC17" s="330"/>
      <c r="AAD17" s="330"/>
      <c r="AAE17" s="330"/>
      <c r="AAF17" s="330"/>
      <c r="AAG17" s="330"/>
      <c r="AAH17" s="330"/>
      <c r="AAI17" s="330"/>
      <c r="AAJ17" s="330"/>
      <c r="AAK17" s="330"/>
      <c r="AAL17" s="330"/>
      <c r="AAM17" s="330"/>
      <c r="AAN17" s="330"/>
      <c r="AAO17" s="330"/>
      <c r="AAP17" s="330"/>
      <c r="AAQ17" s="330"/>
      <c r="AAR17" s="330"/>
      <c r="AAS17" s="330"/>
      <c r="AAT17" s="330"/>
      <c r="AAU17" s="330"/>
      <c r="AAV17" s="330"/>
      <c r="AAW17" s="330"/>
      <c r="AAX17" s="330"/>
      <c r="AAY17" s="330"/>
      <c r="AAZ17" s="330"/>
      <c r="ABA17" s="330"/>
      <c r="ABB17" s="330"/>
      <c r="ABC17" s="330"/>
      <c r="ABD17" s="330"/>
      <c r="ABE17" s="330"/>
      <c r="ABF17" s="330"/>
      <c r="ABG17" s="330"/>
      <c r="ABH17" s="330"/>
      <c r="ABI17" s="330"/>
      <c r="ABJ17" s="330"/>
      <c r="ABK17" s="330"/>
      <c r="ABL17" s="330"/>
      <c r="ABM17" s="330"/>
      <c r="ABN17" s="330"/>
      <c r="ABO17" s="330"/>
      <c r="ABP17" s="330"/>
      <c r="ABQ17" s="330"/>
      <c r="ABR17" s="330"/>
      <c r="ABS17" s="330"/>
      <c r="ABT17" s="330"/>
      <c r="ABU17" s="330"/>
      <c r="ABV17" s="330"/>
      <c r="ABW17" s="330"/>
      <c r="ABX17" s="330"/>
      <c r="ABY17" s="330"/>
      <c r="ABZ17" s="330"/>
      <c r="ACA17" s="330"/>
      <c r="ACB17" s="330"/>
      <c r="ACC17" s="330"/>
      <c r="ACD17" s="330"/>
      <c r="ACE17" s="330"/>
      <c r="ACF17" s="330"/>
      <c r="ACG17" s="330"/>
      <c r="ACH17" s="330"/>
      <c r="ACI17" s="330"/>
      <c r="ACJ17" s="330"/>
      <c r="ACK17" s="330"/>
      <c r="ACL17" s="330"/>
      <c r="ACM17" s="330"/>
      <c r="ACN17" s="330"/>
      <c r="ACO17" s="330"/>
      <c r="ACP17" s="330"/>
      <c r="ACQ17" s="330"/>
      <c r="ACR17" s="330"/>
      <c r="ACS17" s="330"/>
      <c r="ACT17" s="330"/>
      <c r="ACU17" s="330"/>
      <c r="ACV17" s="330"/>
      <c r="ACW17" s="330"/>
      <c r="ACX17" s="330"/>
      <c r="ACY17" s="330"/>
      <c r="ACZ17" s="330"/>
      <c r="ADA17" s="330"/>
      <c r="ADB17" s="330"/>
      <c r="ADC17" s="330"/>
      <c r="ADD17" s="330"/>
      <c r="ADE17" s="330"/>
      <c r="ADF17" s="330"/>
      <c r="ADG17" s="330"/>
      <c r="ADH17" s="330"/>
      <c r="ADI17" s="330"/>
      <c r="ADJ17" s="330"/>
      <c r="ADK17" s="330"/>
      <c r="ADL17" s="330"/>
      <c r="ADM17" s="330"/>
      <c r="ADN17" s="330"/>
      <c r="ADO17" s="330"/>
      <c r="ADP17" s="330"/>
      <c r="ADQ17" s="330"/>
      <c r="ADR17" s="330"/>
      <c r="ADS17" s="330"/>
      <c r="ADT17" s="330"/>
      <c r="ADU17" s="330"/>
      <c r="ADV17" s="330"/>
      <c r="ADW17" s="330"/>
      <c r="ADX17" s="330"/>
      <c r="ADY17" s="330"/>
      <c r="ADZ17" s="330"/>
      <c r="AEA17" s="330"/>
      <c r="AEB17" s="330"/>
      <c r="AEC17" s="330"/>
      <c r="AED17" s="330"/>
      <c r="AEE17" s="330"/>
      <c r="AEF17" s="330"/>
      <c r="AEG17" s="330"/>
      <c r="AEH17" s="330"/>
      <c r="AEI17" s="330"/>
      <c r="AEJ17" s="330"/>
      <c r="AEK17" s="330"/>
      <c r="AEL17" s="330"/>
      <c r="AEM17" s="330"/>
      <c r="AEN17" s="330"/>
      <c r="AEO17" s="330"/>
      <c r="AEP17" s="330"/>
      <c r="AEQ17" s="330"/>
      <c r="AER17" s="330"/>
      <c r="AES17" s="330"/>
      <c r="AET17" s="330"/>
      <c r="AEU17" s="330"/>
      <c r="AEV17" s="330"/>
      <c r="AEW17" s="330"/>
      <c r="AEX17" s="330"/>
      <c r="AEY17" s="330"/>
      <c r="AEZ17" s="330"/>
      <c r="AFA17" s="330"/>
      <c r="AFB17" s="330"/>
      <c r="AFC17" s="330"/>
      <c r="AFD17" s="330"/>
      <c r="AFE17" s="330"/>
      <c r="AFF17" s="330"/>
      <c r="AFG17" s="330"/>
      <c r="AFH17" s="330"/>
      <c r="AFI17" s="330"/>
      <c r="AFJ17" s="330"/>
      <c r="AFK17" s="330"/>
      <c r="AFL17" s="330"/>
      <c r="AFM17" s="330"/>
      <c r="AFN17" s="330"/>
      <c r="AFO17" s="330"/>
      <c r="AFP17" s="330"/>
      <c r="AFQ17" s="330"/>
      <c r="AFR17" s="330"/>
      <c r="AFS17" s="330"/>
      <c r="AFT17" s="330"/>
      <c r="AFU17" s="330"/>
      <c r="AFV17" s="330"/>
      <c r="AFW17" s="330"/>
      <c r="AFX17" s="330"/>
      <c r="AFY17" s="330"/>
      <c r="AFZ17" s="330"/>
      <c r="AGA17" s="330"/>
      <c r="AGB17" s="330"/>
      <c r="AGC17" s="330"/>
      <c r="AGD17" s="330"/>
      <c r="AGE17" s="330"/>
      <c r="AGF17" s="330"/>
      <c r="AGG17" s="330"/>
      <c r="AGH17" s="330"/>
      <c r="AGI17" s="330"/>
      <c r="AGJ17" s="330"/>
      <c r="AGK17" s="330"/>
      <c r="AGL17" s="330"/>
      <c r="AGM17" s="330"/>
      <c r="AGN17" s="330"/>
      <c r="AGO17" s="330"/>
      <c r="AGP17" s="330"/>
      <c r="AGQ17" s="330"/>
      <c r="AGR17" s="330"/>
      <c r="AGS17" s="330"/>
      <c r="AGT17" s="330"/>
      <c r="AGU17" s="330"/>
      <c r="AGV17" s="330"/>
      <c r="AGW17" s="330"/>
      <c r="AGX17" s="330"/>
      <c r="AGY17" s="330"/>
      <c r="AGZ17" s="330"/>
      <c r="AHA17" s="330"/>
      <c r="AHB17" s="330"/>
      <c r="AHC17" s="330"/>
      <c r="AHD17" s="330"/>
      <c r="AHE17" s="330"/>
      <c r="AHF17" s="330"/>
      <c r="AHG17" s="330"/>
      <c r="AHH17" s="330"/>
      <c r="AHI17" s="330"/>
      <c r="AHJ17" s="330"/>
      <c r="AHK17" s="330"/>
      <c r="AHL17" s="330"/>
      <c r="AHM17" s="330"/>
      <c r="AHN17" s="330"/>
      <c r="AHO17" s="330"/>
      <c r="AHP17" s="330"/>
      <c r="AHQ17" s="330"/>
      <c r="AHR17" s="330"/>
      <c r="AHS17" s="330"/>
      <c r="AHT17" s="330"/>
      <c r="AHU17" s="330"/>
      <c r="AHV17" s="330"/>
      <c r="AHW17" s="330"/>
      <c r="AHX17" s="330"/>
      <c r="AHY17" s="330"/>
      <c r="AHZ17" s="330"/>
      <c r="AIA17" s="330"/>
      <c r="AIB17" s="330"/>
      <c r="AIC17" s="330"/>
      <c r="AID17" s="330"/>
      <c r="AIE17" s="330"/>
      <c r="AIF17" s="330"/>
      <c r="AIG17" s="330"/>
      <c r="AIH17" s="330"/>
      <c r="AII17" s="330"/>
      <c r="AIJ17" s="330"/>
      <c r="AIK17" s="330"/>
      <c r="AIL17" s="330"/>
      <c r="AIM17" s="330"/>
      <c r="AIN17" s="330"/>
      <c r="AIO17" s="330"/>
      <c r="AIP17" s="330"/>
      <c r="AIQ17" s="330"/>
      <c r="AIR17" s="330"/>
      <c r="AIS17" s="330"/>
      <c r="AIT17" s="330"/>
      <c r="AIU17" s="330"/>
      <c r="AIV17" s="330"/>
      <c r="AIW17" s="330"/>
      <c r="AIX17" s="330"/>
      <c r="AIY17" s="330"/>
      <c r="AIZ17" s="330"/>
      <c r="AJA17" s="330"/>
      <c r="AJB17" s="330"/>
      <c r="AJC17" s="330"/>
      <c r="AJD17" s="330"/>
      <c r="AJE17" s="330"/>
      <c r="AJF17" s="330"/>
      <c r="AJG17" s="330"/>
      <c r="AJH17" s="330"/>
      <c r="AJI17" s="330"/>
      <c r="AJJ17" s="330"/>
      <c r="AJK17" s="330"/>
      <c r="AJL17" s="330"/>
      <c r="AJM17" s="330"/>
      <c r="AJN17" s="330"/>
      <c r="AJO17" s="330"/>
      <c r="AJP17" s="330"/>
      <c r="AJQ17" s="330"/>
      <c r="AJR17" s="330"/>
      <c r="AJS17" s="330"/>
      <c r="AJT17" s="330"/>
      <c r="AJU17" s="330"/>
      <c r="AJV17" s="330"/>
      <c r="AJW17" s="330"/>
      <c r="AJX17" s="330"/>
      <c r="AJY17" s="330"/>
      <c r="AJZ17" s="330"/>
      <c r="AKA17" s="330"/>
      <c r="AKB17" s="330"/>
      <c r="AKC17" s="330"/>
      <c r="AKD17" s="330"/>
      <c r="AKE17" s="330"/>
      <c r="AKF17" s="330"/>
      <c r="AKG17" s="330"/>
      <c r="AKH17" s="330"/>
      <c r="AKI17" s="330"/>
      <c r="AKJ17" s="330"/>
      <c r="AKK17" s="330"/>
      <c r="AKL17" s="330"/>
      <c r="AKM17" s="330"/>
      <c r="AKN17" s="330"/>
      <c r="AKO17" s="330"/>
      <c r="AKP17" s="330"/>
      <c r="AKQ17" s="330"/>
      <c r="AKR17" s="330"/>
      <c r="AKS17" s="330"/>
      <c r="AKT17" s="330"/>
      <c r="AKU17" s="330"/>
      <c r="AKV17" s="330"/>
      <c r="AKW17" s="330"/>
      <c r="AKX17" s="330"/>
      <c r="AKY17" s="330"/>
      <c r="AKZ17" s="330"/>
      <c r="ALA17" s="330"/>
      <c r="ALB17" s="330"/>
      <c r="ALC17" s="330"/>
      <c r="ALD17" s="330"/>
      <c r="ALE17" s="330"/>
    </row>
    <row r="18" spans="1:993" s="54" customFormat="1" ht="34.5" customHeight="1" x14ac:dyDescent="0.3">
      <c r="A18" s="329">
        <v>0.06</v>
      </c>
      <c r="B18" s="336">
        <f>IF(LEN(C20)=0,"",1+ABS((LEN(C20)*A18)/LEN(LEN(C20))+A18))</f>
        <v>1.93</v>
      </c>
      <c r="C18" s="320" t="s">
        <v>3118</v>
      </c>
      <c r="D18" s="42"/>
      <c r="E18" s="42"/>
      <c r="F18" s="42"/>
      <c r="G18" s="723"/>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0"/>
      <c r="AN18" s="330"/>
      <c r="AO18" s="330"/>
      <c r="AP18" s="330"/>
      <c r="AQ18" s="330"/>
      <c r="AR18" s="330"/>
      <c r="AS18" s="330"/>
      <c r="AT18" s="330"/>
      <c r="AU18" s="330"/>
      <c r="AV18" s="330"/>
      <c r="AW18" s="330"/>
      <c r="AX18" s="330"/>
      <c r="AY18" s="330"/>
      <c r="AZ18" s="330"/>
      <c r="BA18" s="330"/>
      <c r="BB18" s="330"/>
      <c r="BC18" s="330"/>
      <c r="BD18" s="330"/>
      <c r="BE18" s="330"/>
      <c r="BF18" s="330"/>
      <c r="BG18" s="330"/>
      <c r="BH18" s="330"/>
      <c r="BI18" s="330"/>
      <c r="BJ18" s="330"/>
      <c r="BK18" s="330"/>
      <c r="BL18" s="330"/>
      <c r="BM18" s="330"/>
      <c r="BN18" s="330"/>
      <c r="BO18" s="330"/>
      <c r="BP18" s="330"/>
      <c r="BQ18" s="330"/>
      <c r="BR18" s="330"/>
      <c r="BS18" s="330"/>
      <c r="BT18" s="330"/>
      <c r="BU18" s="330"/>
      <c r="BV18" s="330"/>
      <c r="BW18" s="330"/>
      <c r="BX18" s="330"/>
      <c r="BY18" s="330"/>
      <c r="BZ18" s="330"/>
      <c r="CA18" s="330"/>
      <c r="CB18" s="330"/>
      <c r="CC18" s="330"/>
      <c r="CD18" s="330"/>
      <c r="CE18" s="330"/>
      <c r="CF18" s="330"/>
      <c r="CG18" s="330"/>
      <c r="CH18" s="330"/>
      <c r="CI18" s="330"/>
      <c r="CJ18" s="330"/>
      <c r="CK18" s="330"/>
      <c r="CL18" s="330"/>
      <c r="CM18" s="330"/>
      <c r="CN18" s="330"/>
      <c r="CO18" s="330"/>
      <c r="CP18" s="330"/>
      <c r="CQ18" s="330"/>
      <c r="CR18" s="330"/>
      <c r="CS18" s="330"/>
      <c r="CT18" s="330"/>
      <c r="CU18" s="330"/>
      <c r="CV18" s="330"/>
      <c r="CW18" s="330"/>
      <c r="CX18" s="330"/>
      <c r="CY18" s="330"/>
      <c r="CZ18" s="330"/>
      <c r="DA18" s="330"/>
      <c r="DB18" s="330"/>
      <c r="DC18" s="330"/>
      <c r="DD18" s="330"/>
      <c r="DE18" s="330"/>
      <c r="DF18" s="330"/>
      <c r="DG18" s="330"/>
      <c r="DH18" s="330"/>
      <c r="DI18" s="330"/>
      <c r="DJ18" s="330"/>
      <c r="DK18" s="330"/>
      <c r="DL18" s="330"/>
      <c r="DM18" s="330"/>
      <c r="DN18" s="330"/>
      <c r="DO18" s="330"/>
      <c r="DP18" s="330"/>
      <c r="DQ18" s="330"/>
      <c r="DR18" s="330"/>
      <c r="DS18" s="330"/>
      <c r="DT18" s="330"/>
      <c r="DU18" s="330"/>
      <c r="DV18" s="330"/>
      <c r="DW18" s="330"/>
      <c r="DX18" s="330"/>
      <c r="DY18" s="330"/>
      <c r="DZ18" s="330"/>
      <c r="EA18" s="330"/>
      <c r="EB18" s="330"/>
      <c r="EC18" s="330"/>
      <c r="ED18" s="330"/>
      <c r="EE18" s="330"/>
      <c r="EF18" s="330"/>
      <c r="EG18" s="330"/>
      <c r="EH18" s="330"/>
      <c r="EI18" s="330"/>
      <c r="EJ18" s="330"/>
      <c r="EK18" s="330"/>
      <c r="EL18" s="330"/>
      <c r="EM18" s="330"/>
      <c r="EN18" s="330"/>
      <c r="EO18" s="330"/>
      <c r="EP18" s="330"/>
      <c r="EQ18" s="330"/>
      <c r="ER18" s="330"/>
      <c r="ES18" s="330"/>
      <c r="ET18" s="330"/>
      <c r="EU18" s="330"/>
      <c r="EV18" s="330"/>
      <c r="EW18" s="330"/>
      <c r="EX18" s="330"/>
      <c r="EY18" s="330"/>
      <c r="EZ18" s="330"/>
      <c r="FA18" s="330"/>
      <c r="FB18" s="330"/>
      <c r="FC18" s="330"/>
      <c r="FD18" s="330"/>
      <c r="FE18" s="330"/>
      <c r="FF18" s="330"/>
      <c r="FG18" s="330"/>
      <c r="FH18" s="330"/>
      <c r="FI18" s="330"/>
      <c r="FJ18" s="330"/>
      <c r="FK18" s="330"/>
      <c r="FL18" s="330"/>
      <c r="FM18" s="330"/>
      <c r="FN18" s="330"/>
      <c r="FO18" s="330"/>
      <c r="FP18" s="330"/>
      <c r="FQ18" s="330"/>
      <c r="FR18" s="330"/>
      <c r="FS18" s="330"/>
      <c r="FT18" s="330"/>
      <c r="FU18" s="330"/>
      <c r="FV18" s="330"/>
      <c r="FW18" s="330"/>
      <c r="FX18" s="330"/>
      <c r="FY18" s="330"/>
      <c r="FZ18" s="330"/>
      <c r="GA18" s="330"/>
      <c r="GB18" s="330"/>
      <c r="GC18" s="330"/>
      <c r="GD18" s="330"/>
      <c r="GE18" s="330"/>
      <c r="GF18" s="330"/>
      <c r="GG18" s="330"/>
      <c r="GH18" s="330"/>
      <c r="GI18" s="330"/>
      <c r="GJ18" s="330"/>
      <c r="GK18" s="330"/>
      <c r="GL18" s="330"/>
      <c r="GM18" s="330"/>
      <c r="GN18" s="330"/>
      <c r="GO18" s="330"/>
      <c r="GP18" s="330"/>
      <c r="GQ18" s="330"/>
      <c r="GR18" s="330"/>
      <c r="GS18" s="330"/>
      <c r="GT18" s="330"/>
      <c r="GU18" s="330"/>
      <c r="GV18" s="330"/>
      <c r="GW18" s="330"/>
      <c r="GX18" s="330"/>
      <c r="GY18" s="330"/>
      <c r="GZ18" s="330"/>
      <c r="HA18" s="330"/>
      <c r="HB18" s="330"/>
      <c r="HC18" s="330"/>
      <c r="HD18" s="330"/>
      <c r="HE18" s="330"/>
      <c r="HF18" s="330"/>
      <c r="HG18" s="330"/>
      <c r="HH18" s="330"/>
      <c r="HI18" s="330"/>
      <c r="HJ18" s="330"/>
      <c r="HK18" s="330"/>
      <c r="HL18" s="330"/>
      <c r="HM18" s="330"/>
      <c r="HN18" s="330"/>
      <c r="HO18" s="330"/>
      <c r="HP18" s="330"/>
      <c r="HQ18" s="330"/>
      <c r="HR18" s="330"/>
      <c r="HS18" s="330"/>
      <c r="HT18" s="330"/>
      <c r="HU18" s="330"/>
      <c r="HV18" s="330"/>
      <c r="HW18" s="330"/>
      <c r="HX18" s="330"/>
      <c r="HY18" s="330"/>
      <c r="HZ18" s="330"/>
      <c r="IA18" s="330"/>
      <c r="IB18" s="330"/>
      <c r="IC18" s="330"/>
      <c r="ID18" s="330"/>
      <c r="IE18" s="330"/>
      <c r="IF18" s="330"/>
      <c r="IG18" s="330"/>
      <c r="IH18" s="330"/>
      <c r="II18" s="330"/>
      <c r="IJ18" s="330"/>
      <c r="IK18" s="330"/>
      <c r="IL18" s="330"/>
      <c r="IM18" s="330"/>
      <c r="IN18" s="330"/>
      <c r="IO18" s="330"/>
      <c r="IP18" s="330"/>
      <c r="IQ18" s="330"/>
      <c r="IR18" s="330"/>
      <c r="IS18" s="330"/>
      <c r="IT18" s="330"/>
      <c r="IU18" s="330"/>
      <c r="IV18" s="330"/>
      <c r="IW18" s="330"/>
      <c r="IX18" s="330"/>
      <c r="IY18" s="330"/>
      <c r="IZ18" s="330"/>
      <c r="JA18" s="330"/>
      <c r="JB18" s="330"/>
      <c r="JC18" s="330"/>
      <c r="JD18" s="330"/>
      <c r="JE18" s="330"/>
      <c r="JF18" s="330"/>
      <c r="JG18" s="330"/>
      <c r="JH18" s="330"/>
      <c r="JI18" s="330"/>
      <c r="JJ18" s="330"/>
      <c r="JK18" s="330"/>
      <c r="JL18" s="330"/>
      <c r="JM18" s="330"/>
      <c r="JN18" s="330"/>
      <c r="JO18" s="330"/>
      <c r="JP18" s="330"/>
      <c r="JQ18" s="330"/>
      <c r="JR18" s="330"/>
      <c r="JS18" s="330"/>
      <c r="JT18" s="330"/>
      <c r="JU18" s="330"/>
      <c r="JV18" s="330"/>
      <c r="JW18" s="330"/>
      <c r="JX18" s="330"/>
      <c r="JY18" s="330"/>
      <c r="JZ18" s="330"/>
      <c r="KA18" s="330"/>
      <c r="KB18" s="330"/>
      <c r="KC18" s="330"/>
      <c r="KD18" s="330"/>
      <c r="KE18" s="330"/>
      <c r="KF18" s="330"/>
      <c r="KG18" s="330"/>
      <c r="KH18" s="330"/>
      <c r="KI18" s="330"/>
      <c r="KJ18" s="330"/>
      <c r="KK18" s="330"/>
      <c r="KL18" s="330"/>
      <c r="KM18" s="330"/>
      <c r="KN18" s="330"/>
      <c r="KO18" s="330"/>
      <c r="KP18" s="330"/>
      <c r="KQ18" s="330"/>
      <c r="KR18" s="330"/>
      <c r="KS18" s="330"/>
      <c r="KT18" s="330"/>
      <c r="KU18" s="330"/>
      <c r="KV18" s="330"/>
      <c r="KW18" s="330"/>
      <c r="KX18" s="330"/>
      <c r="KY18" s="330"/>
      <c r="KZ18" s="330"/>
      <c r="LA18" s="330"/>
      <c r="LB18" s="330"/>
      <c r="LC18" s="330"/>
      <c r="LD18" s="330"/>
      <c r="LE18" s="330"/>
      <c r="LF18" s="330"/>
      <c r="LG18" s="330"/>
      <c r="LH18" s="330"/>
      <c r="LI18" s="330"/>
      <c r="LJ18" s="330"/>
      <c r="LK18" s="330"/>
      <c r="LL18" s="330"/>
      <c r="LM18" s="330"/>
      <c r="LN18" s="330"/>
      <c r="LO18" s="330"/>
      <c r="LP18" s="330"/>
      <c r="LQ18" s="330"/>
      <c r="LR18" s="330"/>
      <c r="LS18" s="330"/>
      <c r="LT18" s="330"/>
      <c r="LU18" s="330"/>
      <c r="LV18" s="330"/>
      <c r="LW18" s="330"/>
      <c r="LX18" s="330"/>
      <c r="LY18" s="330"/>
      <c r="LZ18" s="330"/>
      <c r="MA18" s="330"/>
      <c r="MB18" s="330"/>
      <c r="MC18" s="330"/>
      <c r="MD18" s="330"/>
      <c r="ME18" s="330"/>
      <c r="MF18" s="330"/>
      <c r="MG18" s="330"/>
      <c r="MH18" s="330"/>
      <c r="MI18" s="330"/>
      <c r="MJ18" s="330"/>
      <c r="MK18" s="330"/>
      <c r="ML18" s="330"/>
      <c r="MM18" s="330"/>
      <c r="MN18" s="330"/>
      <c r="MO18" s="330"/>
      <c r="MP18" s="330"/>
      <c r="MQ18" s="330"/>
      <c r="MR18" s="330"/>
      <c r="MS18" s="330"/>
      <c r="MT18" s="330"/>
      <c r="MU18" s="330"/>
      <c r="MV18" s="330"/>
      <c r="MW18" s="330"/>
      <c r="MX18" s="330"/>
      <c r="MY18" s="330"/>
      <c r="MZ18" s="330"/>
      <c r="NA18" s="330"/>
      <c r="NB18" s="330"/>
      <c r="NC18" s="330"/>
      <c r="ND18" s="330"/>
      <c r="NE18" s="330"/>
      <c r="NF18" s="330"/>
      <c r="NG18" s="330"/>
      <c r="NH18" s="330"/>
      <c r="NI18" s="330"/>
      <c r="NJ18" s="330"/>
      <c r="NK18" s="330"/>
      <c r="NL18" s="330"/>
      <c r="NM18" s="330"/>
      <c r="NN18" s="330"/>
      <c r="NO18" s="330"/>
      <c r="NP18" s="330"/>
      <c r="NQ18" s="330"/>
      <c r="NR18" s="330"/>
      <c r="NS18" s="330"/>
      <c r="NT18" s="330"/>
      <c r="NU18" s="330"/>
      <c r="NV18" s="330"/>
      <c r="NW18" s="330"/>
      <c r="NX18" s="330"/>
      <c r="NY18" s="330"/>
      <c r="NZ18" s="330"/>
      <c r="OA18" s="330"/>
      <c r="OB18" s="330"/>
      <c r="OC18" s="330"/>
      <c r="OD18" s="330"/>
      <c r="OE18" s="330"/>
      <c r="OF18" s="330"/>
      <c r="OG18" s="330"/>
      <c r="OH18" s="330"/>
      <c r="OI18" s="330"/>
      <c r="OJ18" s="330"/>
      <c r="OK18" s="330"/>
      <c r="OL18" s="330"/>
      <c r="OM18" s="330"/>
      <c r="ON18" s="330"/>
      <c r="OO18" s="330"/>
      <c r="OP18" s="330"/>
      <c r="OQ18" s="330"/>
      <c r="OR18" s="330"/>
      <c r="OS18" s="330"/>
      <c r="OT18" s="330"/>
      <c r="OU18" s="330"/>
      <c r="OV18" s="330"/>
      <c r="OW18" s="330"/>
      <c r="OX18" s="330"/>
      <c r="OY18" s="330"/>
      <c r="OZ18" s="330"/>
      <c r="PA18" s="330"/>
      <c r="PB18" s="330"/>
      <c r="PC18" s="330"/>
      <c r="PD18" s="330"/>
      <c r="PE18" s="330"/>
      <c r="PF18" s="330"/>
      <c r="PG18" s="330"/>
      <c r="PH18" s="330"/>
      <c r="PI18" s="330"/>
      <c r="PJ18" s="330"/>
      <c r="PK18" s="330"/>
      <c r="PL18" s="330"/>
      <c r="PM18" s="330"/>
      <c r="PN18" s="330"/>
      <c r="PO18" s="330"/>
      <c r="PP18" s="330"/>
      <c r="PQ18" s="330"/>
      <c r="PR18" s="330"/>
      <c r="PS18" s="330"/>
      <c r="PT18" s="330"/>
      <c r="PU18" s="330"/>
      <c r="PV18" s="330"/>
      <c r="PW18" s="330"/>
      <c r="PX18" s="330"/>
      <c r="PY18" s="330"/>
      <c r="PZ18" s="330"/>
      <c r="QA18" s="330"/>
      <c r="QB18" s="330"/>
      <c r="QC18" s="330"/>
      <c r="QD18" s="330"/>
      <c r="QE18" s="330"/>
      <c r="QF18" s="330"/>
      <c r="QG18" s="330"/>
      <c r="QH18" s="330"/>
      <c r="QI18" s="330"/>
      <c r="QJ18" s="330"/>
      <c r="QK18" s="330"/>
      <c r="QL18" s="330"/>
      <c r="QM18" s="330"/>
      <c r="QN18" s="330"/>
      <c r="QO18" s="330"/>
      <c r="QP18" s="330"/>
      <c r="QQ18" s="330"/>
      <c r="QR18" s="330"/>
      <c r="QS18" s="330"/>
      <c r="QT18" s="330"/>
      <c r="QU18" s="330"/>
      <c r="QV18" s="330"/>
      <c r="QW18" s="330"/>
      <c r="QX18" s="330"/>
      <c r="QY18" s="330"/>
      <c r="QZ18" s="330"/>
      <c r="RA18" s="330"/>
      <c r="RB18" s="330"/>
      <c r="RC18" s="330"/>
      <c r="RD18" s="330"/>
      <c r="RE18" s="330"/>
      <c r="RF18" s="330"/>
      <c r="RG18" s="330"/>
      <c r="RH18" s="330"/>
      <c r="RI18" s="330"/>
      <c r="RJ18" s="330"/>
      <c r="RK18" s="330"/>
      <c r="RL18" s="330"/>
      <c r="RM18" s="330"/>
      <c r="RN18" s="330"/>
      <c r="RO18" s="330"/>
      <c r="RP18" s="330"/>
      <c r="RQ18" s="330"/>
      <c r="RR18" s="330"/>
      <c r="RS18" s="330"/>
      <c r="RT18" s="330"/>
      <c r="RU18" s="330"/>
      <c r="RV18" s="330"/>
      <c r="RW18" s="330"/>
      <c r="RX18" s="330"/>
      <c r="RY18" s="330"/>
      <c r="RZ18" s="330"/>
      <c r="SA18" s="330"/>
      <c r="SB18" s="330"/>
      <c r="SC18" s="330"/>
      <c r="SD18" s="330"/>
      <c r="SE18" s="330"/>
      <c r="SF18" s="330"/>
      <c r="SG18" s="330"/>
      <c r="SH18" s="330"/>
      <c r="SI18" s="330"/>
      <c r="SJ18" s="330"/>
      <c r="SK18" s="330"/>
      <c r="SL18" s="330"/>
      <c r="SM18" s="330"/>
      <c r="SN18" s="330"/>
      <c r="SO18" s="330"/>
      <c r="SP18" s="330"/>
      <c r="SQ18" s="330"/>
      <c r="SR18" s="330"/>
      <c r="SS18" s="330"/>
      <c r="ST18" s="330"/>
      <c r="SU18" s="330"/>
      <c r="SV18" s="330"/>
      <c r="SW18" s="330"/>
      <c r="SX18" s="330"/>
      <c r="SY18" s="330"/>
      <c r="SZ18" s="330"/>
      <c r="TA18" s="330"/>
      <c r="TB18" s="330"/>
      <c r="TC18" s="330"/>
      <c r="TD18" s="330"/>
      <c r="TE18" s="330"/>
      <c r="TF18" s="330"/>
      <c r="TG18" s="330"/>
      <c r="TH18" s="330"/>
      <c r="TI18" s="330"/>
      <c r="TJ18" s="330"/>
      <c r="TK18" s="330"/>
      <c r="TL18" s="330"/>
      <c r="TM18" s="330"/>
      <c r="TN18" s="330"/>
      <c r="TO18" s="330"/>
      <c r="TP18" s="330"/>
      <c r="TQ18" s="330"/>
      <c r="TR18" s="330"/>
      <c r="TS18" s="330"/>
      <c r="TT18" s="330"/>
      <c r="TU18" s="330"/>
      <c r="TV18" s="330"/>
      <c r="TW18" s="330"/>
      <c r="TX18" s="330"/>
      <c r="TY18" s="330"/>
      <c r="TZ18" s="330"/>
      <c r="UA18" s="330"/>
      <c r="UB18" s="330"/>
      <c r="UC18" s="330"/>
      <c r="UD18" s="330"/>
      <c r="UE18" s="330"/>
      <c r="UF18" s="330"/>
      <c r="UG18" s="330"/>
      <c r="UH18" s="330"/>
      <c r="UI18" s="330"/>
      <c r="UJ18" s="330"/>
      <c r="UK18" s="330"/>
      <c r="UL18" s="330"/>
      <c r="UM18" s="330"/>
      <c r="UN18" s="330"/>
      <c r="UO18" s="330"/>
      <c r="UP18" s="330"/>
      <c r="UQ18" s="330"/>
      <c r="UR18" s="330"/>
      <c r="US18" s="330"/>
      <c r="UT18" s="330"/>
      <c r="UU18" s="330"/>
      <c r="UV18" s="330"/>
      <c r="UW18" s="330"/>
      <c r="UX18" s="330"/>
      <c r="UY18" s="330"/>
      <c r="UZ18" s="330"/>
      <c r="VA18" s="330"/>
      <c r="VB18" s="330"/>
      <c r="VC18" s="330"/>
      <c r="VD18" s="330"/>
      <c r="VE18" s="330"/>
      <c r="VF18" s="330"/>
      <c r="VG18" s="330"/>
      <c r="VH18" s="330"/>
      <c r="VI18" s="330"/>
      <c r="VJ18" s="330"/>
      <c r="VK18" s="330"/>
      <c r="VL18" s="330"/>
      <c r="VM18" s="330"/>
      <c r="VN18" s="330"/>
      <c r="VO18" s="330"/>
      <c r="VP18" s="330"/>
      <c r="VQ18" s="330"/>
      <c r="VR18" s="330"/>
      <c r="VS18" s="330"/>
      <c r="VT18" s="330"/>
      <c r="VU18" s="330"/>
      <c r="VV18" s="330"/>
      <c r="VW18" s="330"/>
      <c r="VX18" s="330"/>
      <c r="VY18" s="330"/>
      <c r="VZ18" s="330"/>
      <c r="WA18" s="330"/>
      <c r="WB18" s="330"/>
      <c r="WC18" s="330"/>
      <c r="WD18" s="330"/>
      <c r="WE18" s="330"/>
      <c r="WF18" s="330"/>
      <c r="WG18" s="330"/>
      <c r="WH18" s="330"/>
      <c r="WI18" s="330"/>
      <c r="WJ18" s="330"/>
      <c r="WK18" s="330"/>
      <c r="WL18" s="330"/>
      <c r="WM18" s="330"/>
      <c r="WN18" s="330"/>
      <c r="WO18" s="330"/>
      <c r="WP18" s="330"/>
      <c r="WQ18" s="330"/>
      <c r="WR18" s="330"/>
      <c r="WS18" s="330"/>
      <c r="WT18" s="330"/>
      <c r="WU18" s="330"/>
      <c r="WV18" s="330"/>
      <c r="WW18" s="330"/>
      <c r="WX18" s="330"/>
      <c r="WY18" s="330"/>
      <c r="WZ18" s="330"/>
      <c r="XA18" s="330"/>
      <c r="XB18" s="330"/>
      <c r="XC18" s="330"/>
      <c r="XD18" s="330"/>
      <c r="XE18" s="330"/>
      <c r="XF18" s="330"/>
      <c r="XG18" s="330"/>
      <c r="XH18" s="330"/>
      <c r="XI18" s="330"/>
      <c r="XJ18" s="330"/>
      <c r="XK18" s="330"/>
      <c r="XL18" s="330"/>
      <c r="XM18" s="330"/>
      <c r="XN18" s="330"/>
      <c r="XO18" s="330"/>
      <c r="XP18" s="330"/>
      <c r="XQ18" s="330"/>
      <c r="XR18" s="330"/>
      <c r="XS18" s="330"/>
      <c r="XT18" s="330"/>
      <c r="XU18" s="330"/>
      <c r="XV18" s="330"/>
      <c r="XW18" s="330"/>
      <c r="XX18" s="330"/>
      <c r="XY18" s="330"/>
      <c r="XZ18" s="330"/>
      <c r="YA18" s="330"/>
      <c r="YB18" s="330"/>
      <c r="YC18" s="330"/>
      <c r="YD18" s="330"/>
      <c r="YE18" s="330"/>
      <c r="YF18" s="330"/>
      <c r="YG18" s="330"/>
      <c r="YH18" s="330"/>
      <c r="YI18" s="330"/>
      <c r="YJ18" s="330"/>
      <c r="YK18" s="330"/>
      <c r="YL18" s="330"/>
      <c r="YM18" s="330"/>
      <c r="YN18" s="330"/>
      <c r="YO18" s="330"/>
      <c r="YP18" s="330"/>
      <c r="YQ18" s="330"/>
      <c r="YR18" s="330"/>
      <c r="YS18" s="330"/>
      <c r="YT18" s="330"/>
      <c r="YU18" s="330"/>
      <c r="YV18" s="330"/>
      <c r="YW18" s="330"/>
      <c r="YX18" s="330"/>
      <c r="YY18" s="330"/>
      <c r="YZ18" s="330"/>
      <c r="ZA18" s="330"/>
      <c r="ZB18" s="330"/>
      <c r="ZC18" s="330"/>
      <c r="ZD18" s="330"/>
      <c r="ZE18" s="330"/>
      <c r="ZF18" s="330"/>
      <c r="ZG18" s="330"/>
      <c r="ZH18" s="330"/>
      <c r="ZI18" s="330"/>
      <c r="ZJ18" s="330"/>
      <c r="ZK18" s="330"/>
      <c r="ZL18" s="330"/>
      <c r="ZM18" s="330"/>
      <c r="ZN18" s="330"/>
      <c r="ZO18" s="330"/>
      <c r="ZP18" s="330"/>
      <c r="ZQ18" s="330"/>
      <c r="ZR18" s="330"/>
      <c r="ZS18" s="330"/>
      <c r="ZT18" s="330"/>
      <c r="ZU18" s="330"/>
      <c r="ZV18" s="330"/>
      <c r="ZW18" s="330"/>
      <c r="ZX18" s="330"/>
      <c r="ZY18" s="330"/>
      <c r="ZZ18" s="330"/>
      <c r="AAA18" s="330"/>
      <c r="AAB18" s="330"/>
      <c r="AAC18" s="330"/>
      <c r="AAD18" s="330"/>
      <c r="AAE18" s="330"/>
      <c r="AAF18" s="330"/>
      <c r="AAG18" s="330"/>
      <c r="AAH18" s="330"/>
      <c r="AAI18" s="330"/>
      <c r="AAJ18" s="330"/>
      <c r="AAK18" s="330"/>
      <c r="AAL18" s="330"/>
      <c r="AAM18" s="330"/>
      <c r="AAN18" s="330"/>
      <c r="AAO18" s="330"/>
      <c r="AAP18" s="330"/>
      <c r="AAQ18" s="330"/>
      <c r="AAR18" s="330"/>
      <c r="AAS18" s="330"/>
      <c r="AAT18" s="330"/>
      <c r="AAU18" s="330"/>
      <c r="AAV18" s="330"/>
      <c r="AAW18" s="330"/>
      <c r="AAX18" s="330"/>
      <c r="AAY18" s="330"/>
      <c r="AAZ18" s="330"/>
      <c r="ABA18" s="330"/>
      <c r="ABB18" s="330"/>
      <c r="ABC18" s="330"/>
      <c r="ABD18" s="330"/>
      <c r="ABE18" s="330"/>
      <c r="ABF18" s="330"/>
      <c r="ABG18" s="330"/>
      <c r="ABH18" s="330"/>
      <c r="ABI18" s="330"/>
      <c r="ABJ18" s="330"/>
      <c r="ABK18" s="330"/>
      <c r="ABL18" s="330"/>
      <c r="ABM18" s="330"/>
      <c r="ABN18" s="330"/>
      <c r="ABO18" s="330"/>
      <c r="ABP18" s="330"/>
      <c r="ABQ18" s="330"/>
      <c r="ABR18" s="330"/>
      <c r="ABS18" s="330"/>
      <c r="ABT18" s="330"/>
      <c r="ABU18" s="330"/>
      <c r="ABV18" s="330"/>
      <c r="ABW18" s="330"/>
      <c r="ABX18" s="330"/>
      <c r="ABY18" s="330"/>
      <c r="ABZ18" s="330"/>
      <c r="ACA18" s="330"/>
      <c r="ACB18" s="330"/>
      <c r="ACC18" s="330"/>
      <c r="ACD18" s="330"/>
      <c r="ACE18" s="330"/>
      <c r="ACF18" s="330"/>
      <c r="ACG18" s="330"/>
      <c r="ACH18" s="330"/>
      <c r="ACI18" s="330"/>
      <c r="ACJ18" s="330"/>
      <c r="ACK18" s="330"/>
      <c r="ACL18" s="330"/>
      <c r="ACM18" s="330"/>
      <c r="ACN18" s="330"/>
      <c r="ACO18" s="330"/>
      <c r="ACP18" s="330"/>
      <c r="ACQ18" s="330"/>
      <c r="ACR18" s="330"/>
      <c r="ACS18" s="330"/>
      <c r="ACT18" s="330"/>
      <c r="ACU18" s="330"/>
      <c r="ACV18" s="330"/>
      <c r="ACW18" s="330"/>
      <c r="ACX18" s="330"/>
      <c r="ACY18" s="330"/>
      <c r="ACZ18" s="330"/>
      <c r="ADA18" s="330"/>
      <c r="ADB18" s="330"/>
      <c r="ADC18" s="330"/>
      <c r="ADD18" s="330"/>
      <c r="ADE18" s="330"/>
      <c r="ADF18" s="330"/>
      <c r="ADG18" s="330"/>
      <c r="ADH18" s="330"/>
      <c r="ADI18" s="330"/>
      <c r="ADJ18" s="330"/>
      <c r="ADK18" s="330"/>
      <c r="ADL18" s="330"/>
      <c r="ADM18" s="330"/>
      <c r="ADN18" s="330"/>
      <c r="ADO18" s="330"/>
      <c r="ADP18" s="330"/>
      <c r="ADQ18" s="330"/>
      <c r="ADR18" s="330"/>
      <c r="ADS18" s="330"/>
      <c r="ADT18" s="330"/>
      <c r="ADU18" s="330"/>
      <c r="ADV18" s="330"/>
      <c r="ADW18" s="330"/>
      <c r="ADX18" s="330"/>
      <c r="ADY18" s="330"/>
      <c r="ADZ18" s="330"/>
      <c r="AEA18" s="330"/>
      <c r="AEB18" s="330"/>
      <c r="AEC18" s="330"/>
      <c r="AED18" s="330"/>
      <c r="AEE18" s="330"/>
      <c r="AEF18" s="330"/>
      <c r="AEG18" s="330"/>
      <c r="AEH18" s="330"/>
      <c r="AEI18" s="330"/>
      <c r="AEJ18" s="330"/>
      <c r="AEK18" s="330"/>
      <c r="AEL18" s="330"/>
      <c r="AEM18" s="330"/>
      <c r="AEN18" s="330"/>
      <c r="AEO18" s="330"/>
      <c r="AEP18" s="330"/>
      <c r="AEQ18" s="330"/>
      <c r="AER18" s="330"/>
      <c r="AES18" s="330"/>
      <c r="AET18" s="330"/>
      <c r="AEU18" s="330"/>
      <c r="AEV18" s="330"/>
      <c r="AEW18" s="330"/>
      <c r="AEX18" s="330"/>
      <c r="AEY18" s="330"/>
      <c r="AEZ18" s="330"/>
      <c r="AFA18" s="330"/>
      <c r="AFB18" s="330"/>
      <c r="AFC18" s="330"/>
      <c r="AFD18" s="330"/>
      <c r="AFE18" s="330"/>
      <c r="AFF18" s="330"/>
      <c r="AFG18" s="330"/>
      <c r="AFH18" s="330"/>
      <c r="AFI18" s="330"/>
      <c r="AFJ18" s="330"/>
      <c r="AFK18" s="330"/>
      <c r="AFL18" s="330"/>
      <c r="AFM18" s="330"/>
      <c r="AFN18" s="330"/>
      <c r="AFO18" s="330"/>
      <c r="AFP18" s="330"/>
      <c r="AFQ18" s="330"/>
      <c r="AFR18" s="330"/>
      <c r="AFS18" s="330"/>
      <c r="AFT18" s="330"/>
      <c r="AFU18" s="330"/>
      <c r="AFV18" s="330"/>
      <c r="AFW18" s="330"/>
      <c r="AFX18" s="330"/>
      <c r="AFY18" s="330"/>
      <c r="AFZ18" s="330"/>
      <c r="AGA18" s="330"/>
      <c r="AGB18" s="330"/>
      <c r="AGC18" s="330"/>
      <c r="AGD18" s="330"/>
      <c r="AGE18" s="330"/>
      <c r="AGF18" s="330"/>
      <c r="AGG18" s="330"/>
      <c r="AGH18" s="330"/>
      <c r="AGI18" s="330"/>
      <c r="AGJ18" s="330"/>
      <c r="AGK18" s="330"/>
      <c r="AGL18" s="330"/>
      <c r="AGM18" s="330"/>
      <c r="AGN18" s="330"/>
      <c r="AGO18" s="330"/>
      <c r="AGP18" s="330"/>
      <c r="AGQ18" s="330"/>
      <c r="AGR18" s="330"/>
      <c r="AGS18" s="330"/>
      <c r="AGT18" s="330"/>
      <c r="AGU18" s="330"/>
      <c r="AGV18" s="330"/>
      <c r="AGW18" s="330"/>
      <c r="AGX18" s="330"/>
      <c r="AGY18" s="330"/>
      <c r="AGZ18" s="330"/>
      <c r="AHA18" s="330"/>
      <c r="AHB18" s="330"/>
      <c r="AHC18" s="330"/>
      <c r="AHD18" s="330"/>
      <c r="AHE18" s="330"/>
      <c r="AHF18" s="330"/>
      <c r="AHG18" s="330"/>
      <c r="AHH18" s="330"/>
      <c r="AHI18" s="330"/>
      <c r="AHJ18" s="330"/>
      <c r="AHK18" s="330"/>
      <c r="AHL18" s="330"/>
      <c r="AHM18" s="330"/>
      <c r="AHN18" s="330"/>
      <c r="AHO18" s="330"/>
      <c r="AHP18" s="330"/>
      <c r="AHQ18" s="330"/>
      <c r="AHR18" s="330"/>
      <c r="AHS18" s="330"/>
      <c r="AHT18" s="330"/>
      <c r="AHU18" s="330"/>
      <c r="AHV18" s="330"/>
      <c r="AHW18" s="330"/>
      <c r="AHX18" s="330"/>
      <c r="AHY18" s="330"/>
      <c r="AHZ18" s="330"/>
      <c r="AIA18" s="330"/>
      <c r="AIB18" s="330"/>
      <c r="AIC18" s="330"/>
      <c r="AID18" s="330"/>
      <c r="AIE18" s="330"/>
      <c r="AIF18" s="330"/>
      <c r="AIG18" s="330"/>
      <c r="AIH18" s="330"/>
      <c r="AII18" s="330"/>
      <c r="AIJ18" s="330"/>
      <c r="AIK18" s="330"/>
      <c r="AIL18" s="330"/>
      <c r="AIM18" s="330"/>
      <c r="AIN18" s="330"/>
      <c r="AIO18" s="330"/>
      <c r="AIP18" s="330"/>
      <c r="AIQ18" s="330"/>
      <c r="AIR18" s="330"/>
      <c r="AIS18" s="330"/>
      <c r="AIT18" s="330"/>
      <c r="AIU18" s="330"/>
      <c r="AIV18" s="330"/>
      <c r="AIW18" s="330"/>
      <c r="AIX18" s="330"/>
      <c r="AIY18" s="330"/>
      <c r="AIZ18" s="330"/>
      <c r="AJA18" s="330"/>
      <c r="AJB18" s="330"/>
      <c r="AJC18" s="330"/>
      <c r="AJD18" s="330"/>
      <c r="AJE18" s="330"/>
      <c r="AJF18" s="330"/>
      <c r="AJG18" s="330"/>
      <c r="AJH18" s="330"/>
      <c r="AJI18" s="330"/>
      <c r="AJJ18" s="330"/>
      <c r="AJK18" s="330"/>
      <c r="AJL18" s="330"/>
      <c r="AJM18" s="330"/>
      <c r="AJN18" s="330"/>
      <c r="AJO18" s="330"/>
      <c r="AJP18" s="330"/>
      <c r="AJQ18" s="330"/>
      <c r="AJR18" s="330"/>
      <c r="AJS18" s="330"/>
      <c r="AJT18" s="330"/>
      <c r="AJU18" s="330"/>
      <c r="AJV18" s="330"/>
      <c r="AJW18" s="330"/>
      <c r="AJX18" s="330"/>
      <c r="AJY18" s="330"/>
      <c r="AJZ18" s="330"/>
      <c r="AKA18" s="330"/>
      <c r="AKB18" s="330"/>
      <c r="AKC18" s="330"/>
      <c r="AKD18" s="330"/>
      <c r="AKE18" s="330"/>
      <c r="AKF18" s="330"/>
      <c r="AKG18" s="330"/>
      <c r="AKH18" s="330"/>
      <c r="AKI18" s="330"/>
      <c r="AKJ18" s="330"/>
      <c r="AKK18" s="330"/>
      <c r="AKL18" s="330"/>
      <c r="AKM18" s="330"/>
      <c r="AKN18" s="330"/>
      <c r="AKO18" s="330"/>
      <c r="AKP18" s="330"/>
      <c r="AKQ18" s="330"/>
      <c r="AKR18" s="330"/>
      <c r="AKS18" s="330"/>
      <c r="AKT18" s="330"/>
      <c r="AKU18" s="330"/>
      <c r="AKV18" s="330"/>
      <c r="AKW18" s="330"/>
      <c r="AKX18" s="330"/>
      <c r="AKY18" s="330"/>
      <c r="AKZ18" s="330"/>
      <c r="ALA18" s="330"/>
      <c r="ALB18" s="330"/>
      <c r="ALC18" s="330"/>
      <c r="ALD18" s="330"/>
      <c r="ALE18" s="330"/>
    </row>
    <row r="19" spans="1:993" ht="30" customHeight="1" x14ac:dyDescent="0.25">
      <c r="B19" s="71">
        <f>IF(ISERROR(ABS(LOG(ABS(SUM(B18)),EXP(3)))),"",ABS(LOG(ABS(SUM(B18)),EXP(3))))</f>
        <v>0.21917333430559804</v>
      </c>
      <c r="C19" s="42"/>
      <c r="D19" s="42"/>
      <c r="E19" s="42"/>
      <c r="F19" s="42"/>
    </row>
    <row r="20" spans="1:993" ht="30" customHeight="1" x14ac:dyDescent="0.25">
      <c r="B20" s="80" t="str">
        <f>IF(ISERROR(IF(ISERROR(MID(B19,FIND(".",B19,1)+6,13)),MID(B19,FIND(",",B19,1)+6,13),MID(B19,FIND(".",B19,1)+6,13))),"",IF(ISERROR(MID(B19,FIND(".",B19,1)+6,13)),MID(B19,FIND(",",B19,1)+6,13),MID(B19,FIND(".",B19,1)+6,13)))</f>
        <v>3334305598</v>
      </c>
      <c r="C20" s="1899" t="str">
        <f>IF(OsnPodaci!A62="MSFI za MSP (mala i srednja pravna lica)","MSFI za MSP (mala i srednja pravna lica)",IF(OsnPodaci!A62="MRS/MSFI (velika pravna lica)","MRS/MSFI (velika pravna lica)",""))</f>
        <v>MRS/MSFI (velika pravna lica)</v>
      </c>
      <c r="D20" s="1899"/>
      <c r="E20" s="1899"/>
      <c r="F20" s="1899"/>
      <c r="G20" s="725"/>
      <c r="H20" s="320"/>
    </row>
    <row r="21" spans="1:993" ht="127.5" customHeight="1" x14ac:dyDescent="0.3">
      <c r="B21" s="80"/>
      <c r="C21" s="307"/>
      <c r="D21" s="320"/>
      <c r="E21" s="113"/>
      <c r="F21" s="307"/>
      <c r="H21" s="320"/>
    </row>
    <row r="22" spans="1:993" s="54" customFormat="1" ht="22.5" x14ac:dyDescent="0.3">
      <c r="A22" s="329"/>
      <c r="B22" s="329"/>
      <c r="C22" s="714" t="str">
        <f>IF(OsnPodaci!D58="","",TEXT(OsnPodaci!D58,"dd.mm.yyyy."))</f>
        <v>29.02.2024.</v>
      </c>
      <c r="F22" s="715" t="str">
        <f>IF(OR(OsnPodaci!A34="",OsnPodaci!B34=""),"",OsnPodaci!A34&amp;" "&amp;OsnPodaci!B34)</f>
        <v>Jasmin Gradaškić</v>
      </c>
      <c r="G22" s="726"/>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0"/>
      <c r="AG22" s="330"/>
      <c r="AH22" s="330"/>
      <c r="AI22" s="330"/>
      <c r="AJ22" s="330"/>
      <c r="AK22" s="330"/>
      <c r="AL22" s="330"/>
      <c r="AM22" s="330"/>
      <c r="AN22" s="330"/>
      <c r="AO22" s="330"/>
      <c r="AP22" s="330"/>
      <c r="AQ22" s="330"/>
      <c r="AR22" s="330"/>
      <c r="AS22" s="330"/>
      <c r="AT22" s="330"/>
      <c r="AU22" s="330"/>
      <c r="AV22" s="330"/>
      <c r="AW22" s="330"/>
      <c r="AX22" s="330"/>
      <c r="AY22" s="330"/>
      <c r="AZ22" s="330"/>
      <c r="BA22" s="330"/>
      <c r="BB22" s="330"/>
      <c r="BC22" s="330"/>
      <c r="BD22" s="330"/>
      <c r="BE22" s="330"/>
      <c r="BF22" s="330"/>
      <c r="BG22" s="330"/>
      <c r="BH22" s="330"/>
      <c r="BI22" s="330"/>
      <c r="BJ22" s="330"/>
      <c r="BK22" s="330"/>
      <c r="BL22" s="330"/>
      <c r="BM22" s="330"/>
      <c r="BN22" s="330"/>
      <c r="BO22" s="330"/>
      <c r="BP22" s="330"/>
      <c r="BQ22" s="330"/>
      <c r="BR22" s="330"/>
      <c r="BS22" s="330"/>
      <c r="BT22" s="330"/>
      <c r="BU22" s="330"/>
      <c r="BV22" s="330"/>
      <c r="BW22" s="330"/>
      <c r="BX22" s="330"/>
      <c r="BY22" s="330"/>
      <c r="BZ22" s="330"/>
      <c r="CA22" s="330"/>
      <c r="CB22" s="330"/>
      <c r="CC22" s="330"/>
      <c r="CD22" s="330"/>
      <c r="CE22" s="330"/>
      <c r="CF22" s="330"/>
      <c r="CG22" s="330"/>
      <c r="CH22" s="330"/>
      <c r="CI22" s="330"/>
      <c r="CJ22" s="330"/>
      <c r="CK22" s="330"/>
      <c r="CL22" s="330"/>
      <c r="CM22" s="330"/>
      <c r="CN22" s="330"/>
      <c r="CO22" s="330"/>
      <c r="CP22" s="330"/>
      <c r="CQ22" s="330"/>
      <c r="CR22" s="330"/>
      <c r="CS22" s="330"/>
      <c r="CT22" s="330"/>
      <c r="CU22" s="330"/>
      <c r="CV22" s="330"/>
      <c r="CW22" s="330"/>
      <c r="CX22" s="330"/>
      <c r="CY22" s="330"/>
      <c r="CZ22" s="330"/>
      <c r="DA22" s="330"/>
      <c r="DB22" s="330"/>
      <c r="DC22" s="330"/>
      <c r="DD22" s="330"/>
      <c r="DE22" s="330"/>
      <c r="DF22" s="330"/>
      <c r="DG22" s="330"/>
      <c r="DH22" s="330"/>
      <c r="DI22" s="330"/>
      <c r="DJ22" s="330"/>
      <c r="DK22" s="330"/>
      <c r="DL22" s="330"/>
      <c r="DM22" s="330"/>
      <c r="DN22" s="330"/>
      <c r="DO22" s="330"/>
      <c r="DP22" s="330"/>
      <c r="DQ22" s="330"/>
      <c r="DR22" s="330"/>
      <c r="DS22" s="330"/>
      <c r="DT22" s="330"/>
      <c r="DU22" s="330"/>
      <c r="DV22" s="330"/>
      <c r="DW22" s="330"/>
      <c r="DX22" s="330"/>
      <c r="DY22" s="330"/>
      <c r="DZ22" s="330"/>
      <c r="EA22" s="330"/>
      <c r="EB22" s="330"/>
      <c r="EC22" s="330"/>
      <c r="ED22" s="330"/>
      <c r="EE22" s="330"/>
      <c r="EF22" s="330"/>
      <c r="EG22" s="330"/>
      <c r="EH22" s="330"/>
      <c r="EI22" s="330"/>
      <c r="EJ22" s="330"/>
      <c r="EK22" s="330"/>
      <c r="EL22" s="330"/>
      <c r="EM22" s="330"/>
      <c r="EN22" s="330"/>
      <c r="EO22" s="330"/>
      <c r="EP22" s="330"/>
      <c r="EQ22" s="330"/>
      <c r="ER22" s="330"/>
      <c r="ES22" s="330"/>
      <c r="ET22" s="330"/>
      <c r="EU22" s="330"/>
      <c r="EV22" s="330"/>
      <c r="EW22" s="330"/>
      <c r="EX22" s="330"/>
      <c r="EY22" s="330"/>
      <c r="EZ22" s="330"/>
      <c r="FA22" s="330"/>
      <c r="FB22" s="330"/>
      <c r="FC22" s="330"/>
      <c r="FD22" s="330"/>
      <c r="FE22" s="330"/>
      <c r="FF22" s="330"/>
      <c r="FG22" s="330"/>
      <c r="FH22" s="330"/>
      <c r="FI22" s="330"/>
      <c r="FJ22" s="330"/>
      <c r="FK22" s="330"/>
      <c r="FL22" s="330"/>
      <c r="FM22" s="330"/>
      <c r="FN22" s="330"/>
      <c r="FO22" s="330"/>
      <c r="FP22" s="330"/>
      <c r="FQ22" s="330"/>
      <c r="FR22" s="330"/>
      <c r="FS22" s="330"/>
      <c r="FT22" s="330"/>
      <c r="FU22" s="330"/>
      <c r="FV22" s="330"/>
      <c r="FW22" s="330"/>
      <c r="FX22" s="330"/>
      <c r="FY22" s="330"/>
      <c r="FZ22" s="330"/>
      <c r="GA22" s="330"/>
      <c r="GB22" s="330"/>
      <c r="GC22" s="330"/>
      <c r="GD22" s="330"/>
      <c r="GE22" s="330"/>
      <c r="GF22" s="330"/>
      <c r="GG22" s="330"/>
      <c r="GH22" s="330"/>
      <c r="GI22" s="330"/>
      <c r="GJ22" s="330"/>
      <c r="GK22" s="330"/>
      <c r="GL22" s="330"/>
      <c r="GM22" s="330"/>
      <c r="GN22" s="330"/>
      <c r="GO22" s="330"/>
      <c r="GP22" s="330"/>
      <c r="GQ22" s="330"/>
      <c r="GR22" s="330"/>
      <c r="GS22" s="330"/>
      <c r="GT22" s="330"/>
      <c r="GU22" s="330"/>
      <c r="GV22" s="330"/>
      <c r="GW22" s="330"/>
      <c r="GX22" s="330"/>
      <c r="GY22" s="330"/>
      <c r="GZ22" s="330"/>
      <c r="HA22" s="330"/>
      <c r="HB22" s="330"/>
      <c r="HC22" s="330"/>
      <c r="HD22" s="330"/>
      <c r="HE22" s="330"/>
      <c r="HF22" s="330"/>
      <c r="HG22" s="330"/>
      <c r="HH22" s="330"/>
      <c r="HI22" s="330"/>
      <c r="HJ22" s="330"/>
      <c r="HK22" s="330"/>
      <c r="HL22" s="330"/>
      <c r="HM22" s="330"/>
      <c r="HN22" s="330"/>
      <c r="HO22" s="330"/>
      <c r="HP22" s="330"/>
      <c r="HQ22" s="330"/>
      <c r="HR22" s="330"/>
      <c r="HS22" s="330"/>
      <c r="HT22" s="330"/>
      <c r="HU22" s="330"/>
      <c r="HV22" s="330"/>
      <c r="HW22" s="330"/>
      <c r="HX22" s="330"/>
      <c r="HY22" s="330"/>
      <c r="HZ22" s="330"/>
      <c r="IA22" s="330"/>
      <c r="IB22" s="330"/>
      <c r="IC22" s="330"/>
      <c r="ID22" s="330"/>
      <c r="IE22" s="330"/>
      <c r="IF22" s="330"/>
      <c r="IG22" s="330"/>
      <c r="IH22" s="330"/>
      <c r="II22" s="330"/>
      <c r="IJ22" s="330"/>
      <c r="IK22" s="330"/>
      <c r="IL22" s="330"/>
      <c r="IM22" s="330"/>
      <c r="IN22" s="330"/>
      <c r="IO22" s="330"/>
      <c r="IP22" s="330"/>
      <c r="IQ22" s="330"/>
      <c r="IR22" s="330"/>
      <c r="IS22" s="330"/>
      <c r="IT22" s="330"/>
      <c r="IU22" s="330"/>
      <c r="IV22" s="330"/>
      <c r="IW22" s="330"/>
      <c r="IX22" s="330"/>
      <c r="IY22" s="330"/>
      <c r="IZ22" s="330"/>
      <c r="JA22" s="330"/>
      <c r="JB22" s="330"/>
      <c r="JC22" s="330"/>
      <c r="JD22" s="330"/>
      <c r="JE22" s="330"/>
      <c r="JF22" s="330"/>
      <c r="JG22" s="330"/>
      <c r="JH22" s="330"/>
      <c r="JI22" s="330"/>
      <c r="JJ22" s="330"/>
      <c r="JK22" s="330"/>
      <c r="JL22" s="330"/>
      <c r="JM22" s="330"/>
      <c r="JN22" s="330"/>
      <c r="JO22" s="330"/>
      <c r="JP22" s="330"/>
      <c r="JQ22" s="330"/>
      <c r="JR22" s="330"/>
      <c r="JS22" s="330"/>
      <c r="JT22" s="330"/>
      <c r="JU22" s="330"/>
      <c r="JV22" s="330"/>
      <c r="JW22" s="330"/>
      <c r="JX22" s="330"/>
      <c r="JY22" s="330"/>
      <c r="JZ22" s="330"/>
      <c r="KA22" s="330"/>
      <c r="KB22" s="330"/>
      <c r="KC22" s="330"/>
      <c r="KD22" s="330"/>
      <c r="KE22" s="330"/>
      <c r="KF22" s="330"/>
      <c r="KG22" s="330"/>
      <c r="KH22" s="330"/>
      <c r="KI22" s="330"/>
      <c r="KJ22" s="330"/>
      <c r="KK22" s="330"/>
      <c r="KL22" s="330"/>
      <c r="KM22" s="330"/>
      <c r="KN22" s="330"/>
      <c r="KO22" s="330"/>
      <c r="KP22" s="330"/>
      <c r="KQ22" s="330"/>
      <c r="KR22" s="330"/>
      <c r="KS22" s="330"/>
      <c r="KT22" s="330"/>
      <c r="KU22" s="330"/>
      <c r="KV22" s="330"/>
      <c r="KW22" s="330"/>
      <c r="KX22" s="330"/>
      <c r="KY22" s="330"/>
      <c r="KZ22" s="330"/>
      <c r="LA22" s="330"/>
      <c r="LB22" s="330"/>
      <c r="LC22" s="330"/>
      <c r="LD22" s="330"/>
      <c r="LE22" s="330"/>
      <c r="LF22" s="330"/>
      <c r="LG22" s="330"/>
      <c r="LH22" s="330"/>
      <c r="LI22" s="330"/>
      <c r="LJ22" s="330"/>
      <c r="LK22" s="330"/>
      <c r="LL22" s="330"/>
      <c r="LM22" s="330"/>
      <c r="LN22" s="330"/>
      <c r="LO22" s="330"/>
      <c r="LP22" s="330"/>
      <c r="LQ22" s="330"/>
      <c r="LR22" s="330"/>
      <c r="LS22" s="330"/>
      <c r="LT22" s="330"/>
      <c r="LU22" s="330"/>
      <c r="LV22" s="330"/>
      <c r="LW22" s="330"/>
      <c r="LX22" s="330"/>
      <c r="LY22" s="330"/>
      <c r="LZ22" s="330"/>
      <c r="MA22" s="330"/>
      <c r="MB22" s="330"/>
      <c r="MC22" s="330"/>
      <c r="MD22" s="330"/>
      <c r="ME22" s="330"/>
      <c r="MF22" s="330"/>
      <c r="MG22" s="330"/>
      <c r="MH22" s="330"/>
      <c r="MI22" s="330"/>
      <c r="MJ22" s="330"/>
      <c r="MK22" s="330"/>
      <c r="ML22" s="330"/>
      <c r="MM22" s="330"/>
      <c r="MN22" s="330"/>
      <c r="MO22" s="330"/>
      <c r="MP22" s="330"/>
      <c r="MQ22" s="330"/>
      <c r="MR22" s="330"/>
      <c r="MS22" s="330"/>
      <c r="MT22" s="330"/>
      <c r="MU22" s="330"/>
      <c r="MV22" s="330"/>
      <c r="MW22" s="330"/>
      <c r="MX22" s="330"/>
      <c r="MY22" s="330"/>
      <c r="MZ22" s="330"/>
      <c r="NA22" s="330"/>
      <c r="NB22" s="330"/>
      <c r="NC22" s="330"/>
      <c r="ND22" s="330"/>
      <c r="NE22" s="330"/>
      <c r="NF22" s="330"/>
      <c r="NG22" s="330"/>
      <c r="NH22" s="330"/>
      <c r="NI22" s="330"/>
      <c r="NJ22" s="330"/>
      <c r="NK22" s="330"/>
      <c r="NL22" s="330"/>
      <c r="NM22" s="330"/>
      <c r="NN22" s="330"/>
      <c r="NO22" s="330"/>
      <c r="NP22" s="330"/>
      <c r="NQ22" s="330"/>
      <c r="NR22" s="330"/>
      <c r="NS22" s="330"/>
      <c r="NT22" s="330"/>
      <c r="NU22" s="330"/>
      <c r="NV22" s="330"/>
      <c r="NW22" s="330"/>
      <c r="NX22" s="330"/>
      <c r="NY22" s="330"/>
      <c r="NZ22" s="330"/>
      <c r="OA22" s="330"/>
      <c r="OB22" s="330"/>
      <c r="OC22" s="330"/>
      <c r="OD22" s="330"/>
      <c r="OE22" s="330"/>
      <c r="OF22" s="330"/>
      <c r="OG22" s="330"/>
      <c r="OH22" s="330"/>
      <c r="OI22" s="330"/>
      <c r="OJ22" s="330"/>
      <c r="OK22" s="330"/>
      <c r="OL22" s="330"/>
      <c r="OM22" s="330"/>
      <c r="ON22" s="330"/>
      <c r="OO22" s="330"/>
      <c r="OP22" s="330"/>
      <c r="OQ22" s="330"/>
      <c r="OR22" s="330"/>
      <c r="OS22" s="330"/>
      <c r="OT22" s="330"/>
      <c r="OU22" s="330"/>
      <c r="OV22" s="330"/>
      <c r="OW22" s="330"/>
      <c r="OX22" s="330"/>
      <c r="OY22" s="330"/>
      <c r="OZ22" s="330"/>
      <c r="PA22" s="330"/>
      <c r="PB22" s="330"/>
      <c r="PC22" s="330"/>
      <c r="PD22" s="330"/>
      <c r="PE22" s="330"/>
      <c r="PF22" s="330"/>
      <c r="PG22" s="330"/>
      <c r="PH22" s="330"/>
      <c r="PI22" s="330"/>
      <c r="PJ22" s="330"/>
      <c r="PK22" s="330"/>
      <c r="PL22" s="330"/>
      <c r="PM22" s="330"/>
      <c r="PN22" s="330"/>
      <c r="PO22" s="330"/>
      <c r="PP22" s="330"/>
      <c r="PQ22" s="330"/>
      <c r="PR22" s="330"/>
      <c r="PS22" s="330"/>
      <c r="PT22" s="330"/>
      <c r="PU22" s="330"/>
      <c r="PV22" s="330"/>
      <c r="PW22" s="330"/>
      <c r="PX22" s="330"/>
      <c r="PY22" s="330"/>
      <c r="PZ22" s="330"/>
      <c r="QA22" s="330"/>
      <c r="QB22" s="330"/>
      <c r="QC22" s="330"/>
      <c r="QD22" s="330"/>
      <c r="QE22" s="330"/>
      <c r="QF22" s="330"/>
      <c r="QG22" s="330"/>
      <c r="QH22" s="330"/>
      <c r="QI22" s="330"/>
      <c r="QJ22" s="330"/>
      <c r="QK22" s="330"/>
      <c r="QL22" s="330"/>
      <c r="QM22" s="330"/>
      <c r="QN22" s="330"/>
      <c r="QO22" s="330"/>
      <c r="QP22" s="330"/>
      <c r="QQ22" s="330"/>
      <c r="QR22" s="330"/>
      <c r="QS22" s="330"/>
      <c r="QT22" s="330"/>
      <c r="QU22" s="330"/>
      <c r="QV22" s="330"/>
      <c r="QW22" s="330"/>
      <c r="QX22" s="330"/>
      <c r="QY22" s="330"/>
      <c r="QZ22" s="330"/>
      <c r="RA22" s="330"/>
      <c r="RB22" s="330"/>
      <c r="RC22" s="330"/>
      <c r="RD22" s="330"/>
      <c r="RE22" s="330"/>
      <c r="RF22" s="330"/>
      <c r="RG22" s="330"/>
      <c r="RH22" s="330"/>
      <c r="RI22" s="330"/>
      <c r="RJ22" s="330"/>
      <c r="RK22" s="330"/>
      <c r="RL22" s="330"/>
      <c r="RM22" s="330"/>
      <c r="RN22" s="330"/>
      <c r="RO22" s="330"/>
      <c r="RP22" s="330"/>
      <c r="RQ22" s="330"/>
      <c r="RR22" s="330"/>
      <c r="RS22" s="330"/>
      <c r="RT22" s="330"/>
      <c r="RU22" s="330"/>
      <c r="RV22" s="330"/>
      <c r="RW22" s="330"/>
      <c r="RX22" s="330"/>
      <c r="RY22" s="330"/>
      <c r="RZ22" s="330"/>
      <c r="SA22" s="330"/>
      <c r="SB22" s="330"/>
      <c r="SC22" s="330"/>
      <c r="SD22" s="330"/>
      <c r="SE22" s="330"/>
      <c r="SF22" s="330"/>
      <c r="SG22" s="330"/>
      <c r="SH22" s="330"/>
      <c r="SI22" s="330"/>
      <c r="SJ22" s="330"/>
      <c r="SK22" s="330"/>
      <c r="SL22" s="330"/>
      <c r="SM22" s="330"/>
      <c r="SN22" s="330"/>
      <c r="SO22" s="330"/>
      <c r="SP22" s="330"/>
      <c r="SQ22" s="330"/>
      <c r="SR22" s="330"/>
      <c r="SS22" s="330"/>
      <c r="ST22" s="330"/>
      <c r="SU22" s="330"/>
      <c r="SV22" s="330"/>
      <c r="SW22" s="330"/>
      <c r="SX22" s="330"/>
      <c r="SY22" s="330"/>
      <c r="SZ22" s="330"/>
      <c r="TA22" s="330"/>
      <c r="TB22" s="330"/>
      <c r="TC22" s="330"/>
      <c r="TD22" s="330"/>
      <c r="TE22" s="330"/>
      <c r="TF22" s="330"/>
      <c r="TG22" s="330"/>
      <c r="TH22" s="330"/>
      <c r="TI22" s="330"/>
      <c r="TJ22" s="330"/>
      <c r="TK22" s="330"/>
      <c r="TL22" s="330"/>
      <c r="TM22" s="330"/>
      <c r="TN22" s="330"/>
      <c r="TO22" s="330"/>
      <c r="TP22" s="330"/>
      <c r="TQ22" s="330"/>
      <c r="TR22" s="330"/>
      <c r="TS22" s="330"/>
      <c r="TT22" s="330"/>
      <c r="TU22" s="330"/>
      <c r="TV22" s="330"/>
      <c r="TW22" s="330"/>
      <c r="TX22" s="330"/>
      <c r="TY22" s="330"/>
      <c r="TZ22" s="330"/>
      <c r="UA22" s="330"/>
      <c r="UB22" s="330"/>
      <c r="UC22" s="330"/>
      <c r="UD22" s="330"/>
      <c r="UE22" s="330"/>
      <c r="UF22" s="330"/>
      <c r="UG22" s="330"/>
      <c r="UH22" s="330"/>
      <c r="UI22" s="330"/>
      <c r="UJ22" s="330"/>
      <c r="UK22" s="330"/>
      <c r="UL22" s="330"/>
      <c r="UM22" s="330"/>
      <c r="UN22" s="330"/>
      <c r="UO22" s="330"/>
      <c r="UP22" s="330"/>
      <c r="UQ22" s="330"/>
      <c r="UR22" s="330"/>
      <c r="US22" s="330"/>
      <c r="UT22" s="330"/>
      <c r="UU22" s="330"/>
      <c r="UV22" s="330"/>
      <c r="UW22" s="330"/>
      <c r="UX22" s="330"/>
      <c r="UY22" s="330"/>
      <c r="UZ22" s="330"/>
      <c r="VA22" s="330"/>
      <c r="VB22" s="330"/>
      <c r="VC22" s="330"/>
      <c r="VD22" s="330"/>
      <c r="VE22" s="330"/>
      <c r="VF22" s="330"/>
      <c r="VG22" s="330"/>
      <c r="VH22" s="330"/>
      <c r="VI22" s="330"/>
      <c r="VJ22" s="330"/>
      <c r="VK22" s="330"/>
      <c r="VL22" s="330"/>
      <c r="VM22" s="330"/>
      <c r="VN22" s="330"/>
      <c r="VO22" s="330"/>
      <c r="VP22" s="330"/>
      <c r="VQ22" s="330"/>
      <c r="VR22" s="330"/>
      <c r="VS22" s="330"/>
      <c r="VT22" s="330"/>
      <c r="VU22" s="330"/>
      <c r="VV22" s="330"/>
      <c r="VW22" s="330"/>
      <c r="VX22" s="330"/>
      <c r="VY22" s="330"/>
      <c r="VZ22" s="330"/>
      <c r="WA22" s="330"/>
      <c r="WB22" s="330"/>
      <c r="WC22" s="330"/>
      <c r="WD22" s="330"/>
      <c r="WE22" s="330"/>
      <c r="WF22" s="330"/>
      <c r="WG22" s="330"/>
      <c r="WH22" s="330"/>
      <c r="WI22" s="330"/>
      <c r="WJ22" s="330"/>
      <c r="WK22" s="330"/>
      <c r="WL22" s="330"/>
      <c r="WM22" s="330"/>
      <c r="WN22" s="330"/>
      <c r="WO22" s="330"/>
      <c r="WP22" s="330"/>
      <c r="WQ22" s="330"/>
      <c r="WR22" s="330"/>
      <c r="WS22" s="330"/>
      <c r="WT22" s="330"/>
      <c r="WU22" s="330"/>
      <c r="WV22" s="330"/>
      <c r="WW22" s="330"/>
      <c r="WX22" s="330"/>
      <c r="WY22" s="330"/>
      <c r="WZ22" s="330"/>
      <c r="XA22" s="330"/>
      <c r="XB22" s="330"/>
      <c r="XC22" s="330"/>
      <c r="XD22" s="330"/>
      <c r="XE22" s="330"/>
      <c r="XF22" s="330"/>
      <c r="XG22" s="330"/>
      <c r="XH22" s="330"/>
      <c r="XI22" s="330"/>
      <c r="XJ22" s="330"/>
      <c r="XK22" s="330"/>
      <c r="XL22" s="330"/>
      <c r="XM22" s="330"/>
      <c r="XN22" s="330"/>
      <c r="XO22" s="330"/>
      <c r="XP22" s="330"/>
      <c r="XQ22" s="330"/>
      <c r="XR22" s="330"/>
      <c r="XS22" s="330"/>
      <c r="XT22" s="330"/>
      <c r="XU22" s="330"/>
      <c r="XV22" s="330"/>
      <c r="XW22" s="330"/>
      <c r="XX22" s="330"/>
      <c r="XY22" s="330"/>
      <c r="XZ22" s="330"/>
      <c r="YA22" s="330"/>
      <c r="YB22" s="330"/>
      <c r="YC22" s="330"/>
      <c r="YD22" s="330"/>
      <c r="YE22" s="330"/>
      <c r="YF22" s="330"/>
      <c r="YG22" s="330"/>
      <c r="YH22" s="330"/>
      <c r="YI22" s="330"/>
      <c r="YJ22" s="330"/>
      <c r="YK22" s="330"/>
      <c r="YL22" s="330"/>
      <c r="YM22" s="330"/>
      <c r="YN22" s="330"/>
      <c r="YO22" s="330"/>
      <c r="YP22" s="330"/>
      <c r="YQ22" s="330"/>
      <c r="YR22" s="330"/>
      <c r="YS22" s="330"/>
      <c r="YT22" s="330"/>
      <c r="YU22" s="330"/>
      <c r="YV22" s="330"/>
      <c r="YW22" s="330"/>
      <c r="YX22" s="330"/>
      <c r="YY22" s="330"/>
      <c r="YZ22" s="330"/>
      <c r="ZA22" s="330"/>
      <c r="ZB22" s="330"/>
      <c r="ZC22" s="330"/>
      <c r="ZD22" s="330"/>
      <c r="ZE22" s="330"/>
      <c r="ZF22" s="330"/>
      <c r="ZG22" s="330"/>
      <c r="ZH22" s="330"/>
      <c r="ZI22" s="330"/>
      <c r="ZJ22" s="330"/>
      <c r="ZK22" s="330"/>
      <c r="ZL22" s="330"/>
      <c r="ZM22" s="330"/>
      <c r="ZN22" s="330"/>
      <c r="ZO22" s="330"/>
      <c r="ZP22" s="330"/>
      <c r="ZQ22" s="330"/>
      <c r="ZR22" s="330"/>
      <c r="ZS22" s="330"/>
      <c r="ZT22" s="330"/>
      <c r="ZU22" s="330"/>
      <c r="ZV22" s="330"/>
      <c r="ZW22" s="330"/>
      <c r="ZX22" s="330"/>
      <c r="ZY22" s="330"/>
      <c r="ZZ22" s="330"/>
      <c r="AAA22" s="330"/>
      <c r="AAB22" s="330"/>
      <c r="AAC22" s="330"/>
      <c r="AAD22" s="330"/>
      <c r="AAE22" s="330"/>
      <c r="AAF22" s="330"/>
      <c r="AAG22" s="330"/>
      <c r="AAH22" s="330"/>
      <c r="AAI22" s="330"/>
      <c r="AAJ22" s="330"/>
      <c r="AAK22" s="330"/>
      <c r="AAL22" s="330"/>
      <c r="AAM22" s="330"/>
      <c r="AAN22" s="330"/>
      <c r="AAO22" s="330"/>
      <c r="AAP22" s="330"/>
      <c r="AAQ22" s="330"/>
      <c r="AAR22" s="330"/>
      <c r="AAS22" s="330"/>
      <c r="AAT22" s="330"/>
      <c r="AAU22" s="330"/>
      <c r="AAV22" s="330"/>
      <c r="AAW22" s="330"/>
      <c r="AAX22" s="330"/>
      <c r="AAY22" s="330"/>
      <c r="AAZ22" s="330"/>
      <c r="ABA22" s="330"/>
      <c r="ABB22" s="330"/>
      <c r="ABC22" s="330"/>
      <c r="ABD22" s="330"/>
      <c r="ABE22" s="330"/>
      <c r="ABF22" s="330"/>
      <c r="ABG22" s="330"/>
      <c r="ABH22" s="330"/>
      <c r="ABI22" s="330"/>
      <c r="ABJ22" s="330"/>
      <c r="ABK22" s="330"/>
      <c r="ABL22" s="330"/>
      <c r="ABM22" s="330"/>
      <c r="ABN22" s="330"/>
      <c r="ABO22" s="330"/>
      <c r="ABP22" s="330"/>
      <c r="ABQ22" s="330"/>
      <c r="ABR22" s="330"/>
      <c r="ABS22" s="330"/>
      <c r="ABT22" s="330"/>
      <c r="ABU22" s="330"/>
      <c r="ABV22" s="330"/>
      <c r="ABW22" s="330"/>
      <c r="ABX22" s="330"/>
      <c r="ABY22" s="330"/>
      <c r="ABZ22" s="330"/>
      <c r="ACA22" s="330"/>
      <c r="ACB22" s="330"/>
      <c r="ACC22" s="330"/>
      <c r="ACD22" s="330"/>
      <c r="ACE22" s="330"/>
      <c r="ACF22" s="330"/>
      <c r="ACG22" s="330"/>
      <c r="ACH22" s="330"/>
      <c r="ACI22" s="330"/>
      <c r="ACJ22" s="330"/>
      <c r="ACK22" s="330"/>
      <c r="ACL22" s="330"/>
      <c r="ACM22" s="330"/>
      <c r="ACN22" s="330"/>
      <c r="ACO22" s="330"/>
      <c r="ACP22" s="330"/>
      <c r="ACQ22" s="330"/>
      <c r="ACR22" s="330"/>
      <c r="ACS22" s="330"/>
      <c r="ACT22" s="330"/>
      <c r="ACU22" s="330"/>
      <c r="ACV22" s="330"/>
      <c r="ACW22" s="330"/>
      <c r="ACX22" s="330"/>
      <c r="ACY22" s="330"/>
      <c r="ACZ22" s="330"/>
      <c r="ADA22" s="330"/>
      <c r="ADB22" s="330"/>
      <c r="ADC22" s="330"/>
      <c r="ADD22" s="330"/>
      <c r="ADE22" s="330"/>
      <c r="ADF22" s="330"/>
      <c r="ADG22" s="330"/>
      <c r="ADH22" s="330"/>
      <c r="ADI22" s="330"/>
      <c r="ADJ22" s="330"/>
      <c r="ADK22" s="330"/>
      <c r="ADL22" s="330"/>
      <c r="ADM22" s="330"/>
      <c r="ADN22" s="330"/>
      <c r="ADO22" s="330"/>
      <c r="ADP22" s="330"/>
      <c r="ADQ22" s="330"/>
      <c r="ADR22" s="330"/>
      <c r="ADS22" s="330"/>
      <c r="ADT22" s="330"/>
      <c r="ADU22" s="330"/>
      <c r="ADV22" s="330"/>
      <c r="ADW22" s="330"/>
      <c r="ADX22" s="330"/>
      <c r="ADY22" s="330"/>
      <c r="ADZ22" s="330"/>
      <c r="AEA22" s="330"/>
      <c r="AEB22" s="330"/>
      <c r="AEC22" s="330"/>
      <c r="AED22" s="330"/>
      <c r="AEE22" s="330"/>
      <c r="AEF22" s="330"/>
      <c r="AEG22" s="330"/>
      <c r="AEH22" s="330"/>
      <c r="AEI22" s="330"/>
      <c r="AEJ22" s="330"/>
      <c r="AEK22" s="330"/>
      <c r="AEL22" s="330"/>
      <c r="AEM22" s="330"/>
      <c r="AEN22" s="330"/>
      <c r="AEO22" s="330"/>
      <c r="AEP22" s="330"/>
      <c r="AEQ22" s="330"/>
      <c r="AER22" s="330"/>
      <c r="AES22" s="330"/>
      <c r="AET22" s="330"/>
      <c r="AEU22" s="330"/>
      <c r="AEV22" s="330"/>
      <c r="AEW22" s="330"/>
      <c r="AEX22" s="330"/>
      <c r="AEY22" s="330"/>
      <c r="AEZ22" s="330"/>
      <c r="AFA22" s="330"/>
      <c r="AFB22" s="330"/>
      <c r="AFC22" s="330"/>
      <c r="AFD22" s="330"/>
      <c r="AFE22" s="330"/>
      <c r="AFF22" s="330"/>
      <c r="AFG22" s="330"/>
      <c r="AFH22" s="330"/>
      <c r="AFI22" s="330"/>
      <c r="AFJ22" s="330"/>
      <c r="AFK22" s="330"/>
      <c r="AFL22" s="330"/>
      <c r="AFM22" s="330"/>
      <c r="AFN22" s="330"/>
      <c r="AFO22" s="330"/>
      <c r="AFP22" s="330"/>
      <c r="AFQ22" s="330"/>
      <c r="AFR22" s="330"/>
      <c r="AFS22" s="330"/>
      <c r="AFT22" s="330"/>
      <c r="AFU22" s="330"/>
      <c r="AFV22" s="330"/>
      <c r="AFW22" s="330"/>
      <c r="AFX22" s="330"/>
      <c r="AFY22" s="330"/>
      <c r="AFZ22" s="330"/>
      <c r="AGA22" s="330"/>
      <c r="AGB22" s="330"/>
      <c r="AGC22" s="330"/>
      <c r="AGD22" s="330"/>
      <c r="AGE22" s="330"/>
      <c r="AGF22" s="330"/>
      <c r="AGG22" s="330"/>
      <c r="AGH22" s="330"/>
      <c r="AGI22" s="330"/>
      <c r="AGJ22" s="330"/>
      <c r="AGK22" s="330"/>
      <c r="AGL22" s="330"/>
      <c r="AGM22" s="330"/>
      <c r="AGN22" s="330"/>
      <c r="AGO22" s="330"/>
      <c r="AGP22" s="330"/>
      <c r="AGQ22" s="330"/>
      <c r="AGR22" s="330"/>
      <c r="AGS22" s="330"/>
      <c r="AGT22" s="330"/>
      <c r="AGU22" s="330"/>
      <c r="AGV22" s="330"/>
      <c r="AGW22" s="330"/>
      <c r="AGX22" s="330"/>
      <c r="AGY22" s="330"/>
      <c r="AGZ22" s="330"/>
      <c r="AHA22" s="330"/>
      <c r="AHB22" s="330"/>
      <c r="AHC22" s="330"/>
      <c r="AHD22" s="330"/>
      <c r="AHE22" s="330"/>
      <c r="AHF22" s="330"/>
      <c r="AHG22" s="330"/>
      <c r="AHH22" s="330"/>
      <c r="AHI22" s="330"/>
      <c r="AHJ22" s="330"/>
      <c r="AHK22" s="330"/>
      <c r="AHL22" s="330"/>
      <c r="AHM22" s="330"/>
      <c r="AHN22" s="330"/>
      <c r="AHO22" s="330"/>
      <c r="AHP22" s="330"/>
      <c r="AHQ22" s="330"/>
      <c r="AHR22" s="330"/>
      <c r="AHS22" s="330"/>
      <c r="AHT22" s="330"/>
      <c r="AHU22" s="330"/>
      <c r="AHV22" s="330"/>
      <c r="AHW22" s="330"/>
      <c r="AHX22" s="330"/>
      <c r="AHY22" s="330"/>
      <c r="AHZ22" s="330"/>
      <c r="AIA22" s="330"/>
      <c r="AIB22" s="330"/>
      <c r="AIC22" s="330"/>
      <c r="AID22" s="330"/>
      <c r="AIE22" s="330"/>
      <c r="AIF22" s="330"/>
      <c r="AIG22" s="330"/>
      <c r="AIH22" s="330"/>
      <c r="AII22" s="330"/>
      <c r="AIJ22" s="330"/>
      <c r="AIK22" s="330"/>
      <c r="AIL22" s="330"/>
      <c r="AIM22" s="330"/>
      <c r="AIN22" s="330"/>
      <c r="AIO22" s="330"/>
      <c r="AIP22" s="330"/>
      <c r="AIQ22" s="330"/>
      <c r="AIR22" s="330"/>
      <c r="AIS22" s="330"/>
      <c r="AIT22" s="330"/>
      <c r="AIU22" s="330"/>
      <c r="AIV22" s="330"/>
      <c r="AIW22" s="330"/>
      <c r="AIX22" s="330"/>
      <c r="AIY22" s="330"/>
      <c r="AIZ22" s="330"/>
      <c r="AJA22" s="330"/>
      <c r="AJB22" s="330"/>
      <c r="AJC22" s="330"/>
      <c r="AJD22" s="330"/>
      <c r="AJE22" s="330"/>
      <c r="AJF22" s="330"/>
      <c r="AJG22" s="330"/>
      <c r="AJH22" s="330"/>
      <c r="AJI22" s="330"/>
      <c r="AJJ22" s="330"/>
      <c r="AJK22" s="330"/>
      <c r="AJL22" s="330"/>
      <c r="AJM22" s="330"/>
      <c r="AJN22" s="330"/>
      <c r="AJO22" s="330"/>
      <c r="AJP22" s="330"/>
      <c r="AJQ22" s="330"/>
      <c r="AJR22" s="330"/>
      <c r="AJS22" s="330"/>
      <c r="AJT22" s="330"/>
      <c r="AJU22" s="330"/>
      <c r="AJV22" s="330"/>
      <c r="AJW22" s="330"/>
      <c r="AJX22" s="330"/>
      <c r="AJY22" s="330"/>
      <c r="AJZ22" s="330"/>
      <c r="AKA22" s="330"/>
      <c r="AKB22" s="330"/>
      <c r="AKC22" s="330"/>
      <c r="AKD22" s="330"/>
      <c r="AKE22" s="330"/>
      <c r="AKF22" s="330"/>
      <c r="AKG22" s="330"/>
      <c r="AKH22" s="330"/>
      <c r="AKI22" s="330"/>
      <c r="AKJ22" s="330"/>
      <c r="AKK22" s="330"/>
      <c r="AKL22" s="330"/>
      <c r="AKM22" s="330"/>
      <c r="AKN22" s="330"/>
      <c r="AKO22" s="330"/>
      <c r="AKP22" s="330"/>
      <c r="AKQ22" s="330"/>
      <c r="AKR22" s="330"/>
      <c r="AKS22" s="330"/>
      <c r="AKT22" s="330"/>
      <c r="AKU22" s="330"/>
      <c r="AKV22" s="330"/>
      <c r="AKW22" s="330"/>
      <c r="AKX22" s="330"/>
      <c r="AKY22" s="330"/>
      <c r="AKZ22" s="330"/>
      <c r="ALA22" s="330"/>
      <c r="ALB22" s="330"/>
      <c r="ALC22" s="330"/>
      <c r="ALD22" s="330"/>
      <c r="ALE22" s="330"/>
    </row>
    <row r="23" spans="1:993" s="338" customFormat="1" ht="22.5" x14ac:dyDescent="0.25">
      <c r="A23" s="337"/>
      <c r="B23" s="337"/>
      <c r="C23" s="712" t="s">
        <v>2463</v>
      </c>
      <c r="D23" s="503"/>
      <c r="E23" s="503"/>
      <c r="F23" s="713" t="s">
        <v>1952</v>
      </c>
      <c r="G23" s="727"/>
      <c r="I23" s="335"/>
      <c r="J23" s="335"/>
      <c r="K23" s="335"/>
      <c r="L23" s="335"/>
      <c r="M23" s="335"/>
      <c r="N23" s="335"/>
      <c r="O23" s="335"/>
      <c r="P23" s="335"/>
      <c r="Q23" s="335"/>
      <c r="R23" s="335"/>
      <c r="S23" s="335"/>
      <c r="T23" s="335"/>
      <c r="U23" s="335"/>
      <c r="V23" s="335"/>
      <c r="W23" s="335"/>
      <c r="X23" s="335"/>
      <c r="Y23" s="335"/>
      <c r="Z23" s="335"/>
      <c r="AA23" s="335"/>
      <c r="AB23" s="335"/>
      <c r="AC23" s="335"/>
      <c r="AD23" s="335"/>
      <c r="AE23" s="335"/>
      <c r="AF23" s="335"/>
      <c r="AG23" s="335"/>
      <c r="AH23" s="335"/>
      <c r="AI23" s="335"/>
      <c r="AJ23" s="335"/>
      <c r="AK23" s="335"/>
      <c r="AL23" s="335"/>
      <c r="AM23" s="335"/>
      <c r="AN23" s="335"/>
      <c r="AO23" s="335"/>
      <c r="AP23" s="335"/>
      <c r="AQ23" s="335"/>
      <c r="AR23" s="335"/>
      <c r="AS23" s="335"/>
      <c r="AT23" s="335"/>
      <c r="AU23" s="335"/>
      <c r="AV23" s="335"/>
      <c r="AW23" s="335"/>
      <c r="AX23" s="335"/>
      <c r="AY23" s="335"/>
      <c r="AZ23" s="335"/>
      <c r="BA23" s="335"/>
      <c r="BB23" s="335"/>
      <c r="BC23" s="335"/>
      <c r="BD23" s="335"/>
      <c r="BE23" s="335"/>
      <c r="BF23" s="335"/>
      <c r="BG23" s="335"/>
      <c r="BH23" s="335"/>
      <c r="BI23" s="335"/>
      <c r="BJ23" s="335"/>
      <c r="BK23" s="335"/>
      <c r="BL23" s="335"/>
      <c r="BM23" s="335"/>
      <c r="BN23" s="335"/>
      <c r="BO23" s="335"/>
      <c r="BP23" s="335"/>
      <c r="BQ23" s="335"/>
      <c r="BR23" s="335"/>
      <c r="BS23" s="335"/>
      <c r="BT23" s="335"/>
      <c r="BU23" s="335"/>
      <c r="BV23" s="335"/>
      <c r="BW23" s="335"/>
      <c r="BX23" s="335"/>
      <c r="BY23" s="335"/>
      <c r="BZ23" s="335"/>
      <c r="CA23" s="335"/>
      <c r="CB23" s="335"/>
      <c r="CC23" s="335"/>
      <c r="CD23" s="335"/>
      <c r="CE23" s="335"/>
      <c r="CF23" s="335"/>
      <c r="CG23" s="335"/>
      <c r="CH23" s="335"/>
      <c r="CI23" s="335"/>
      <c r="CJ23" s="335"/>
      <c r="CK23" s="335"/>
      <c r="CL23" s="335"/>
      <c r="CM23" s="335"/>
      <c r="CN23" s="335"/>
      <c r="CO23" s="335"/>
      <c r="CP23" s="335"/>
      <c r="CQ23" s="335"/>
      <c r="CR23" s="335"/>
      <c r="CS23" s="335"/>
      <c r="CT23" s="335"/>
      <c r="CU23" s="335"/>
      <c r="CV23" s="335"/>
      <c r="CW23" s="335"/>
      <c r="CX23" s="335"/>
      <c r="CY23" s="335"/>
      <c r="CZ23" s="335"/>
      <c r="DA23" s="335"/>
      <c r="DB23" s="335"/>
      <c r="DC23" s="335"/>
      <c r="DD23" s="335"/>
      <c r="DE23" s="335"/>
      <c r="DF23" s="335"/>
      <c r="DG23" s="335"/>
      <c r="DH23" s="335"/>
      <c r="DI23" s="335"/>
      <c r="DJ23" s="335"/>
      <c r="DK23" s="335"/>
      <c r="DL23" s="335"/>
      <c r="DM23" s="335"/>
      <c r="DN23" s="335"/>
      <c r="DO23" s="335"/>
      <c r="DP23" s="335"/>
      <c r="DQ23" s="335"/>
      <c r="DR23" s="335"/>
      <c r="DS23" s="335"/>
      <c r="DT23" s="335"/>
      <c r="DU23" s="335"/>
      <c r="DV23" s="335"/>
      <c r="DW23" s="335"/>
      <c r="DX23" s="335"/>
      <c r="DY23" s="335"/>
      <c r="DZ23" s="335"/>
      <c r="EA23" s="335"/>
      <c r="EB23" s="335"/>
      <c r="EC23" s="335"/>
      <c r="ED23" s="335"/>
      <c r="EE23" s="335"/>
      <c r="EF23" s="335"/>
      <c r="EG23" s="335"/>
      <c r="EH23" s="335"/>
      <c r="EI23" s="335"/>
      <c r="EJ23" s="335"/>
      <c r="EK23" s="335"/>
      <c r="EL23" s="335"/>
      <c r="EM23" s="335"/>
      <c r="EN23" s="335"/>
      <c r="EO23" s="335"/>
      <c r="EP23" s="335"/>
      <c r="EQ23" s="335"/>
      <c r="ER23" s="335"/>
      <c r="ES23" s="335"/>
      <c r="ET23" s="335"/>
      <c r="EU23" s="335"/>
      <c r="EV23" s="335"/>
      <c r="EW23" s="335"/>
      <c r="EX23" s="335"/>
      <c r="EY23" s="335"/>
      <c r="EZ23" s="335"/>
      <c r="FA23" s="335"/>
      <c r="FB23" s="335"/>
      <c r="FC23" s="335"/>
      <c r="FD23" s="335"/>
      <c r="FE23" s="335"/>
      <c r="FF23" s="335"/>
      <c r="FG23" s="335"/>
      <c r="FH23" s="335"/>
      <c r="FI23" s="335"/>
      <c r="FJ23" s="335"/>
      <c r="FK23" s="335"/>
      <c r="FL23" s="335"/>
      <c r="FM23" s="335"/>
      <c r="FN23" s="335"/>
      <c r="FO23" s="335"/>
      <c r="FP23" s="335"/>
      <c r="FQ23" s="335"/>
      <c r="FR23" s="335"/>
      <c r="FS23" s="335"/>
      <c r="FT23" s="335"/>
      <c r="FU23" s="335"/>
      <c r="FV23" s="335"/>
      <c r="FW23" s="335"/>
      <c r="FX23" s="335"/>
      <c r="FY23" s="335"/>
      <c r="FZ23" s="335"/>
      <c r="GA23" s="335"/>
      <c r="GB23" s="335"/>
      <c r="GC23" s="335"/>
      <c r="GD23" s="335"/>
      <c r="GE23" s="335"/>
      <c r="GF23" s="335"/>
      <c r="GG23" s="335"/>
      <c r="GH23" s="335"/>
      <c r="GI23" s="335"/>
      <c r="GJ23" s="335"/>
      <c r="GK23" s="335"/>
      <c r="GL23" s="335"/>
      <c r="GM23" s="335"/>
      <c r="GN23" s="335"/>
      <c r="GO23" s="335"/>
      <c r="GP23" s="335"/>
      <c r="GQ23" s="335"/>
      <c r="GR23" s="335"/>
      <c r="GS23" s="335"/>
      <c r="GT23" s="335"/>
      <c r="GU23" s="335"/>
      <c r="GV23" s="335"/>
      <c r="GW23" s="335"/>
      <c r="GX23" s="335"/>
      <c r="GY23" s="335"/>
      <c r="GZ23" s="335"/>
      <c r="HA23" s="335"/>
      <c r="HB23" s="335"/>
      <c r="HC23" s="335"/>
      <c r="HD23" s="335"/>
      <c r="HE23" s="335"/>
      <c r="HF23" s="335"/>
      <c r="HG23" s="335"/>
      <c r="HH23" s="335"/>
      <c r="HI23" s="335"/>
      <c r="HJ23" s="335"/>
      <c r="HK23" s="335"/>
      <c r="HL23" s="335"/>
      <c r="HM23" s="335"/>
      <c r="HN23" s="335"/>
      <c r="HO23" s="335"/>
      <c r="HP23" s="335"/>
      <c r="HQ23" s="335"/>
      <c r="HR23" s="335"/>
      <c r="HS23" s="335"/>
      <c r="HT23" s="335"/>
      <c r="HU23" s="335"/>
      <c r="HV23" s="335"/>
      <c r="HW23" s="335"/>
      <c r="HX23" s="335"/>
      <c r="HY23" s="335"/>
      <c r="HZ23" s="335"/>
      <c r="IA23" s="335"/>
      <c r="IB23" s="335"/>
      <c r="IC23" s="335"/>
      <c r="ID23" s="335"/>
      <c r="IE23" s="335"/>
      <c r="IF23" s="335"/>
      <c r="IG23" s="335"/>
      <c r="IH23" s="335"/>
      <c r="II23" s="335"/>
      <c r="IJ23" s="335"/>
      <c r="IK23" s="335"/>
      <c r="IL23" s="335"/>
      <c r="IM23" s="335"/>
      <c r="IN23" s="335"/>
      <c r="IO23" s="335"/>
      <c r="IP23" s="335"/>
      <c r="IQ23" s="335"/>
      <c r="IR23" s="335"/>
      <c r="IS23" s="335"/>
      <c r="IT23" s="335"/>
      <c r="IU23" s="335"/>
      <c r="IV23" s="335"/>
      <c r="IW23" s="335"/>
      <c r="IX23" s="335"/>
      <c r="IY23" s="335"/>
      <c r="IZ23" s="335"/>
      <c r="JA23" s="335"/>
      <c r="JB23" s="335"/>
      <c r="JC23" s="335"/>
      <c r="JD23" s="335"/>
      <c r="JE23" s="335"/>
      <c r="JF23" s="335"/>
      <c r="JG23" s="335"/>
      <c r="JH23" s="335"/>
      <c r="JI23" s="335"/>
      <c r="JJ23" s="335"/>
      <c r="JK23" s="335"/>
      <c r="JL23" s="335"/>
      <c r="JM23" s="335"/>
      <c r="JN23" s="335"/>
      <c r="JO23" s="335"/>
      <c r="JP23" s="335"/>
      <c r="JQ23" s="335"/>
      <c r="JR23" s="335"/>
      <c r="JS23" s="335"/>
      <c r="JT23" s="335"/>
      <c r="JU23" s="335"/>
      <c r="JV23" s="335"/>
      <c r="JW23" s="335"/>
      <c r="JX23" s="335"/>
      <c r="JY23" s="335"/>
      <c r="JZ23" s="335"/>
      <c r="KA23" s="335"/>
      <c r="KB23" s="335"/>
      <c r="KC23" s="335"/>
      <c r="KD23" s="335"/>
      <c r="KE23" s="335"/>
      <c r="KF23" s="335"/>
      <c r="KG23" s="335"/>
      <c r="KH23" s="335"/>
      <c r="KI23" s="335"/>
      <c r="KJ23" s="335"/>
      <c r="KK23" s="335"/>
      <c r="KL23" s="335"/>
      <c r="KM23" s="335"/>
      <c r="KN23" s="335"/>
      <c r="KO23" s="335"/>
      <c r="KP23" s="335"/>
      <c r="KQ23" s="335"/>
      <c r="KR23" s="335"/>
      <c r="KS23" s="335"/>
      <c r="KT23" s="335"/>
      <c r="KU23" s="335"/>
      <c r="KV23" s="335"/>
      <c r="KW23" s="335"/>
      <c r="KX23" s="335"/>
      <c r="KY23" s="335"/>
      <c r="KZ23" s="335"/>
      <c r="LA23" s="335"/>
      <c r="LB23" s="335"/>
      <c r="LC23" s="335"/>
      <c r="LD23" s="335"/>
      <c r="LE23" s="335"/>
      <c r="LF23" s="335"/>
      <c r="LG23" s="335"/>
      <c r="LH23" s="335"/>
      <c r="LI23" s="335"/>
      <c r="LJ23" s="335"/>
      <c r="LK23" s="335"/>
      <c r="LL23" s="335"/>
      <c r="LM23" s="335"/>
      <c r="LN23" s="335"/>
      <c r="LO23" s="335"/>
      <c r="LP23" s="335"/>
      <c r="LQ23" s="335"/>
      <c r="LR23" s="335"/>
      <c r="LS23" s="335"/>
      <c r="LT23" s="335"/>
      <c r="LU23" s="335"/>
      <c r="LV23" s="335"/>
      <c r="LW23" s="335"/>
      <c r="LX23" s="335"/>
      <c r="LY23" s="335"/>
      <c r="LZ23" s="335"/>
      <c r="MA23" s="335"/>
      <c r="MB23" s="335"/>
      <c r="MC23" s="335"/>
      <c r="MD23" s="335"/>
      <c r="ME23" s="335"/>
      <c r="MF23" s="335"/>
      <c r="MG23" s="335"/>
      <c r="MH23" s="335"/>
      <c r="MI23" s="335"/>
      <c r="MJ23" s="335"/>
      <c r="MK23" s="335"/>
      <c r="ML23" s="335"/>
      <c r="MM23" s="335"/>
      <c r="MN23" s="335"/>
      <c r="MO23" s="335"/>
      <c r="MP23" s="335"/>
      <c r="MQ23" s="335"/>
      <c r="MR23" s="335"/>
      <c r="MS23" s="335"/>
      <c r="MT23" s="335"/>
      <c r="MU23" s="335"/>
      <c r="MV23" s="335"/>
      <c r="MW23" s="335"/>
      <c r="MX23" s="335"/>
      <c r="MY23" s="335"/>
      <c r="MZ23" s="335"/>
      <c r="NA23" s="335"/>
      <c r="NB23" s="335"/>
      <c r="NC23" s="335"/>
      <c r="ND23" s="335"/>
      <c r="NE23" s="335"/>
      <c r="NF23" s="335"/>
      <c r="NG23" s="335"/>
      <c r="NH23" s="335"/>
      <c r="NI23" s="335"/>
      <c r="NJ23" s="335"/>
      <c r="NK23" s="335"/>
      <c r="NL23" s="335"/>
      <c r="NM23" s="335"/>
      <c r="NN23" s="335"/>
      <c r="NO23" s="335"/>
      <c r="NP23" s="335"/>
      <c r="NQ23" s="335"/>
      <c r="NR23" s="335"/>
      <c r="NS23" s="335"/>
      <c r="NT23" s="335"/>
      <c r="NU23" s="335"/>
      <c r="NV23" s="335"/>
      <c r="NW23" s="335"/>
      <c r="NX23" s="335"/>
      <c r="NY23" s="335"/>
      <c r="NZ23" s="335"/>
      <c r="OA23" s="335"/>
      <c r="OB23" s="335"/>
      <c r="OC23" s="335"/>
      <c r="OD23" s="335"/>
      <c r="OE23" s="335"/>
      <c r="OF23" s="335"/>
      <c r="OG23" s="335"/>
      <c r="OH23" s="335"/>
      <c r="OI23" s="335"/>
      <c r="OJ23" s="335"/>
      <c r="OK23" s="335"/>
      <c r="OL23" s="335"/>
      <c r="OM23" s="335"/>
      <c r="ON23" s="335"/>
      <c r="OO23" s="335"/>
      <c r="OP23" s="335"/>
      <c r="OQ23" s="335"/>
      <c r="OR23" s="335"/>
      <c r="OS23" s="335"/>
      <c r="OT23" s="335"/>
      <c r="OU23" s="335"/>
      <c r="OV23" s="335"/>
      <c r="OW23" s="335"/>
      <c r="OX23" s="335"/>
      <c r="OY23" s="335"/>
      <c r="OZ23" s="335"/>
      <c r="PA23" s="335"/>
      <c r="PB23" s="335"/>
      <c r="PC23" s="335"/>
      <c r="PD23" s="335"/>
      <c r="PE23" s="335"/>
      <c r="PF23" s="335"/>
      <c r="PG23" s="335"/>
      <c r="PH23" s="335"/>
      <c r="PI23" s="335"/>
      <c r="PJ23" s="335"/>
      <c r="PK23" s="335"/>
      <c r="PL23" s="335"/>
      <c r="PM23" s="335"/>
      <c r="PN23" s="335"/>
      <c r="PO23" s="335"/>
      <c r="PP23" s="335"/>
      <c r="PQ23" s="335"/>
      <c r="PR23" s="335"/>
      <c r="PS23" s="335"/>
      <c r="PT23" s="335"/>
      <c r="PU23" s="335"/>
      <c r="PV23" s="335"/>
      <c r="PW23" s="335"/>
      <c r="PX23" s="335"/>
      <c r="PY23" s="335"/>
      <c r="PZ23" s="335"/>
      <c r="QA23" s="335"/>
      <c r="QB23" s="335"/>
      <c r="QC23" s="335"/>
      <c r="QD23" s="335"/>
      <c r="QE23" s="335"/>
      <c r="QF23" s="335"/>
      <c r="QG23" s="335"/>
      <c r="QH23" s="335"/>
      <c r="QI23" s="335"/>
      <c r="QJ23" s="335"/>
      <c r="QK23" s="335"/>
      <c r="QL23" s="335"/>
      <c r="QM23" s="335"/>
      <c r="QN23" s="335"/>
      <c r="QO23" s="335"/>
      <c r="QP23" s="335"/>
      <c r="QQ23" s="335"/>
      <c r="QR23" s="335"/>
      <c r="QS23" s="335"/>
      <c r="QT23" s="335"/>
      <c r="QU23" s="335"/>
      <c r="QV23" s="335"/>
      <c r="QW23" s="335"/>
      <c r="QX23" s="335"/>
      <c r="QY23" s="335"/>
      <c r="QZ23" s="335"/>
      <c r="RA23" s="335"/>
      <c r="RB23" s="335"/>
      <c r="RC23" s="335"/>
      <c r="RD23" s="335"/>
      <c r="RE23" s="335"/>
      <c r="RF23" s="335"/>
      <c r="RG23" s="335"/>
      <c r="RH23" s="335"/>
      <c r="RI23" s="335"/>
      <c r="RJ23" s="335"/>
      <c r="RK23" s="335"/>
      <c r="RL23" s="335"/>
      <c r="RM23" s="335"/>
      <c r="RN23" s="335"/>
      <c r="RO23" s="335"/>
      <c r="RP23" s="335"/>
      <c r="RQ23" s="335"/>
      <c r="RR23" s="335"/>
      <c r="RS23" s="335"/>
      <c r="RT23" s="335"/>
      <c r="RU23" s="335"/>
      <c r="RV23" s="335"/>
      <c r="RW23" s="335"/>
      <c r="RX23" s="335"/>
      <c r="RY23" s="335"/>
      <c r="RZ23" s="335"/>
      <c r="SA23" s="335"/>
      <c r="SB23" s="335"/>
      <c r="SC23" s="335"/>
      <c r="SD23" s="335"/>
      <c r="SE23" s="335"/>
      <c r="SF23" s="335"/>
      <c r="SG23" s="335"/>
      <c r="SH23" s="335"/>
      <c r="SI23" s="335"/>
      <c r="SJ23" s="335"/>
      <c r="SK23" s="335"/>
      <c r="SL23" s="335"/>
      <c r="SM23" s="335"/>
      <c r="SN23" s="335"/>
      <c r="SO23" s="335"/>
      <c r="SP23" s="335"/>
      <c r="SQ23" s="335"/>
      <c r="SR23" s="335"/>
      <c r="SS23" s="335"/>
      <c r="ST23" s="335"/>
      <c r="SU23" s="335"/>
      <c r="SV23" s="335"/>
      <c r="SW23" s="335"/>
      <c r="SX23" s="335"/>
      <c r="SY23" s="335"/>
      <c r="SZ23" s="335"/>
      <c r="TA23" s="335"/>
      <c r="TB23" s="335"/>
      <c r="TC23" s="335"/>
      <c r="TD23" s="335"/>
      <c r="TE23" s="335"/>
      <c r="TF23" s="335"/>
      <c r="TG23" s="335"/>
      <c r="TH23" s="335"/>
      <c r="TI23" s="335"/>
      <c r="TJ23" s="335"/>
      <c r="TK23" s="335"/>
      <c r="TL23" s="335"/>
      <c r="TM23" s="335"/>
      <c r="TN23" s="335"/>
      <c r="TO23" s="335"/>
      <c r="TP23" s="335"/>
      <c r="TQ23" s="335"/>
      <c r="TR23" s="335"/>
      <c r="TS23" s="335"/>
      <c r="TT23" s="335"/>
      <c r="TU23" s="335"/>
      <c r="TV23" s="335"/>
      <c r="TW23" s="335"/>
      <c r="TX23" s="335"/>
      <c r="TY23" s="335"/>
      <c r="TZ23" s="335"/>
      <c r="UA23" s="335"/>
      <c r="UB23" s="335"/>
      <c r="UC23" s="335"/>
      <c r="UD23" s="335"/>
      <c r="UE23" s="335"/>
      <c r="UF23" s="335"/>
      <c r="UG23" s="335"/>
      <c r="UH23" s="335"/>
      <c r="UI23" s="335"/>
      <c r="UJ23" s="335"/>
      <c r="UK23" s="335"/>
      <c r="UL23" s="335"/>
      <c r="UM23" s="335"/>
      <c r="UN23" s="335"/>
      <c r="UO23" s="335"/>
      <c r="UP23" s="335"/>
      <c r="UQ23" s="335"/>
      <c r="UR23" s="335"/>
      <c r="US23" s="335"/>
      <c r="UT23" s="335"/>
      <c r="UU23" s="335"/>
      <c r="UV23" s="335"/>
      <c r="UW23" s="335"/>
      <c r="UX23" s="335"/>
      <c r="UY23" s="335"/>
      <c r="UZ23" s="335"/>
      <c r="VA23" s="335"/>
      <c r="VB23" s="335"/>
      <c r="VC23" s="335"/>
      <c r="VD23" s="335"/>
      <c r="VE23" s="335"/>
      <c r="VF23" s="335"/>
      <c r="VG23" s="335"/>
      <c r="VH23" s="335"/>
      <c r="VI23" s="335"/>
      <c r="VJ23" s="335"/>
      <c r="VK23" s="335"/>
      <c r="VL23" s="335"/>
      <c r="VM23" s="335"/>
      <c r="VN23" s="335"/>
      <c r="VO23" s="335"/>
      <c r="VP23" s="335"/>
      <c r="VQ23" s="335"/>
      <c r="VR23" s="335"/>
      <c r="VS23" s="335"/>
      <c r="VT23" s="335"/>
      <c r="VU23" s="335"/>
      <c r="VV23" s="335"/>
      <c r="VW23" s="335"/>
      <c r="VX23" s="335"/>
      <c r="VY23" s="335"/>
      <c r="VZ23" s="335"/>
      <c r="WA23" s="335"/>
      <c r="WB23" s="335"/>
      <c r="WC23" s="335"/>
      <c r="WD23" s="335"/>
      <c r="WE23" s="335"/>
      <c r="WF23" s="335"/>
      <c r="WG23" s="335"/>
      <c r="WH23" s="335"/>
      <c r="WI23" s="335"/>
      <c r="WJ23" s="335"/>
      <c r="WK23" s="335"/>
      <c r="WL23" s="335"/>
      <c r="WM23" s="335"/>
      <c r="WN23" s="335"/>
      <c r="WO23" s="335"/>
      <c r="WP23" s="335"/>
      <c r="WQ23" s="335"/>
      <c r="WR23" s="335"/>
      <c r="WS23" s="335"/>
      <c r="WT23" s="335"/>
      <c r="WU23" s="335"/>
      <c r="WV23" s="335"/>
      <c r="WW23" s="335"/>
      <c r="WX23" s="335"/>
      <c r="WY23" s="335"/>
      <c r="WZ23" s="335"/>
      <c r="XA23" s="335"/>
      <c r="XB23" s="335"/>
      <c r="XC23" s="335"/>
      <c r="XD23" s="335"/>
      <c r="XE23" s="335"/>
      <c r="XF23" s="335"/>
      <c r="XG23" s="335"/>
      <c r="XH23" s="335"/>
      <c r="XI23" s="335"/>
      <c r="XJ23" s="335"/>
      <c r="XK23" s="335"/>
      <c r="XL23" s="335"/>
      <c r="XM23" s="335"/>
      <c r="XN23" s="335"/>
      <c r="XO23" s="335"/>
      <c r="XP23" s="335"/>
      <c r="XQ23" s="335"/>
      <c r="XR23" s="335"/>
      <c r="XS23" s="335"/>
      <c r="XT23" s="335"/>
      <c r="XU23" s="335"/>
      <c r="XV23" s="335"/>
      <c r="XW23" s="335"/>
      <c r="XX23" s="335"/>
      <c r="XY23" s="335"/>
      <c r="XZ23" s="335"/>
      <c r="YA23" s="335"/>
      <c r="YB23" s="335"/>
      <c r="YC23" s="335"/>
      <c r="YD23" s="335"/>
      <c r="YE23" s="335"/>
      <c r="YF23" s="335"/>
      <c r="YG23" s="335"/>
      <c r="YH23" s="335"/>
      <c r="YI23" s="335"/>
      <c r="YJ23" s="335"/>
      <c r="YK23" s="335"/>
      <c r="YL23" s="335"/>
      <c r="YM23" s="335"/>
      <c r="YN23" s="335"/>
      <c r="YO23" s="335"/>
      <c r="YP23" s="335"/>
      <c r="YQ23" s="335"/>
      <c r="YR23" s="335"/>
      <c r="YS23" s="335"/>
      <c r="YT23" s="335"/>
      <c r="YU23" s="335"/>
      <c r="YV23" s="335"/>
      <c r="YW23" s="335"/>
      <c r="YX23" s="335"/>
      <c r="YY23" s="335"/>
      <c r="YZ23" s="335"/>
      <c r="ZA23" s="335"/>
      <c r="ZB23" s="335"/>
      <c r="ZC23" s="335"/>
      <c r="ZD23" s="335"/>
      <c r="ZE23" s="335"/>
      <c r="ZF23" s="335"/>
      <c r="ZG23" s="335"/>
      <c r="ZH23" s="335"/>
      <c r="ZI23" s="335"/>
      <c r="ZJ23" s="335"/>
      <c r="ZK23" s="335"/>
      <c r="ZL23" s="335"/>
      <c r="ZM23" s="335"/>
      <c r="ZN23" s="335"/>
      <c r="ZO23" s="335"/>
      <c r="ZP23" s="335"/>
      <c r="ZQ23" s="335"/>
      <c r="ZR23" s="335"/>
      <c r="ZS23" s="335"/>
      <c r="ZT23" s="335"/>
      <c r="ZU23" s="335"/>
      <c r="ZV23" s="335"/>
      <c r="ZW23" s="335"/>
      <c r="ZX23" s="335"/>
      <c r="ZY23" s="335"/>
      <c r="ZZ23" s="335"/>
      <c r="AAA23" s="335"/>
      <c r="AAB23" s="335"/>
      <c r="AAC23" s="335"/>
      <c r="AAD23" s="335"/>
      <c r="AAE23" s="335"/>
      <c r="AAF23" s="335"/>
      <c r="AAG23" s="335"/>
      <c r="AAH23" s="335"/>
      <c r="AAI23" s="335"/>
      <c r="AAJ23" s="335"/>
      <c r="AAK23" s="335"/>
      <c r="AAL23" s="335"/>
      <c r="AAM23" s="335"/>
      <c r="AAN23" s="335"/>
      <c r="AAO23" s="335"/>
      <c r="AAP23" s="335"/>
      <c r="AAQ23" s="335"/>
      <c r="AAR23" s="335"/>
      <c r="AAS23" s="335"/>
      <c r="AAT23" s="335"/>
      <c r="AAU23" s="335"/>
      <c r="AAV23" s="335"/>
      <c r="AAW23" s="335"/>
      <c r="AAX23" s="335"/>
      <c r="AAY23" s="335"/>
      <c r="AAZ23" s="335"/>
      <c r="ABA23" s="335"/>
      <c r="ABB23" s="335"/>
      <c r="ABC23" s="335"/>
      <c r="ABD23" s="335"/>
      <c r="ABE23" s="335"/>
      <c r="ABF23" s="335"/>
      <c r="ABG23" s="335"/>
      <c r="ABH23" s="335"/>
      <c r="ABI23" s="335"/>
      <c r="ABJ23" s="335"/>
      <c r="ABK23" s="335"/>
      <c r="ABL23" s="335"/>
      <c r="ABM23" s="335"/>
      <c r="ABN23" s="335"/>
      <c r="ABO23" s="335"/>
      <c r="ABP23" s="335"/>
      <c r="ABQ23" s="335"/>
      <c r="ABR23" s="335"/>
      <c r="ABS23" s="335"/>
      <c r="ABT23" s="335"/>
      <c r="ABU23" s="335"/>
      <c r="ABV23" s="335"/>
      <c r="ABW23" s="335"/>
      <c r="ABX23" s="335"/>
      <c r="ABY23" s="335"/>
      <c r="ABZ23" s="335"/>
      <c r="ACA23" s="335"/>
      <c r="ACB23" s="335"/>
      <c r="ACC23" s="335"/>
      <c r="ACD23" s="335"/>
      <c r="ACE23" s="335"/>
      <c r="ACF23" s="335"/>
      <c r="ACG23" s="335"/>
      <c r="ACH23" s="335"/>
      <c r="ACI23" s="335"/>
      <c r="ACJ23" s="335"/>
      <c r="ACK23" s="335"/>
      <c r="ACL23" s="335"/>
      <c r="ACM23" s="335"/>
      <c r="ACN23" s="335"/>
      <c r="ACO23" s="335"/>
      <c r="ACP23" s="335"/>
      <c r="ACQ23" s="335"/>
      <c r="ACR23" s="335"/>
      <c r="ACS23" s="335"/>
      <c r="ACT23" s="335"/>
      <c r="ACU23" s="335"/>
      <c r="ACV23" s="335"/>
      <c r="ACW23" s="335"/>
      <c r="ACX23" s="335"/>
      <c r="ACY23" s="335"/>
      <c r="ACZ23" s="335"/>
      <c r="ADA23" s="335"/>
      <c r="ADB23" s="335"/>
      <c r="ADC23" s="335"/>
      <c r="ADD23" s="335"/>
      <c r="ADE23" s="335"/>
      <c r="ADF23" s="335"/>
      <c r="ADG23" s="335"/>
      <c r="ADH23" s="335"/>
      <c r="ADI23" s="335"/>
      <c r="ADJ23" s="335"/>
      <c r="ADK23" s="335"/>
      <c r="ADL23" s="335"/>
      <c r="ADM23" s="335"/>
      <c r="ADN23" s="335"/>
      <c r="ADO23" s="335"/>
      <c r="ADP23" s="335"/>
      <c r="ADQ23" s="335"/>
      <c r="ADR23" s="335"/>
      <c r="ADS23" s="335"/>
      <c r="ADT23" s="335"/>
      <c r="ADU23" s="335"/>
      <c r="ADV23" s="335"/>
      <c r="ADW23" s="335"/>
      <c r="ADX23" s="335"/>
      <c r="ADY23" s="335"/>
      <c r="ADZ23" s="335"/>
      <c r="AEA23" s="335"/>
      <c r="AEB23" s="335"/>
      <c r="AEC23" s="335"/>
      <c r="AED23" s="335"/>
      <c r="AEE23" s="335"/>
      <c r="AEF23" s="335"/>
      <c r="AEG23" s="335"/>
      <c r="AEH23" s="335"/>
      <c r="AEI23" s="335"/>
      <c r="AEJ23" s="335"/>
      <c r="AEK23" s="335"/>
      <c r="AEL23" s="335"/>
      <c r="AEM23" s="335"/>
      <c r="AEN23" s="335"/>
      <c r="AEO23" s="335"/>
      <c r="AEP23" s="335"/>
      <c r="AEQ23" s="335"/>
      <c r="AER23" s="335"/>
      <c r="AES23" s="335"/>
      <c r="AET23" s="335"/>
      <c r="AEU23" s="335"/>
      <c r="AEV23" s="335"/>
      <c r="AEW23" s="335"/>
      <c r="AEX23" s="335"/>
      <c r="AEY23" s="335"/>
      <c r="AEZ23" s="335"/>
      <c r="AFA23" s="335"/>
      <c r="AFB23" s="335"/>
      <c r="AFC23" s="335"/>
      <c r="AFD23" s="335"/>
      <c r="AFE23" s="335"/>
      <c r="AFF23" s="335"/>
      <c r="AFG23" s="335"/>
      <c r="AFH23" s="335"/>
      <c r="AFI23" s="335"/>
      <c r="AFJ23" s="335"/>
      <c r="AFK23" s="335"/>
      <c r="AFL23" s="335"/>
      <c r="AFM23" s="335"/>
      <c r="AFN23" s="335"/>
      <c r="AFO23" s="335"/>
      <c r="AFP23" s="335"/>
      <c r="AFQ23" s="335"/>
      <c r="AFR23" s="335"/>
      <c r="AFS23" s="335"/>
      <c r="AFT23" s="335"/>
      <c r="AFU23" s="335"/>
      <c r="AFV23" s="335"/>
      <c r="AFW23" s="335"/>
      <c r="AFX23" s="335"/>
      <c r="AFY23" s="335"/>
      <c r="AFZ23" s="335"/>
      <c r="AGA23" s="335"/>
      <c r="AGB23" s="335"/>
      <c r="AGC23" s="335"/>
      <c r="AGD23" s="335"/>
      <c r="AGE23" s="335"/>
      <c r="AGF23" s="335"/>
      <c r="AGG23" s="335"/>
      <c r="AGH23" s="335"/>
      <c r="AGI23" s="335"/>
      <c r="AGJ23" s="335"/>
      <c r="AGK23" s="335"/>
      <c r="AGL23" s="335"/>
      <c r="AGM23" s="335"/>
      <c r="AGN23" s="335"/>
      <c r="AGO23" s="335"/>
      <c r="AGP23" s="335"/>
      <c r="AGQ23" s="335"/>
      <c r="AGR23" s="335"/>
      <c r="AGS23" s="335"/>
      <c r="AGT23" s="335"/>
      <c r="AGU23" s="335"/>
      <c r="AGV23" s="335"/>
      <c r="AGW23" s="335"/>
      <c r="AGX23" s="335"/>
      <c r="AGY23" s="335"/>
      <c r="AGZ23" s="335"/>
      <c r="AHA23" s="335"/>
      <c r="AHB23" s="335"/>
      <c r="AHC23" s="335"/>
      <c r="AHD23" s="335"/>
      <c r="AHE23" s="335"/>
      <c r="AHF23" s="335"/>
      <c r="AHG23" s="335"/>
      <c r="AHH23" s="335"/>
      <c r="AHI23" s="335"/>
      <c r="AHJ23" s="335"/>
      <c r="AHK23" s="335"/>
      <c r="AHL23" s="335"/>
      <c r="AHM23" s="335"/>
      <c r="AHN23" s="335"/>
      <c r="AHO23" s="335"/>
      <c r="AHP23" s="335"/>
      <c r="AHQ23" s="335"/>
      <c r="AHR23" s="335"/>
      <c r="AHS23" s="335"/>
      <c r="AHT23" s="335"/>
      <c r="AHU23" s="335"/>
      <c r="AHV23" s="335"/>
      <c r="AHW23" s="335"/>
      <c r="AHX23" s="335"/>
      <c r="AHY23" s="335"/>
      <c r="AHZ23" s="335"/>
      <c r="AIA23" s="335"/>
      <c r="AIB23" s="335"/>
      <c r="AIC23" s="335"/>
      <c r="AID23" s="335"/>
      <c r="AIE23" s="335"/>
      <c r="AIF23" s="335"/>
      <c r="AIG23" s="335"/>
      <c r="AIH23" s="335"/>
      <c r="AII23" s="335"/>
      <c r="AIJ23" s="335"/>
      <c r="AIK23" s="335"/>
      <c r="AIL23" s="335"/>
      <c r="AIM23" s="335"/>
      <c r="AIN23" s="335"/>
      <c r="AIO23" s="335"/>
      <c r="AIP23" s="335"/>
      <c r="AIQ23" s="335"/>
      <c r="AIR23" s="335"/>
      <c r="AIS23" s="335"/>
      <c r="AIT23" s="335"/>
      <c r="AIU23" s="335"/>
      <c r="AIV23" s="335"/>
      <c r="AIW23" s="335"/>
      <c r="AIX23" s="335"/>
      <c r="AIY23" s="335"/>
      <c r="AIZ23" s="335"/>
      <c r="AJA23" s="335"/>
      <c r="AJB23" s="335"/>
      <c r="AJC23" s="335"/>
      <c r="AJD23" s="335"/>
      <c r="AJE23" s="335"/>
      <c r="AJF23" s="335"/>
      <c r="AJG23" s="335"/>
      <c r="AJH23" s="335"/>
      <c r="AJI23" s="335"/>
      <c r="AJJ23" s="335"/>
      <c r="AJK23" s="335"/>
      <c r="AJL23" s="335"/>
      <c r="AJM23" s="335"/>
      <c r="AJN23" s="335"/>
      <c r="AJO23" s="335"/>
      <c r="AJP23" s="335"/>
      <c r="AJQ23" s="335"/>
      <c r="AJR23" s="335"/>
      <c r="AJS23" s="335"/>
      <c r="AJT23" s="335"/>
      <c r="AJU23" s="335"/>
      <c r="AJV23" s="335"/>
      <c r="AJW23" s="335"/>
      <c r="AJX23" s="335"/>
      <c r="AJY23" s="335"/>
      <c r="AJZ23" s="335"/>
      <c r="AKA23" s="335"/>
      <c r="AKB23" s="335"/>
      <c r="AKC23" s="335"/>
      <c r="AKD23" s="335"/>
      <c r="AKE23" s="335"/>
      <c r="AKF23" s="335"/>
      <c r="AKG23" s="335"/>
      <c r="AKH23" s="335"/>
      <c r="AKI23" s="335"/>
      <c r="AKJ23" s="335"/>
      <c r="AKK23" s="335"/>
      <c r="AKL23" s="335"/>
      <c r="AKM23" s="335"/>
      <c r="AKN23" s="335"/>
      <c r="AKO23" s="335"/>
      <c r="AKP23" s="335"/>
      <c r="AKQ23" s="335"/>
      <c r="AKR23" s="335"/>
      <c r="AKS23" s="335"/>
      <c r="AKT23" s="335"/>
      <c r="AKU23" s="335"/>
      <c r="AKV23" s="335"/>
      <c r="AKW23" s="335"/>
      <c r="AKX23" s="335"/>
      <c r="AKY23" s="335"/>
      <c r="AKZ23" s="335"/>
      <c r="ALA23" s="335"/>
      <c r="ALB23" s="335"/>
      <c r="ALC23" s="335"/>
      <c r="ALD23" s="335"/>
      <c r="ALE23" s="335"/>
    </row>
    <row r="24" spans="1:993" s="54" customFormat="1" ht="70.5" customHeight="1" x14ac:dyDescent="0.3">
      <c r="A24" s="329"/>
      <c r="B24" s="329"/>
      <c r="D24" s="504"/>
      <c r="E24" s="728" t="s">
        <v>3113</v>
      </c>
      <c r="G24" s="724"/>
      <c r="I24" s="330"/>
      <c r="J24" s="330"/>
      <c r="K24" s="330"/>
      <c r="L24" s="330"/>
      <c r="M24" s="330"/>
      <c r="N24" s="330"/>
      <c r="O24" s="330"/>
      <c r="P24" s="330"/>
      <c r="Q24" s="330"/>
      <c r="R24" s="330"/>
      <c r="S24" s="330"/>
      <c r="T24" s="330"/>
      <c r="U24" s="330"/>
      <c r="V24" s="330"/>
      <c r="W24" s="330"/>
      <c r="X24" s="330"/>
      <c r="Y24" s="330"/>
      <c r="Z24" s="330"/>
      <c r="AA24" s="330"/>
      <c r="AB24" s="330"/>
      <c r="AC24" s="330"/>
      <c r="AD24" s="330"/>
      <c r="AE24" s="330"/>
      <c r="AF24" s="330"/>
      <c r="AG24" s="330"/>
      <c r="AH24" s="330"/>
      <c r="AI24" s="330"/>
      <c r="AJ24" s="330"/>
      <c r="AK24" s="330"/>
      <c r="AL24" s="330"/>
      <c r="AM24" s="330"/>
      <c r="AN24" s="330"/>
      <c r="AO24" s="330"/>
      <c r="AP24" s="330"/>
      <c r="AQ24" s="330"/>
      <c r="AR24" s="330"/>
      <c r="AS24" s="330"/>
      <c r="AT24" s="330"/>
      <c r="AU24" s="330"/>
      <c r="AV24" s="330"/>
      <c r="AW24" s="330"/>
      <c r="AX24" s="330"/>
      <c r="AY24" s="330"/>
      <c r="AZ24" s="330"/>
      <c r="BA24" s="330"/>
      <c r="BB24" s="330"/>
      <c r="BC24" s="330"/>
      <c r="BD24" s="330"/>
      <c r="BE24" s="330"/>
      <c r="BF24" s="330"/>
      <c r="BG24" s="330"/>
      <c r="BH24" s="330"/>
      <c r="BI24" s="330"/>
      <c r="BJ24" s="330"/>
      <c r="BK24" s="330"/>
      <c r="BL24" s="330"/>
      <c r="BM24" s="330"/>
      <c r="BN24" s="330"/>
      <c r="BO24" s="330"/>
      <c r="BP24" s="330"/>
      <c r="BQ24" s="330"/>
      <c r="BR24" s="330"/>
      <c r="BS24" s="330"/>
      <c r="BT24" s="330"/>
      <c r="BU24" s="330"/>
      <c r="BV24" s="330"/>
      <c r="BW24" s="330"/>
      <c r="BX24" s="330"/>
      <c r="BY24" s="330"/>
      <c r="BZ24" s="330"/>
      <c r="CA24" s="330"/>
      <c r="CB24" s="330"/>
      <c r="CC24" s="330"/>
      <c r="CD24" s="330"/>
      <c r="CE24" s="330"/>
      <c r="CF24" s="330"/>
      <c r="CG24" s="330"/>
      <c r="CH24" s="330"/>
      <c r="CI24" s="330"/>
      <c r="CJ24" s="330"/>
      <c r="CK24" s="330"/>
      <c r="CL24" s="330"/>
      <c r="CM24" s="330"/>
      <c r="CN24" s="330"/>
      <c r="CO24" s="330"/>
      <c r="CP24" s="330"/>
      <c r="CQ24" s="330"/>
      <c r="CR24" s="330"/>
      <c r="CS24" s="330"/>
      <c r="CT24" s="330"/>
      <c r="CU24" s="330"/>
      <c r="CV24" s="330"/>
      <c r="CW24" s="330"/>
      <c r="CX24" s="330"/>
      <c r="CY24" s="330"/>
      <c r="CZ24" s="330"/>
      <c r="DA24" s="330"/>
      <c r="DB24" s="330"/>
      <c r="DC24" s="330"/>
      <c r="DD24" s="330"/>
      <c r="DE24" s="330"/>
      <c r="DF24" s="330"/>
      <c r="DG24" s="330"/>
      <c r="DH24" s="330"/>
      <c r="DI24" s="330"/>
      <c r="DJ24" s="330"/>
      <c r="DK24" s="330"/>
      <c r="DL24" s="330"/>
      <c r="DM24" s="330"/>
      <c r="DN24" s="330"/>
      <c r="DO24" s="330"/>
      <c r="DP24" s="330"/>
      <c r="DQ24" s="330"/>
      <c r="DR24" s="330"/>
      <c r="DS24" s="330"/>
      <c r="DT24" s="330"/>
      <c r="DU24" s="330"/>
      <c r="DV24" s="330"/>
      <c r="DW24" s="330"/>
      <c r="DX24" s="330"/>
      <c r="DY24" s="330"/>
      <c r="DZ24" s="330"/>
      <c r="EA24" s="330"/>
      <c r="EB24" s="330"/>
      <c r="EC24" s="330"/>
      <c r="ED24" s="330"/>
      <c r="EE24" s="330"/>
      <c r="EF24" s="330"/>
      <c r="EG24" s="330"/>
      <c r="EH24" s="330"/>
      <c r="EI24" s="330"/>
      <c r="EJ24" s="330"/>
      <c r="EK24" s="330"/>
      <c r="EL24" s="330"/>
      <c r="EM24" s="330"/>
      <c r="EN24" s="330"/>
      <c r="EO24" s="330"/>
      <c r="EP24" s="330"/>
      <c r="EQ24" s="330"/>
      <c r="ER24" s="330"/>
      <c r="ES24" s="330"/>
      <c r="ET24" s="330"/>
      <c r="EU24" s="330"/>
      <c r="EV24" s="330"/>
      <c r="EW24" s="330"/>
      <c r="EX24" s="330"/>
      <c r="EY24" s="330"/>
      <c r="EZ24" s="330"/>
      <c r="FA24" s="330"/>
      <c r="FB24" s="330"/>
      <c r="FC24" s="330"/>
      <c r="FD24" s="330"/>
      <c r="FE24" s="330"/>
      <c r="FF24" s="330"/>
      <c r="FG24" s="330"/>
      <c r="FH24" s="330"/>
      <c r="FI24" s="330"/>
      <c r="FJ24" s="330"/>
      <c r="FK24" s="330"/>
      <c r="FL24" s="330"/>
      <c r="FM24" s="330"/>
      <c r="FN24" s="330"/>
      <c r="FO24" s="330"/>
      <c r="FP24" s="330"/>
      <c r="FQ24" s="330"/>
      <c r="FR24" s="330"/>
      <c r="FS24" s="330"/>
      <c r="FT24" s="330"/>
      <c r="FU24" s="330"/>
      <c r="FV24" s="330"/>
      <c r="FW24" s="330"/>
      <c r="FX24" s="330"/>
      <c r="FY24" s="330"/>
      <c r="FZ24" s="330"/>
      <c r="GA24" s="330"/>
      <c r="GB24" s="330"/>
      <c r="GC24" s="330"/>
      <c r="GD24" s="330"/>
      <c r="GE24" s="330"/>
      <c r="GF24" s="330"/>
      <c r="GG24" s="330"/>
      <c r="GH24" s="330"/>
      <c r="GI24" s="330"/>
      <c r="GJ24" s="330"/>
      <c r="GK24" s="330"/>
      <c r="GL24" s="330"/>
      <c r="GM24" s="330"/>
      <c r="GN24" s="330"/>
      <c r="GO24" s="330"/>
      <c r="GP24" s="330"/>
      <c r="GQ24" s="330"/>
      <c r="GR24" s="330"/>
      <c r="GS24" s="330"/>
      <c r="GT24" s="330"/>
      <c r="GU24" s="330"/>
      <c r="GV24" s="330"/>
      <c r="GW24" s="330"/>
      <c r="GX24" s="330"/>
      <c r="GY24" s="330"/>
      <c r="GZ24" s="330"/>
      <c r="HA24" s="330"/>
      <c r="HB24" s="330"/>
      <c r="HC24" s="330"/>
      <c r="HD24" s="330"/>
      <c r="HE24" s="330"/>
      <c r="HF24" s="330"/>
      <c r="HG24" s="330"/>
      <c r="HH24" s="330"/>
      <c r="HI24" s="330"/>
      <c r="HJ24" s="330"/>
      <c r="HK24" s="330"/>
      <c r="HL24" s="330"/>
      <c r="HM24" s="330"/>
      <c r="HN24" s="330"/>
      <c r="HO24" s="330"/>
      <c r="HP24" s="330"/>
      <c r="HQ24" s="330"/>
      <c r="HR24" s="330"/>
      <c r="HS24" s="330"/>
      <c r="HT24" s="330"/>
      <c r="HU24" s="330"/>
      <c r="HV24" s="330"/>
      <c r="HW24" s="330"/>
      <c r="HX24" s="330"/>
      <c r="HY24" s="330"/>
      <c r="HZ24" s="330"/>
      <c r="IA24" s="330"/>
      <c r="IB24" s="330"/>
      <c r="IC24" s="330"/>
      <c r="ID24" s="330"/>
      <c r="IE24" s="330"/>
      <c r="IF24" s="330"/>
      <c r="IG24" s="330"/>
      <c r="IH24" s="330"/>
      <c r="II24" s="330"/>
      <c r="IJ24" s="330"/>
      <c r="IK24" s="330"/>
      <c r="IL24" s="330"/>
      <c r="IM24" s="330"/>
      <c r="IN24" s="330"/>
      <c r="IO24" s="330"/>
      <c r="IP24" s="330"/>
      <c r="IQ24" s="330"/>
      <c r="IR24" s="330"/>
      <c r="IS24" s="330"/>
      <c r="IT24" s="330"/>
      <c r="IU24" s="330"/>
      <c r="IV24" s="330"/>
      <c r="IW24" s="330"/>
      <c r="IX24" s="330"/>
      <c r="IY24" s="330"/>
      <c r="IZ24" s="330"/>
      <c r="JA24" s="330"/>
      <c r="JB24" s="330"/>
      <c r="JC24" s="330"/>
      <c r="JD24" s="330"/>
      <c r="JE24" s="330"/>
      <c r="JF24" s="330"/>
      <c r="JG24" s="330"/>
      <c r="JH24" s="330"/>
      <c r="JI24" s="330"/>
      <c r="JJ24" s="330"/>
      <c r="JK24" s="330"/>
      <c r="JL24" s="330"/>
      <c r="JM24" s="330"/>
      <c r="JN24" s="330"/>
      <c r="JO24" s="330"/>
      <c r="JP24" s="330"/>
      <c r="JQ24" s="330"/>
      <c r="JR24" s="330"/>
      <c r="JS24" s="330"/>
      <c r="JT24" s="330"/>
      <c r="JU24" s="330"/>
      <c r="JV24" s="330"/>
      <c r="JW24" s="330"/>
      <c r="JX24" s="330"/>
      <c r="JY24" s="330"/>
      <c r="JZ24" s="330"/>
      <c r="KA24" s="330"/>
      <c r="KB24" s="330"/>
      <c r="KC24" s="330"/>
      <c r="KD24" s="330"/>
      <c r="KE24" s="330"/>
      <c r="KF24" s="330"/>
      <c r="KG24" s="330"/>
      <c r="KH24" s="330"/>
      <c r="KI24" s="330"/>
      <c r="KJ24" s="330"/>
      <c r="KK24" s="330"/>
      <c r="KL24" s="330"/>
      <c r="KM24" s="330"/>
      <c r="KN24" s="330"/>
      <c r="KO24" s="330"/>
      <c r="KP24" s="330"/>
      <c r="KQ24" s="330"/>
      <c r="KR24" s="330"/>
      <c r="KS24" s="330"/>
      <c r="KT24" s="330"/>
      <c r="KU24" s="330"/>
      <c r="KV24" s="330"/>
      <c r="KW24" s="330"/>
      <c r="KX24" s="330"/>
      <c r="KY24" s="330"/>
      <c r="KZ24" s="330"/>
      <c r="LA24" s="330"/>
      <c r="LB24" s="330"/>
      <c r="LC24" s="330"/>
      <c r="LD24" s="330"/>
      <c r="LE24" s="330"/>
      <c r="LF24" s="330"/>
      <c r="LG24" s="330"/>
      <c r="LH24" s="330"/>
      <c r="LI24" s="330"/>
      <c r="LJ24" s="330"/>
      <c r="LK24" s="330"/>
      <c r="LL24" s="330"/>
      <c r="LM24" s="330"/>
      <c r="LN24" s="330"/>
      <c r="LO24" s="330"/>
      <c r="LP24" s="330"/>
      <c r="LQ24" s="330"/>
      <c r="LR24" s="330"/>
      <c r="LS24" s="330"/>
      <c r="LT24" s="330"/>
      <c r="LU24" s="330"/>
      <c r="LV24" s="330"/>
      <c r="LW24" s="330"/>
      <c r="LX24" s="330"/>
      <c r="LY24" s="330"/>
      <c r="LZ24" s="330"/>
      <c r="MA24" s="330"/>
      <c r="MB24" s="330"/>
      <c r="MC24" s="330"/>
      <c r="MD24" s="330"/>
      <c r="ME24" s="330"/>
      <c r="MF24" s="330"/>
      <c r="MG24" s="330"/>
      <c r="MH24" s="330"/>
      <c r="MI24" s="330"/>
      <c r="MJ24" s="330"/>
      <c r="MK24" s="330"/>
      <c r="ML24" s="330"/>
      <c r="MM24" s="330"/>
      <c r="MN24" s="330"/>
      <c r="MO24" s="330"/>
      <c r="MP24" s="330"/>
      <c r="MQ24" s="330"/>
      <c r="MR24" s="330"/>
      <c r="MS24" s="330"/>
      <c r="MT24" s="330"/>
      <c r="MU24" s="330"/>
      <c r="MV24" s="330"/>
      <c r="MW24" s="330"/>
      <c r="MX24" s="330"/>
      <c r="MY24" s="330"/>
      <c r="MZ24" s="330"/>
      <c r="NA24" s="330"/>
      <c r="NB24" s="330"/>
      <c r="NC24" s="330"/>
      <c r="ND24" s="330"/>
      <c r="NE24" s="330"/>
      <c r="NF24" s="330"/>
      <c r="NG24" s="330"/>
      <c r="NH24" s="330"/>
      <c r="NI24" s="330"/>
      <c r="NJ24" s="330"/>
      <c r="NK24" s="330"/>
      <c r="NL24" s="330"/>
      <c r="NM24" s="330"/>
      <c r="NN24" s="330"/>
      <c r="NO24" s="330"/>
      <c r="NP24" s="330"/>
      <c r="NQ24" s="330"/>
      <c r="NR24" s="330"/>
      <c r="NS24" s="330"/>
      <c r="NT24" s="330"/>
      <c r="NU24" s="330"/>
      <c r="NV24" s="330"/>
      <c r="NW24" s="330"/>
      <c r="NX24" s="330"/>
      <c r="NY24" s="330"/>
      <c r="NZ24" s="330"/>
      <c r="OA24" s="330"/>
      <c r="OB24" s="330"/>
      <c r="OC24" s="330"/>
      <c r="OD24" s="330"/>
      <c r="OE24" s="330"/>
      <c r="OF24" s="330"/>
      <c r="OG24" s="330"/>
      <c r="OH24" s="330"/>
      <c r="OI24" s="330"/>
      <c r="OJ24" s="330"/>
      <c r="OK24" s="330"/>
      <c r="OL24" s="330"/>
      <c r="OM24" s="330"/>
      <c r="ON24" s="330"/>
      <c r="OO24" s="330"/>
      <c r="OP24" s="330"/>
      <c r="OQ24" s="330"/>
      <c r="OR24" s="330"/>
      <c r="OS24" s="330"/>
      <c r="OT24" s="330"/>
      <c r="OU24" s="330"/>
      <c r="OV24" s="330"/>
      <c r="OW24" s="330"/>
      <c r="OX24" s="330"/>
      <c r="OY24" s="330"/>
      <c r="OZ24" s="330"/>
      <c r="PA24" s="330"/>
      <c r="PB24" s="330"/>
      <c r="PC24" s="330"/>
      <c r="PD24" s="330"/>
      <c r="PE24" s="330"/>
      <c r="PF24" s="330"/>
      <c r="PG24" s="330"/>
      <c r="PH24" s="330"/>
      <c r="PI24" s="330"/>
      <c r="PJ24" s="330"/>
      <c r="PK24" s="330"/>
      <c r="PL24" s="330"/>
      <c r="PM24" s="330"/>
      <c r="PN24" s="330"/>
      <c r="PO24" s="330"/>
      <c r="PP24" s="330"/>
      <c r="PQ24" s="330"/>
      <c r="PR24" s="330"/>
      <c r="PS24" s="330"/>
      <c r="PT24" s="330"/>
      <c r="PU24" s="330"/>
      <c r="PV24" s="330"/>
      <c r="PW24" s="330"/>
      <c r="PX24" s="330"/>
      <c r="PY24" s="330"/>
      <c r="PZ24" s="330"/>
      <c r="QA24" s="330"/>
      <c r="QB24" s="330"/>
      <c r="QC24" s="330"/>
      <c r="QD24" s="330"/>
      <c r="QE24" s="330"/>
      <c r="QF24" s="330"/>
      <c r="QG24" s="330"/>
      <c r="QH24" s="330"/>
      <c r="QI24" s="330"/>
      <c r="QJ24" s="330"/>
      <c r="QK24" s="330"/>
      <c r="QL24" s="330"/>
      <c r="QM24" s="330"/>
      <c r="QN24" s="330"/>
      <c r="QO24" s="330"/>
      <c r="QP24" s="330"/>
      <c r="QQ24" s="330"/>
      <c r="QR24" s="330"/>
      <c r="QS24" s="330"/>
      <c r="QT24" s="330"/>
      <c r="QU24" s="330"/>
      <c r="QV24" s="330"/>
      <c r="QW24" s="330"/>
      <c r="QX24" s="330"/>
      <c r="QY24" s="330"/>
      <c r="QZ24" s="330"/>
      <c r="RA24" s="330"/>
      <c r="RB24" s="330"/>
      <c r="RC24" s="330"/>
      <c r="RD24" s="330"/>
      <c r="RE24" s="330"/>
      <c r="RF24" s="330"/>
      <c r="RG24" s="330"/>
      <c r="RH24" s="330"/>
      <c r="RI24" s="330"/>
      <c r="RJ24" s="330"/>
      <c r="RK24" s="330"/>
      <c r="RL24" s="330"/>
      <c r="RM24" s="330"/>
      <c r="RN24" s="330"/>
      <c r="RO24" s="330"/>
      <c r="RP24" s="330"/>
      <c r="RQ24" s="330"/>
      <c r="RR24" s="330"/>
      <c r="RS24" s="330"/>
      <c r="RT24" s="330"/>
      <c r="RU24" s="330"/>
      <c r="RV24" s="330"/>
      <c r="RW24" s="330"/>
      <c r="RX24" s="330"/>
      <c r="RY24" s="330"/>
      <c r="RZ24" s="330"/>
      <c r="SA24" s="330"/>
      <c r="SB24" s="330"/>
      <c r="SC24" s="330"/>
      <c r="SD24" s="330"/>
      <c r="SE24" s="330"/>
      <c r="SF24" s="330"/>
      <c r="SG24" s="330"/>
      <c r="SH24" s="330"/>
      <c r="SI24" s="330"/>
      <c r="SJ24" s="330"/>
      <c r="SK24" s="330"/>
      <c r="SL24" s="330"/>
      <c r="SM24" s="330"/>
      <c r="SN24" s="330"/>
      <c r="SO24" s="330"/>
      <c r="SP24" s="330"/>
      <c r="SQ24" s="330"/>
      <c r="SR24" s="330"/>
      <c r="SS24" s="330"/>
      <c r="ST24" s="330"/>
      <c r="SU24" s="330"/>
      <c r="SV24" s="330"/>
      <c r="SW24" s="330"/>
      <c r="SX24" s="330"/>
      <c r="SY24" s="330"/>
      <c r="SZ24" s="330"/>
      <c r="TA24" s="330"/>
      <c r="TB24" s="330"/>
      <c r="TC24" s="330"/>
      <c r="TD24" s="330"/>
      <c r="TE24" s="330"/>
      <c r="TF24" s="330"/>
      <c r="TG24" s="330"/>
      <c r="TH24" s="330"/>
      <c r="TI24" s="330"/>
      <c r="TJ24" s="330"/>
      <c r="TK24" s="330"/>
      <c r="TL24" s="330"/>
      <c r="TM24" s="330"/>
      <c r="TN24" s="330"/>
      <c r="TO24" s="330"/>
      <c r="TP24" s="330"/>
      <c r="TQ24" s="330"/>
      <c r="TR24" s="330"/>
      <c r="TS24" s="330"/>
      <c r="TT24" s="330"/>
      <c r="TU24" s="330"/>
      <c r="TV24" s="330"/>
      <c r="TW24" s="330"/>
      <c r="TX24" s="330"/>
      <c r="TY24" s="330"/>
      <c r="TZ24" s="330"/>
      <c r="UA24" s="330"/>
      <c r="UB24" s="330"/>
      <c r="UC24" s="330"/>
      <c r="UD24" s="330"/>
      <c r="UE24" s="330"/>
      <c r="UF24" s="330"/>
      <c r="UG24" s="330"/>
      <c r="UH24" s="330"/>
      <c r="UI24" s="330"/>
      <c r="UJ24" s="330"/>
      <c r="UK24" s="330"/>
      <c r="UL24" s="330"/>
      <c r="UM24" s="330"/>
      <c r="UN24" s="330"/>
      <c r="UO24" s="330"/>
      <c r="UP24" s="330"/>
      <c r="UQ24" s="330"/>
      <c r="UR24" s="330"/>
      <c r="US24" s="330"/>
      <c r="UT24" s="330"/>
      <c r="UU24" s="330"/>
      <c r="UV24" s="330"/>
      <c r="UW24" s="330"/>
      <c r="UX24" s="330"/>
      <c r="UY24" s="330"/>
      <c r="UZ24" s="330"/>
      <c r="VA24" s="330"/>
      <c r="VB24" s="330"/>
      <c r="VC24" s="330"/>
      <c r="VD24" s="330"/>
      <c r="VE24" s="330"/>
      <c r="VF24" s="330"/>
      <c r="VG24" s="330"/>
      <c r="VH24" s="330"/>
      <c r="VI24" s="330"/>
      <c r="VJ24" s="330"/>
      <c r="VK24" s="330"/>
      <c r="VL24" s="330"/>
      <c r="VM24" s="330"/>
      <c r="VN24" s="330"/>
      <c r="VO24" s="330"/>
      <c r="VP24" s="330"/>
      <c r="VQ24" s="330"/>
      <c r="VR24" s="330"/>
      <c r="VS24" s="330"/>
      <c r="VT24" s="330"/>
      <c r="VU24" s="330"/>
      <c r="VV24" s="330"/>
      <c r="VW24" s="330"/>
      <c r="VX24" s="330"/>
      <c r="VY24" s="330"/>
      <c r="VZ24" s="330"/>
      <c r="WA24" s="330"/>
      <c r="WB24" s="330"/>
      <c r="WC24" s="330"/>
      <c r="WD24" s="330"/>
      <c r="WE24" s="330"/>
      <c r="WF24" s="330"/>
      <c r="WG24" s="330"/>
      <c r="WH24" s="330"/>
      <c r="WI24" s="330"/>
      <c r="WJ24" s="330"/>
      <c r="WK24" s="330"/>
      <c r="WL24" s="330"/>
      <c r="WM24" s="330"/>
      <c r="WN24" s="330"/>
      <c r="WO24" s="330"/>
      <c r="WP24" s="330"/>
      <c r="WQ24" s="330"/>
      <c r="WR24" s="330"/>
      <c r="WS24" s="330"/>
      <c r="WT24" s="330"/>
      <c r="WU24" s="330"/>
      <c r="WV24" s="330"/>
      <c r="WW24" s="330"/>
      <c r="WX24" s="330"/>
      <c r="WY24" s="330"/>
      <c r="WZ24" s="330"/>
      <c r="XA24" s="330"/>
      <c r="XB24" s="330"/>
      <c r="XC24" s="330"/>
      <c r="XD24" s="330"/>
      <c r="XE24" s="330"/>
      <c r="XF24" s="330"/>
      <c r="XG24" s="330"/>
      <c r="XH24" s="330"/>
      <c r="XI24" s="330"/>
      <c r="XJ24" s="330"/>
      <c r="XK24" s="330"/>
      <c r="XL24" s="330"/>
      <c r="XM24" s="330"/>
      <c r="XN24" s="330"/>
      <c r="XO24" s="330"/>
      <c r="XP24" s="330"/>
      <c r="XQ24" s="330"/>
      <c r="XR24" s="330"/>
      <c r="XS24" s="330"/>
      <c r="XT24" s="330"/>
      <c r="XU24" s="330"/>
      <c r="XV24" s="330"/>
      <c r="XW24" s="330"/>
      <c r="XX24" s="330"/>
      <c r="XY24" s="330"/>
      <c r="XZ24" s="330"/>
      <c r="YA24" s="330"/>
      <c r="YB24" s="330"/>
      <c r="YC24" s="330"/>
      <c r="YD24" s="330"/>
      <c r="YE24" s="330"/>
      <c r="YF24" s="330"/>
      <c r="YG24" s="330"/>
      <c r="YH24" s="330"/>
      <c r="YI24" s="330"/>
      <c r="YJ24" s="330"/>
      <c r="YK24" s="330"/>
      <c r="YL24" s="330"/>
      <c r="YM24" s="330"/>
      <c r="YN24" s="330"/>
      <c r="YO24" s="330"/>
      <c r="YP24" s="330"/>
      <c r="YQ24" s="330"/>
      <c r="YR24" s="330"/>
      <c r="YS24" s="330"/>
      <c r="YT24" s="330"/>
      <c r="YU24" s="330"/>
      <c r="YV24" s="330"/>
      <c r="YW24" s="330"/>
      <c r="YX24" s="330"/>
      <c r="YY24" s="330"/>
      <c r="YZ24" s="330"/>
      <c r="ZA24" s="330"/>
      <c r="ZB24" s="330"/>
      <c r="ZC24" s="330"/>
      <c r="ZD24" s="330"/>
      <c r="ZE24" s="330"/>
      <c r="ZF24" s="330"/>
      <c r="ZG24" s="330"/>
      <c r="ZH24" s="330"/>
      <c r="ZI24" s="330"/>
      <c r="ZJ24" s="330"/>
      <c r="ZK24" s="330"/>
      <c r="ZL24" s="330"/>
      <c r="ZM24" s="330"/>
      <c r="ZN24" s="330"/>
      <c r="ZO24" s="330"/>
      <c r="ZP24" s="330"/>
      <c r="ZQ24" s="330"/>
      <c r="ZR24" s="330"/>
      <c r="ZS24" s="330"/>
      <c r="ZT24" s="330"/>
      <c r="ZU24" s="330"/>
      <c r="ZV24" s="330"/>
      <c r="ZW24" s="330"/>
      <c r="ZX24" s="330"/>
      <c r="ZY24" s="330"/>
      <c r="ZZ24" s="330"/>
      <c r="AAA24" s="330"/>
      <c r="AAB24" s="330"/>
      <c r="AAC24" s="330"/>
      <c r="AAD24" s="330"/>
      <c r="AAE24" s="330"/>
      <c r="AAF24" s="330"/>
      <c r="AAG24" s="330"/>
      <c r="AAH24" s="330"/>
      <c r="AAI24" s="330"/>
      <c r="AAJ24" s="330"/>
      <c r="AAK24" s="330"/>
      <c r="AAL24" s="330"/>
      <c r="AAM24" s="330"/>
      <c r="AAN24" s="330"/>
      <c r="AAO24" s="330"/>
      <c r="AAP24" s="330"/>
      <c r="AAQ24" s="330"/>
      <c r="AAR24" s="330"/>
      <c r="AAS24" s="330"/>
      <c r="AAT24" s="330"/>
      <c r="AAU24" s="330"/>
      <c r="AAV24" s="330"/>
      <c r="AAW24" s="330"/>
      <c r="AAX24" s="330"/>
      <c r="AAY24" s="330"/>
      <c r="AAZ24" s="330"/>
      <c r="ABA24" s="330"/>
      <c r="ABB24" s="330"/>
      <c r="ABC24" s="330"/>
      <c r="ABD24" s="330"/>
      <c r="ABE24" s="330"/>
      <c r="ABF24" s="330"/>
      <c r="ABG24" s="330"/>
      <c r="ABH24" s="330"/>
      <c r="ABI24" s="330"/>
      <c r="ABJ24" s="330"/>
      <c r="ABK24" s="330"/>
      <c r="ABL24" s="330"/>
      <c r="ABM24" s="330"/>
      <c r="ABN24" s="330"/>
      <c r="ABO24" s="330"/>
      <c r="ABP24" s="330"/>
      <c r="ABQ24" s="330"/>
      <c r="ABR24" s="330"/>
      <c r="ABS24" s="330"/>
      <c r="ABT24" s="330"/>
      <c r="ABU24" s="330"/>
      <c r="ABV24" s="330"/>
      <c r="ABW24" s="330"/>
      <c r="ABX24" s="330"/>
      <c r="ABY24" s="330"/>
      <c r="ABZ24" s="330"/>
      <c r="ACA24" s="330"/>
      <c r="ACB24" s="330"/>
      <c r="ACC24" s="330"/>
      <c r="ACD24" s="330"/>
      <c r="ACE24" s="330"/>
      <c r="ACF24" s="330"/>
      <c r="ACG24" s="330"/>
      <c r="ACH24" s="330"/>
      <c r="ACI24" s="330"/>
      <c r="ACJ24" s="330"/>
      <c r="ACK24" s="330"/>
      <c r="ACL24" s="330"/>
      <c r="ACM24" s="330"/>
      <c r="ACN24" s="330"/>
      <c r="ACO24" s="330"/>
      <c r="ACP24" s="330"/>
      <c r="ACQ24" s="330"/>
      <c r="ACR24" s="330"/>
      <c r="ACS24" s="330"/>
      <c r="ACT24" s="330"/>
      <c r="ACU24" s="330"/>
      <c r="ACV24" s="330"/>
      <c r="ACW24" s="330"/>
      <c r="ACX24" s="330"/>
      <c r="ACY24" s="330"/>
      <c r="ACZ24" s="330"/>
      <c r="ADA24" s="330"/>
      <c r="ADB24" s="330"/>
      <c r="ADC24" s="330"/>
      <c r="ADD24" s="330"/>
      <c r="ADE24" s="330"/>
      <c r="ADF24" s="330"/>
      <c r="ADG24" s="330"/>
      <c r="ADH24" s="330"/>
      <c r="ADI24" s="330"/>
      <c r="ADJ24" s="330"/>
      <c r="ADK24" s="330"/>
      <c r="ADL24" s="330"/>
      <c r="ADM24" s="330"/>
      <c r="ADN24" s="330"/>
      <c r="ADO24" s="330"/>
      <c r="ADP24" s="330"/>
      <c r="ADQ24" s="330"/>
      <c r="ADR24" s="330"/>
      <c r="ADS24" s="330"/>
      <c r="ADT24" s="330"/>
      <c r="ADU24" s="330"/>
      <c r="ADV24" s="330"/>
      <c r="ADW24" s="330"/>
      <c r="ADX24" s="330"/>
      <c r="ADY24" s="330"/>
      <c r="ADZ24" s="330"/>
      <c r="AEA24" s="330"/>
      <c r="AEB24" s="330"/>
      <c r="AEC24" s="330"/>
      <c r="AED24" s="330"/>
      <c r="AEE24" s="330"/>
      <c r="AEF24" s="330"/>
      <c r="AEG24" s="330"/>
      <c r="AEH24" s="330"/>
      <c r="AEI24" s="330"/>
      <c r="AEJ24" s="330"/>
      <c r="AEK24" s="330"/>
      <c r="AEL24" s="330"/>
      <c r="AEM24" s="330"/>
      <c r="AEN24" s="330"/>
      <c r="AEO24" s="330"/>
      <c r="AEP24" s="330"/>
      <c r="AEQ24" s="330"/>
      <c r="AER24" s="330"/>
      <c r="AES24" s="330"/>
      <c r="AET24" s="330"/>
      <c r="AEU24" s="330"/>
      <c r="AEV24" s="330"/>
      <c r="AEW24" s="330"/>
      <c r="AEX24" s="330"/>
      <c r="AEY24" s="330"/>
      <c r="AEZ24" s="330"/>
      <c r="AFA24" s="330"/>
      <c r="AFB24" s="330"/>
      <c r="AFC24" s="330"/>
      <c r="AFD24" s="330"/>
      <c r="AFE24" s="330"/>
      <c r="AFF24" s="330"/>
      <c r="AFG24" s="330"/>
      <c r="AFH24" s="330"/>
      <c r="AFI24" s="330"/>
      <c r="AFJ24" s="330"/>
      <c r="AFK24" s="330"/>
      <c r="AFL24" s="330"/>
      <c r="AFM24" s="330"/>
      <c r="AFN24" s="330"/>
      <c r="AFO24" s="330"/>
      <c r="AFP24" s="330"/>
      <c r="AFQ24" s="330"/>
      <c r="AFR24" s="330"/>
      <c r="AFS24" s="330"/>
      <c r="AFT24" s="330"/>
      <c r="AFU24" s="330"/>
      <c r="AFV24" s="330"/>
      <c r="AFW24" s="330"/>
      <c r="AFX24" s="330"/>
      <c r="AFY24" s="330"/>
      <c r="AFZ24" s="330"/>
      <c r="AGA24" s="330"/>
      <c r="AGB24" s="330"/>
      <c r="AGC24" s="330"/>
      <c r="AGD24" s="330"/>
      <c r="AGE24" s="330"/>
      <c r="AGF24" s="330"/>
      <c r="AGG24" s="330"/>
      <c r="AGH24" s="330"/>
      <c r="AGI24" s="330"/>
      <c r="AGJ24" s="330"/>
      <c r="AGK24" s="330"/>
      <c r="AGL24" s="330"/>
      <c r="AGM24" s="330"/>
      <c r="AGN24" s="330"/>
      <c r="AGO24" s="330"/>
      <c r="AGP24" s="330"/>
      <c r="AGQ24" s="330"/>
      <c r="AGR24" s="330"/>
      <c r="AGS24" s="330"/>
      <c r="AGT24" s="330"/>
      <c r="AGU24" s="330"/>
      <c r="AGV24" s="330"/>
      <c r="AGW24" s="330"/>
      <c r="AGX24" s="330"/>
      <c r="AGY24" s="330"/>
      <c r="AGZ24" s="330"/>
      <c r="AHA24" s="330"/>
      <c r="AHB24" s="330"/>
      <c r="AHC24" s="330"/>
      <c r="AHD24" s="330"/>
      <c r="AHE24" s="330"/>
      <c r="AHF24" s="330"/>
      <c r="AHG24" s="330"/>
      <c r="AHH24" s="330"/>
      <c r="AHI24" s="330"/>
      <c r="AHJ24" s="330"/>
      <c r="AHK24" s="330"/>
      <c r="AHL24" s="330"/>
      <c r="AHM24" s="330"/>
      <c r="AHN24" s="330"/>
      <c r="AHO24" s="330"/>
      <c r="AHP24" s="330"/>
      <c r="AHQ24" s="330"/>
      <c r="AHR24" s="330"/>
      <c r="AHS24" s="330"/>
      <c r="AHT24" s="330"/>
      <c r="AHU24" s="330"/>
      <c r="AHV24" s="330"/>
      <c r="AHW24" s="330"/>
      <c r="AHX24" s="330"/>
      <c r="AHY24" s="330"/>
      <c r="AHZ24" s="330"/>
      <c r="AIA24" s="330"/>
      <c r="AIB24" s="330"/>
      <c r="AIC24" s="330"/>
      <c r="AID24" s="330"/>
      <c r="AIE24" s="330"/>
      <c r="AIF24" s="330"/>
      <c r="AIG24" s="330"/>
      <c r="AIH24" s="330"/>
      <c r="AII24" s="330"/>
      <c r="AIJ24" s="330"/>
      <c r="AIK24" s="330"/>
      <c r="AIL24" s="330"/>
      <c r="AIM24" s="330"/>
      <c r="AIN24" s="330"/>
      <c r="AIO24" s="330"/>
      <c r="AIP24" s="330"/>
      <c r="AIQ24" s="330"/>
      <c r="AIR24" s="330"/>
      <c r="AIS24" s="330"/>
      <c r="AIT24" s="330"/>
      <c r="AIU24" s="330"/>
      <c r="AIV24" s="330"/>
      <c r="AIW24" s="330"/>
      <c r="AIX24" s="330"/>
      <c r="AIY24" s="330"/>
      <c r="AIZ24" s="330"/>
      <c r="AJA24" s="330"/>
      <c r="AJB24" s="330"/>
      <c r="AJC24" s="330"/>
      <c r="AJD24" s="330"/>
      <c r="AJE24" s="330"/>
      <c r="AJF24" s="330"/>
      <c r="AJG24" s="330"/>
      <c r="AJH24" s="330"/>
      <c r="AJI24" s="330"/>
      <c r="AJJ24" s="330"/>
      <c r="AJK24" s="330"/>
      <c r="AJL24" s="330"/>
      <c r="AJM24" s="330"/>
      <c r="AJN24" s="330"/>
      <c r="AJO24" s="330"/>
      <c r="AJP24" s="330"/>
      <c r="AJQ24" s="330"/>
      <c r="AJR24" s="330"/>
      <c r="AJS24" s="330"/>
      <c r="AJT24" s="330"/>
      <c r="AJU24" s="330"/>
      <c r="AJV24" s="330"/>
      <c r="AJW24" s="330"/>
      <c r="AJX24" s="330"/>
      <c r="AJY24" s="330"/>
      <c r="AJZ24" s="330"/>
      <c r="AKA24" s="330"/>
      <c r="AKB24" s="330"/>
      <c r="AKC24" s="330"/>
      <c r="AKD24" s="330"/>
      <c r="AKE24" s="330"/>
      <c r="AKF24" s="330"/>
      <c r="AKG24" s="330"/>
      <c r="AKH24" s="330"/>
      <c r="AKI24" s="330"/>
      <c r="AKJ24" s="330"/>
      <c r="AKK24" s="330"/>
      <c r="AKL24" s="330"/>
      <c r="AKM24" s="330"/>
      <c r="AKN24" s="330"/>
      <c r="AKO24" s="330"/>
      <c r="AKP24" s="330"/>
      <c r="AKQ24" s="330"/>
      <c r="AKR24" s="330"/>
      <c r="AKS24" s="330"/>
      <c r="AKT24" s="330"/>
      <c r="AKU24" s="330"/>
      <c r="AKV24" s="330"/>
      <c r="AKW24" s="330"/>
      <c r="AKX24" s="330"/>
      <c r="AKY24" s="330"/>
      <c r="AKZ24" s="330"/>
      <c r="ALA24" s="330"/>
      <c r="ALB24" s="330"/>
      <c r="ALC24" s="330"/>
      <c r="ALD24" s="330"/>
      <c r="ALE24" s="330"/>
    </row>
    <row r="25" spans="1:993" s="54" customFormat="1" ht="72.75" customHeight="1" x14ac:dyDescent="0.3">
      <c r="A25" s="329"/>
      <c r="B25" s="329"/>
      <c r="C25" s="503"/>
      <c r="D25" s="503"/>
      <c r="F25" s="503"/>
      <c r="G25" s="723"/>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0"/>
      <c r="AQ25" s="330"/>
      <c r="AR25" s="330"/>
      <c r="AS25" s="330"/>
      <c r="AT25" s="330"/>
      <c r="AU25" s="330"/>
      <c r="AV25" s="330"/>
      <c r="AW25" s="330"/>
      <c r="AX25" s="330"/>
      <c r="AY25" s="330"/>
      <c r="AZ25" s="330"/>
      <c r="BA25" s="330"/>
      <c r="BB25" s="330"/>
      <c r="BC25" s="330"/>
      <c r="BD25" s="330"/>
      <c r="BE25" s="330"/>
      <c r="BF25" s="330"/>
      <c r="BG25" s="330"/>
      <c r="BH25" s="330"/>
      <c r="BI25" s="330"/>
      <c r="BJ25" s="330"/>
      <c r="BK25" s="330"/>
      <c r="BL25" s="330"/>
      <c r="BM25" s="330"/>
      <c r="BN25" s="330"/>
      <c r="BO25" s="330"/>
      <c r="BP25" s="330"/>
      <c r="BQ25" s="330"/>
      <c r="BR25" s="330"/>
      <c r="BS25" s="330"/>
      <c r="BT25" s="330"/>
      <c r="BU25" s="330"/>
      <c r="BV25" s="330"/>
      <c r="BW25" s="330"/>
      <c r="BX25" s="330"/>
      <c r="BY25" s="330"/>
      <c r="BZ25" s="330"/>
      <c r="CA25" s="330"/>
      <c r="CB25" s="330"/>
      <c r="CC25" s="330"/>
      <c r="CD25" s="330"/>
      <c r="CE25" s="330"/>
      <c r="CF25" s="330"/>
      <c r="CG25" s="330"/>
      <c r="CH25" s="330"/>
      <c r="CI25" s="330"/>
      <c r="CJ25" s="330"/>
      <c r="CK25" s="330"/>
      <c r="CL25" s="330"/>
      <c r="CM25" s="330"/>
      <c r="CN25" s="330"/>
      <c r="CO25" s="330"/>
      <c r="CP25" s="330"/>
      <c r="CQ25" s="330"/>
      <c r="CR25" s="330"/>
      <c r="CS25" s="330"/>
      <c r="CT25" s="330"/>
      <c r="CU25" s="330"/>
      <c r="CV25" s="330"/>
      <c r="CW25" s="330"/>
      <c r="CX25" s="330"/>
      <c r="CY25" s="330"/>
      <c r="CZ25" s="330"/>
      <c r="DA25" s="330"/>
      <c r="DB25" s="330"/>
      <c r="DC25" s="330"/>
      <c r="DD25" s="330"/>
      <c r="DE25" s="330"/>
      <c r="DF25" s="330"/>
      <c r="DG25" s="330"/>
      <c r="DH25" s="330"/>
      <c r="DI25" s="330"/>
      <c r="DJ25" s="330"/>
      <c r="DK25" s="330"/>
      <c r="DL25" s="330"/>
      <c r="DM25" s="330"/>
      <c r="DN25" s="330"/>
      <c r="DO25" s="330"/>
      <c r="DP25" s="330"/>
      <c r="DQ25" s="330"/>
      <c r="DR25" s="330"/>
      <c r="DS25" s="330"/>
      <c r="DT25" s="330"/>
      <c r="DU25" s="330"/>
      <c r="DV25" s="330"/>
      <c r="DW25" s="330"/>
      <c r="DX25" s="330"/>
      <c r="DY25" s="330"/>
      <c r="DZ25" s="330"/>
      <c r="EA25" s="330"/>
      <c r="EB25" s="330"/>
      <c r="EC25" s="330"/>
      <c r="ED25" s="330"/>
      <c r="EE25" s="330"/>
      <c r="EF25" s="330"/>
      <c r="EG25" s="330"/>
      <c r="EH25" s="330"/>
      <c r="EI25" s="330"/>
      <c r="EJ25" s="330"/>
      <c r="EK25" s="330"/>
      <c r="EL25" s="330"/>
      <c r="EM25" s="330"/>
      <c r="EN25" s="330"/>
      <c r="EO25" s="330"/>
      <c r="EP25" s="330"/>
      <c r="EQ25" s="330"/>
      <c r="ER25" s="330"/>
      <c r="ES25" s="330"/>
      <c r="ET25" s="330"/>
      <c r="EU25" s="330"/>
      <c r="EV25" s="330"/>
      <c r="EW25" s="330"/>
      <c r="EX25" s="330"/>
      <c r="EY25" s="330"/>
      <c r="EZ25" s="330"/>
      <c r="FA25" s="330"/>
      <c r="FB25" s="330"/>
      <c r="FC25" s="330"/>
      <c r="FD25" s="330"/>
      <c r="FE25" s="330"/>
      <c r="FF25" s="330"/>
      <c r="FG25" s="330"/>
      <c r="FH25" s="330"/>
      <c r="FI25" s="330"/>
      <c r="FJ25" s="330"/>
      <c r="FK25" s="330"/>
      <c r="FL25" s="330"/>
      <c r="FM25" s="330"/>
      <c r="FN25" s="330"/>
      <c r="FO25" s="330"/>
      <c r="FP25" s="330"/>
      <c r="FQ25" s="330"/>
      <c r="FR25" s="330"/>
      <c r="FS25" s="330"/>
      <c r="FT25" s="330"/>
      <c r="FU25" s="330"/>
      <c r="FV25" s="330"/>
      <c r="FW25" s="330"/>
      <c r="FX25" s="330"/>
      <c r="FY25" s="330"/>
      <c r="FZ25" s="330"/>
      <c r="GA25" s="330"/>
      <c r="GB25" s="330"/>
      <c r="GC25" s="330"/>
      <c r="GD25" s="330"/>
      <c r="GE25" s="330"/>
      <c r="GF25" s="330"/>
      <c r="GG25" s="330"/>
      <c r="GH25" s="330"/>
      <c r="GI25" s="330"/>
      <c r="GJ25" s="330"/>
      <c r="GK25" s="330"/>
      <c r="GL25" s="330"/>
      <c r="GM25" s="330"/>
      <c r="GN25" s="330"/>
      <c r="GO25" s="330"/>
      <c r="GP25" s="330"/>
      <c r="GQ25" s="330"/>
      <c r="GR25" s="330"/>
      <c r="GS25" s="330"/>
      <c r="GT25" s="330"/>
      <c r="GU25" s="330"/>
      <c r="GV25" s="330"/>
      <c r="GW25" s="330"/>
      <c r="GX25" s="330"/>
      <c r="GY25" s="330"/>
      <c r="GZ25" s="330"/>
      <c r="HA25" s="330"/>
      <c r="HB25" s="330"/>
      <c r="HC25" s="330"/>
      <c r="HD25" s="330"/>
      <c r="HE25" s="330"/>
      <c r="HF25" s="330"/>
      <c r="HG25" s="330"/>
      <c r="HH25" s="330"/>
      <c r="HI25" s="330"/>
      <c r="HJ25" s="330"/>
      <c r="HK25" s="330"/>
      <c r="HL25" s="330"/>
      <c r="HM25" s="330"/>
      <c r="HN25" s="330"/>
      <c r="HO25" s="330"/>
      <c r="HP25" s="330"/>
      <c r="HQ25" s="330"/>
      <c r="HR25" s="330"/>
      <c r="HS25" s="330"/>
      <c r="HT25" s="330"/>
      <c r="HU25" s="330"/>
      <c r="HV25" s="330"/>
      <c r="HW25" s="330"/>
      <c r="HX25" s="330"/>
      <c r="HY25" s="330"/>
      <c r="HZ25" s="330"/>
      <c r="IA25" s="330"/>
      <c r="IB25" s="330"/>
      <c r="IC25" s="330"/>
      <c r="ID25" s="330"/>
      <c r="IE25" s="330"/>
      <c r="IF25" s="330"/>
      <c r="IG25" s="330"/>
      <c r="IH25" s="330"/>
      <c r="II25" s="330"/>
      <c r="IJ25" s="330"/>
      <c r="IK25" s="330"/>
      <c r="IL25" s="330"/>
      <c r="IM25" s="330"/>
      <c r="IN25" s="330"/>
      <c r="IO25" s="330"/>
      <c r="IP25" s="330"/>
      <c r="IQ25" s="330"/>
      <c r="IR25" s="330"/>
      <c r="IS25" s="330"/>
      <c r="IT25" s="330"/>
      <c r="IU25" s="330"/>
      <c r="IV25" s="330"/>
      <c r="IW25" s="330"/>
      <c r="IX25" s="330"/>
      <c r="IY25" s="330"/>
      <c r="IZ25" s="330"/>
      <c r="JA25" s="330"/>
      <c r="JB25" s="330"/>
      <c r="JC25" s="330"/>
      <c r="JD25" s="330"/>
      <c r="JE25" s="330"/>
      <c r="JF25" s="330"/>
      <c r="JG25" s="330"/>
      <c r="JH25" s="330"/>
      <c r="JI25" s="330"/>
      <c r="JJ25" s="330"/>
      <c r="JK25" s="330"/>
      <c r="JL25" s="330"/>
      <c r="JM25" s="330"/>
      <c r="JN25" s="330"/>
      <c r="JO25" s="330"/>
      <c r="JP25" s="330"/>
      <c r="JQ25" s="330"/>
      <c r="JR25" s="330"/>
      <c r="JS25" s="330"/>
      <c r="JT25" s="330"/>
      <c r="JU25" s="330"/>
      <c r="JV25" s="330"/>
      <c r="JW25" s="330"/>
      <c r="JX25" s="330"/>
      <c r="JY25" s="330"/>
      <c r="JZ25" s="330"/>
      <c r="KA25" s="330"/>
      <c r="KB25" s="330"/>
      <c r="KC25" s="330"/>
      <c r="KD25" s="330"/>
      <c r="KE25" s="330"/>
      <c r="KF25" s="330"/>
      <c r="KG25" s="330"/>
      <c r="KH25" s="330"/>
      <c r="KI25" s="330"/>
      <c r="KJ25" s="330"/>
      <c r="KK25" s="330"/>
      <c r="KL25" s="330"/>
      <c r="KM25" s="330"/>
      <c r="KN25" s="330"/>
      <c r="KO25" s="330"/>
      <c r="KP25" s="330"/>
      <c r="KQ25" s="330"/>
      <c r="KR25" s="330"/>
      <c r="KS25" s="330"/>
      <c r="KT25" s="330"/>
      <c r="KU25" s="330"/>
      <c r="KV25" s="330"/>
      <c r="KW25" s="330"/>
      <c r="KX25" s="330"/>
      <c r="KY25" s="330"/>
      <c r="KZ25" s="330"/>
      <c r="LA25" s="330"/>
      <c r="LB25" s="330"/>
      <c r="LC25" s="330"/>
      <c r="LD25" s="330"/>
      <c r="LE25" s="330"/>
      <c r="LF25" s="330"/>
      <c r="LG25" s="330"/>
      <c r="LH25" s="330"/>
      <c r="LI25" s="330"/>
      <c r="LJ25" s="330"/>
      <c r="LK25" s="330"/>
      <c r="LL25" s="330"/>
      <c r="LM25" s="330"/>
      <c r="LN25" s="330"/>
      <c r="LO25" s="330"/>
      <c r="LP25" s="330"/>
      <c r="LQ25" s="330"/>
      <c r="LR25" s="330"/>
      <c r="LS25" s="330"/>
      <c r="LT25" s="330"/>
      <c r="LU25" s="330"/>
      <c r="LV25" s="330"/>
      <c r="LW25" s="330"/>
      <c r="LX25" s="330"/>
      <c r="LY25" s="330"/>
      <c r="LZ25" s="330"/>
      <c r="MA25" s="330"/>
      <c r="MB25" s="330"/>
      <c r="MC25" s="330"/>
      <c r="MD25" s="330"/>
      <c r="ME25" s="330"/>
      <c r="MF25" s="330"/>
      <c r="MG25" s="330"/>
      <c r="MH25" s="330"/>
      <c r="MI25" s="330"/>
      <c r="MJ25" s="330"/>
      <c r="MK25" s="330"/>
      <c r="ML25" s="330"/>
      <c r="MM25" s="330"/>
      <c r="MN25" s="330"/>
      <c r="MO25" s="330"/>
      <c r="MP25" s="330"/>
      <c r="MQ25" s="330"/>
      <c r="MR25" s="330"/>
      <c r="MS25" s="330"/>
      <c r="MT25" s="330"/>
      <c r="MU25" s="330"/>
      <c r="MV25" s="330"/>
      <c r="MW25" s="330"/>
      <c r="MX25" s="330"/>
      <c r="MY25" s="330"/>
      <c r="MZ25" s="330"/>
      <c r="NA25" s="330"/>
      <c r="NB25" s="330"/>
      <c r="NC25" s="330"/>
      <c r="ND25" s="330"/>
      <c r="NE25" s="330"/>
      <c r="NF25" s="330"/>
      <c r="NG25" s="330"/>
      <c r="NH25" s="330"/>
      <c r="NI25" s="330"/>
      <c r="NJ25" s="330"/>
      <c r="NK25" s="330"/>
      <c r="NL25" s="330"/>
      <c r="NM25" s="330"/>
      <c r="NN25" s="330"/>
      <c r="NO25" s="330"/>
      <c r="NP25" s="330"/>
      <c r="NQ25" s="330"/>
      <c r="NR25" s="330"/>
      <c r="NS25" s="330"/>
      <c r="NT25" s="330"/>
      <c r="NU25" s="330"/>
      <c r="NV25" s="330"/>
      <c r="NW25" s="330"/>
      <c r="NX25" s="330"/>
      <c r="NY25" s="330"/>
      <c r="NZ25" s="330"/>
      <c r="OA25" s="330"/>
      <c r="OB25" s="330"/>
      <c r="OC25" s="330"/>
      <c r="OD25" s="330"/>
      <c r="OE25" s="330"/>
      <c r="OF25" s="330"/>
      <c r="OG25" s="330"/>
      <c r="OH25" s="330"/>
      <c r="OI25" s="330"/>
      <c r="OJ25" s="330"/>
      <c r="OK25" s="330"/>
      <c r="OL25" s="330"/>
      <c r="OM25" s="330"/>
      <c r="ON25" s="330"/>
      <c r="OO25" s="330"/>
      <c r="OP25" s="330"/>
      <c r="OQ25" s="330"/>
      <c r="OR25" s="330"/>
      <c r="OS25" s="330"/>
      <c r="OT25" s="330"/>
      <c r="OU25" s="330"/>
      <c r="OV25" s="330"/>
      <c r="OW25" s="330"/>
      <c r="OX25" s="330"/>
      <c r="OY25" s="330"/>
      <c r="OZ25" s="330"/>
      <c r="PA25" s="330"/>
      <c r="PB25" s="330"/>
      <c r="PC25" s="330"/>
      <c r="PD25" s="330"/>
      <c r="PE25" s="330"/>
      <c r="PF25" s="330"/>
      <c r="PG25" s="330"/>
      <c r="PH25" s="330"/>
      <c r="PI25" s="330"/>
      <c r="PJ25" s="330"/>
      <c r="PK25" s="330"/>
      <c r="PL25" s="330"/>
      <c r="PM25" s="330"/>
      <c r="PN25" s="330"/>
      <c r="PO25" s="330"/>
      <c r="PP25" s="330"/>
      <c r="PQ25" s="330"/>
      <c r="PR25" s="330"/>
      <c r="PS25" s="330"/>
      <c r="PT25" s="330"/>
      <c r="PU25" s="330"/>
      <c r="PV25" s="330"/>
      <c r="PW25" s="330"/>
      <c r="PX25" s="330"/>
      <c r="PY25" s="330"/>
      <c r="PZ25" s="330"/>
      <c r="QA25" s="330"/>
      <c r="QB25" s="330"/>
      <c r="QC25" s="330"/>
      <c r="QD25" s="330"/>
      <c r="QE25" s="330"/>
      <c r="QF25" s="330"/>
      <c r="QG25" s="330"/>
      <c r="QH25" s="330"/>
      <c r="QI25" s="330"/>
      <c r="QJ25" s="330"/>
      <c r="QK25" s="330"/>
      <c r="QL25" s="330"/>
      <c r="QM25" s="330"/>
      <c r="QN25" s="330"/>
      <c r="QO25" s="330"/>
      <c r="QP25" s="330"/>
      <c r="QQ25" s="330"/>
      <c r="QR25" s="330"/>
      <c r="QS25" s="330"/>
      <c r="QT25" s="330"/>
      <c r="QU25" s="330"/>
      <c r="QV25" s="330"/>
      <c r="QW25" s="330"/>
      <c r="QX25" s="330"/>
      <c r="QY25" s="330"/>
      <c r="QZ25" s="330"/>
      <c r="RA25" s="330"/>
      <c r="RB25" s="330"/>
      <c r="RC25" s="330"/>
      <c r="RD25" s="330"/>
      <c r="RE25" s="330"/>
      <c r="RF25" s="330"/>
      <c r="RG25" s="330"/>
      <c r="RH25" s="330"/>
      <c r="RI25" s="330"/>
      <c r="RJ25" s="330"/>
      <c r="RK25" s="330"/>
      <c r="RL25" s="330"/>
      <c r="RM25" s="330"/>
      <c r="RN25" s="330"/>
      <c r="RO25" s="330"/>
      <c r="RP25" s="330"/>
      <c r="RQ25" s="330"/>
      <c r="RR25" s="330"/>
      <c r="RS25" s="330"/>
      <c r="RT25" s="330"/>
      <c r="RU25" s="330"/>
      <c r="RV25" s="330"/>
      <c r="RW25" s="330"/>
      <c r="RX25" s="330"/>
      <c r="RY25" s="330"/>
      <c r="RZ25" s="330"/>
      <c r="SA25" s="330"/>
      <c r="SB25" s="330"/>
      <c r="SC25" s="330"/>
      <c r="SD25" s="330"/>
      <c r="SE25" s="330"/>
      <c r="SF25" s="330"/>
      <c r="SG25" s="330"/>
      <c r="SH25" s="330"/>
      <c r="SI25" s="330"/>
      <c r="SJ25" s="330"/>
      <c r="SK25" s="330"/>
      <c r="SL25" s="330"/>
      <c r="SM25" s="330"/>
      <c r="SN25" s="330"/>
      <c r="SO25" s="330"/>
      <c r="SP25" s="330"/>
      <c r="SQ25" s="330"/>
      <c r="SR25" s="330"/>
      <c r="SS25" s="330"/>
      <c r="ST25" s="330"/>
      <c r="SU25" s="330"/>
      <c r="SV25" s="330"/>
      <c r="SW25" s="330"/>
      <c r="SX25" s="330"/>
      <c r="SY25" s="330"/>
      <c r="SZ25" s="330"/>
      <c r="TA25" s="330"/>
      <c r="TB25" s="330"/>
      <c r="TC25" s="330"/>
      <c r="TD25" s="330"/>
      <c r="TE25" s="330"/>
      <c r="TF25" s="330"/>
      <c r="TG25" s="330"/>
      <c r="TH25" s="330"/>
      <c r="TI25" s="330"/>
      <c r="TJ25" s="330"/>
      <c r="TK25" s="330"/>
      <c r="TL25" s="330"/>
      <c r="TM25" s="330"/>
      <c r="TN25" s="330"/>
      <c r="TO25" s="330"/>
      <c r="TP25" s="330"/>
      <c r="TQ25" s="330"/>
      <c r="TR25" s="330"/>
      <c r="TS25" s="330"/>
      <c r="TT25" s="330"/>
      <c r="TU25" s="330"/>
      <c r="TV25" s="330"/>
      <c r="TW25" s="330"/>
      <c r="TX25" s="330"/>
      <c r="TY25" s="330"/>
      <c r="TZ25" s="330"/>
      <c r="UA25" s="330"/>
      <c r="UB25" s="330"/>
      <c r="UC25" s="330"/>
      <c r="UD25" s="330"/>
      <c r="UE25" s="330"/>
      <c r="UF25" s="330"/>
      <c r="UG25" s="330"/>
      <c r="UH25" s="330"/>
      <c r="UI25" s="330"/>
      <c r="UJ25" s="330"/>
      <c r="UK25" s="330"/>
      <c r="UL25" s="330"/>
      <c r="UM25" s="330"/>
      <c r="UN25" s="330"/>
      <c r="UO25" s="330"/>
      <c r="UP25" s="330"/>
      <c r="UQ25" s="330"/>
      <c r="UR25" s="330"/>
      <c r="US25" s="330"/>
      <c r="UT25" s="330"/>
      <c r="UU25" s="330"/>
      <c r="UV25" s="330"/>
      <c r="UW25" s="330"/>
      <c r="UX25" s="330"/>
      <c r="UY25" s="330"/>
      <c r="UZ25" s="330"/>
      <c r="VA25" s="330"/>
      <c r="VB25" s="330"/>
      <c r="VC25" s="330"/>
      <c r="VD25" s="330"/>
      <c r="VE25" s="330"/>
      <c r="VF25" s="330"/>
      <c r="VG25" s="330"/>
      <c r="VH25" s="330"/>
      <c r="VI25" s="330"/>
      <c r="VJ25" s="330"/>
      <c r="VK25" s="330"/>
      <c r="VL25" s="330"/>
      <c r="VM25" s="330"/>
      <c r="VN25" s="330"/>
      <c r="VO25" s="330"/>
      <c r="VP25" s="330"/>
      <c r="VQ25" s="330"/>
      <c r="VR25" s="330"/>
      <c r="VS25" s="330"/>
      <c r="VT25" s="330"/>
      <c r="VU25" s="330"/>
      <c r="VV25" s="330"/>
      <c r="VW25" s="330"/>
      <c r="VX25" s="330"/>
      <c r="VY25" s="330"/>
      <c r="VZ25" s="330"/>
      <c r="WA25" s="330"/>
      <c r="WB25" s="330"/>
      <c r="WC25" s="330"/>
      <c r="WD25" s="330"/>
      <c r="WE25" s="330"/>
      <c r="WF25" s="330"/>
      <c r="WG25" s="330"/>
      <c r="WH25" s="330"/>
      <c r="WI25" s="330"/>
      <c r="WJ25" s="330"/>
      <c r="WK25" s="330"/>
      <c r="WL25" s="330"/>
      <c r="WM25" s="330"/>
      <c r="WN25" s="330"/>
      <c r="WO25" s="330"/>
      <c r="WP25" s="330"/>
      <c r="WQ25" s="330"/>
      <c r="WR25" s="330"/>
      <c r="WS25" s="330"/>
      <c r="WT25" s="330"/>
      <c r="WU25" s="330"/>
      <c r="WV25" s="330"/>
      <c r="WW25" s="330"/>
      <c r="WX25" s="330"/>
      <c r="WY25" s="330"/>
      <c r="WZ25" s="330"/>
      <c r="XA25" s="330"/>
      <c r="XB25" s="330"/>
      <c r="XC25" s="330"/>
      <c r="XD25" s="330"/>
      <c r="XE25" s="330"/>
      <c r="XF25" s="330"/>
      <c r="XG25" s="330"/>
      <c r="XH25" s="330"/>
      <c r="XI25" s="330"/>
      <c r="XJ25" s="330"/>
      <c r="XK25" s="330"/>
      <c r="XL25" s="330"/>
      <c r="XM25" s="330"/>
      <c r="XN25" s="330"/>
      <c r="XO25" s="330"/>
      <c r="XP25" s="330"/>
      <c r="XQ25" s="330"/>
      <c r="XR25" s="330"/>
      <c r="XS25" s="330"/>
      <c r="XT25" s="330"/>
      <c r="XU25" s="330"/>
      <c r="XV25" s="330"/>
      <c r="XW25" s="330"/>
      <c r="XX25" s="330"/>
      <c r="XY25" s="330"/>
      <c r="XZ25" s="330"/>
      <c r="YA25" s="330"/>
      <c r="YB25" s="330"/>
      <c r="YC25" s="330"/>
      <c r="YD25" s="330"/>
      <c r="YE25" s="330"/>
      <c r="YF25" s="330"/>
      <c r="YG25" s="330"/>
      <c r="YH25" s="330"/>
      <c r="YI25" s="330"/>
      <c r="YJ25" s="330"/>
      <c r="YK25" s="330"/>
      <c r="YL25" s="330"/>
      <c r="YM25" s="330"/>
      <c r="YN25" s="330"/>
      <c r="YO25" s="330"/>
      <c r="YP25" s="330"/>
      <c r="YQ25" s="330"/>
      <c r="YR25" s="330"/>
      <c r="YS25" s="330"/>
      <c r="YT25" s="330"/>
      <c r="YU25" s="330"/>
      <c r="YV25" s="330"/>
      <c r="YW25" s="330"/>
      <c r="YX25" s="330"/>
      <c r="YY25" s="330"/>
      <c r="YZ25" s="330"/>
      <c r="ZA25" s="330"/>
      <c r="ZB25" s="330"/>
      <c r="ZC25" s="330"/>
      <c r="ZD25" s="330"/>
      <c r="ZE25" s="330"/>
      <c r="ZF25" s="330"/>
      <c r="ZG25" s="330"/>
      <c r="ZH25" s="330"/>
      <c r="ZI25" s="330"/>
      <c r="ZJ25" s="330"/>
      <c r="ZK25" s="330"/>
      <c r="ZL25" s="330"/>
      <c r="ZM25" s="330"/>
      <c r="ZN25" s="330"/>
      <c r="ZO25" s="330"/>
      <c r="ZP25" s="330"/>
      <c r="ZQ25" s="330"/>
      <c r="ZR25" s="330"/>
      <c r="ZS25" s="330"/>
      <c r="ZT25" s="330"/>
      <c r="ZU25" s="330"/>
      <c r="ZV25" s="330"/>
      <c r="ZW25" s="330"/>
      <c r="ZX25" s="330"/>
      <c r="ZY25" s="330"/>
      <c r="ZZ25" s="330"/>
      <c r="AAA25" s="330"/>
      <c r="AAB25" s="330"/>
      <c r="AAC25" s="330"/>
      <c r="AAD25" s="330"/>
      <c r="AAE25" s="330"/>
      <c r="AAF25" s="330"/>
      <c r="AAG25" s="330"/>
      <c r="AAH25" s="330"/>
      <c r="AAI25" s="330"/>
      <c r="AAJ25" s="330"/>
      <c r="AAK25" s="330"/>
      <c r="AAL25" s="330"/>
      <c r="AAM25" s="330"/>
      <c r="AAN25" s="330"/>
      <c r="AAO25" s="330"/>
      <c r="AAP25" s="330"/>
      <c r="AAQ25" s="330"/>
      <c r="AAR25" s="330"/>
      <c r="AAS25" s="330"/>
      <c r="AAT25" s="330"/>
      <c r="AAU25" s="330"/>
      <c r="AAV25" s="330"/>
      <c r="AAW25" s="330"/>
      <c r="AAX25" s="330"/>
      <c r="AAY25" s="330"/>
      <c r="AAZ25" s="330"/>
      <c r="ABA25" s="330"/>
      <c r="ABB25" s="330"/>
      <c r="ABC25" s="330"/>
      <c r="ABD25" s="330"/>
      <c r="ABE25" s="330"/>
      <c r="ABF25" s="330"/>
      <c r="ABG25" s="330"/>
      <c r="ABH25" s="330"/>
      <c r="ABI25" s="330"/>
      <c r="ABJ25" s="330"/>
      <c r="ABK25" s="330"/>
      <c r="ABL25" s="330"/>
      <c r="ABM25" s="330"/>
      <c r="ABN25" s="330"/>
      <c r="ABO25" s="330"/>
      <c r="ABP25" s="330"/>
      <c r="ABQ25" s="330"/>
      <c r="ABR25" s="330"/>
      <c r="ABS25" s="330"/>
      <c r="ABT25" s="330"/>
      <c r="ABU25" s="330"/>
      <c r="ABV25" s="330"/>
      <c r="ABW25" s="330"/>
      <c r="ABX25" s="330"/>
      <c r="ABY25" s="330"/>
      <c r="ABZ25" s="330"/>
      <c r="ACA25" s="330"/>
      <c r="ACB25" s="330"/>
      <c r="ACC25" s="330"/>
      <c r="ACD25" s="330"/>
      <c r="ACE25" s="330"/>
      <c r="ACF25" s="330"/>
      <c r="ACG25" s="330"/>
      <c r="ACH25" s="330"/>
      <c r="ACI25" s="330"/>
      <c r="ACJ25" s="330"/>
      <c r="ACK25" s="330"/>
      <c r="ACL25" s="330"/>
      <c r="ACM25" s="330"/>
      <c r="ACN25" s="330"/>
      <c r="ACO25" s="330"/>
      <c r="ACP25" s="330"/>
      <c r="ACQ25" s="330"/>
      <c r="ACR25" s="330"/>
      <c r="ACS25" s="330"/>
      <c r="ACT25" s="330"/>
      <c r="ACU25" s="330"/>
      <c r="ACV25" s="330"/>
      <c r="ACW25" s="330"/>
      <c r="ACX25" s="330"/>
      <c r="ACY25" s="330"/>
      <c r="ACZ25" s="330"/>
      <c r="ADA25" s="330"/>
      <c r="ADB25" s="330"/>
      <c r="ADC25" s="330"/>
      <c r="ADD25" s="330"/>
      <c r="ADE25" s="330"/>
      <c r="ADF25" s="330"/>
      <c r="ADG25" s="330"/>
      <c r="ADH25" s="330"/>
      <c r="ADI25" s="330"/>
      <c r="ADJ25" s="330"/>
      <c r="ADK25" s="330"/>
      <c r="ADL25" s="330"/>
      <c r="ADM25" s="330"/>
      <c r="ADN25" s="330"/>
      <c r="ADO25" s="330"/>
      <c r="ADP25" s="330"/>
      <c r="ADQ25" s="330"/>
      <c r="ADR25" s="330"/>
      <c r="ADS25" s="330"/>
      <c r="ADT25" s="330"/>
      <c r="ADU25" s="330"/>
      <c r="ADV25" s="330"/>
      <c r="ADW25" s="330"/>
      <c r="ADX25" s="330"/>
      <c r="ADY25" s="330"/>
      <c r="ADZ25" s="330"/>
      <c r="AEA25" s="330"/>
      <c r="AEB25" s="330"/>
      <c r="AEC25" s="330"/>
      <c r="AED25" s="330"/>
      <c r="AEE25" s="330"/>
      <c r="AEF25" s="330"/>
      <c r="AEG25" s="330"/>
      <c r="AEH25" s="330"/>
      <c r="AEI25" s="330"/>
      <c r="AEJ25" s="330"/>
      <c r="AEK25" s="330"/>
      <c r="AEL25" s="330"/>
      <c r="AEM25" s="330"/>
      <c r="AEN25" s="330"/>
      <c r="AEO25" s="330"/>
      <c r="AEP25" s="330"/>
      <c r="AEQ25" s="330"/>
      <c r="AER25" s="330"/>
      <c r="AES25" s="330"/>
      <c r="AET25" s="330"/>
      <c r="AEU25" s="330"/>
      <c r="AEV25" s="330"/>
      <c r="AEW25" s="330"/>
      <c r="AEX25" s="330"/>
      <c r="AEY25" s="330"/>
      <c r="AEZ25" s="330"/>
      <c r="AFA25" s="330"/>
      <c r="AFB25" s="330"/>
      <c r="AFC25" s="330"/>
      <c r="AFD25" s="330"/>
      <c r="AFE25" s="330"/>
      <c r="AFF25" s="330"/>
      <c r="AFG25" s="330"/>
      <c r="AFH25" s="330"/>
      <c r="AFI25" s="330"/>
      <c r="AFJ25" s="330"/>
      <c r="AFK25" s="330"/>
      <c r="AFL25" s="330"/>
      <c r="AFM25" s="330"/>
      <c r="AFN25" s="330"/>
      <c r="AFO25" s="330"/>
      <c r="AFP25" s="330"/>
      <c r="AFQ25" s="330"/>
      <c r="AFR25" s="330"/>
      <c r="AFS25" s="330"/>
      <c r="AFT25" s="330"/>
      <c r="AFU25" s="330"/>
      <c r="AFV25" s="330"/>
      <c r="AFW25" s="330"/>
      <c r="AFX25" s="330"/>
      <c r="AFY25" s="330"/>
      <c r="AFZ25" s="330"/>
      <c r="AGA25" s="330"/>
      <c r="AGB25" s="330"/>
      <c r="AGC25" s="330"/>
      <c r="AGD25" s="330"/>
      <c r="AGE25" s="330"/>
      <c r="AGF25" s="330"/>
      <c r="AGG25" s="330"/>
      <c r="AGH25" s="330"/>
      <c r="AGI25" s="330"/>
      <c r="AGJ25" s="330"/>
      <c r="AGK25" s="330"/>
      <c r="AGL25" s="330"/>
      <c r="AGM25" s="330"/>
      <c r="AGN25" s="330"/>
      <c r="AGO25" s="330"/>
      <c r="AGP25" s="330"/>
      <c r="AGQ25" s="330"/>
      <c r="AGR25" s="330"/>
      <c r="AGS25" s="330"/>
      <c r="AGT25" s="330"/>
      <c r="AGU25" s="330"/>
      <c r="AGV25" s="330"/>
      <c r="AGW25" s="330"/>
      <c r="AGX25" s="330"/>
      <c r="AGY25" s="330"/>
      <c r="AGZ25" s="330"/>
      <c r="AHA25" s="330"/>
      <c r="AHB25" s="330"/>
      <c r="AHC25" s="330"/>
      <c r="AHD25" s="330"/>
      <c r="AHE25" s="330"/>
      <c r="AHF25" s="330"/>
      <c r="AHG25" s="330"/>
      <c r="AHH25" s="330"/>
      <c r="AHI25" s="330"/>
      <c r="AHJ25" s="330"/>
      <c r="AHK25" s="330"/>
      <c r="AHL25" s="330"/>
      <c r="AHM25" s="330"/>
      <c r="AHN25" s="330"/>
      <c r="AHO25" s="330"/>
      <c r="AHP25" s="330"/>
      <c r="AHQ25" s="330"/>
      <c r="AHR25" s="330"/>
      <c r="AHS25" s="330"/>
      <c r="AHT25" s="330"/>
      <c r="AHU25" s="330"/>
      <c r="AHV25" s="330"/>
      <c r="AHW25" s="330"/>
      <c r="AHX25" s="330"/>
      <c r="AHY25" s="330"/>
      <c r="AHZ25" s="330"/>
      <c r="AIA25" s="330"/>
      <c r="AIB25" s="330"/>
      <c r="AIC25" s="330"/>
      <c r="AID25" s="330"/>
      <c r="AIE25" s="330"/>
      <c r="AIF25" s="330"/>
      <c r="AIG25" s="330"/>
      <c r="AIH25" s="330"/>
      <c r="AII25" s="330"/>
      <c r="AIJ25" s="330"/>
      <c r="AIK25" s="330"/>
      <c r="AIL25" s="330"/>
      <c r="AIM25" s="330"/>
      <c r="AIN25" s="330"/>
      <c r="AIO25" s="330"/>
      <c r="AIP25" s="330"/>
      <c r="AIQ25" s="330"/>
      <c r="AIR25" s="330"/>
      <c r="AIS25" s="330"/>
      <c r="AIT25" s="330"/>
      <c r="AIU25" s="330"/>
      <c r="AIV25" s="330"/>
      <c r="AIW25" s="330"/>
      <c r="AIX25" s="330"/>
      <c r="AIY25" s="330"/>
      <c r="AIZ25" s="330"/>
      <c r="AJA25" s="330"/>
      <c r="AJB25" s="330"/>
      <c r="AJC25" s="330"/>
      <c r="AJD25" s="330"/>
      <c r="AJE25" s="330"/>
      <c r="AJF25" s="330"/>
      <c r="AJG25" s="330"/>
      <c r="AJH25" s="330"/>
      <c r="AJI25" s="330"/>
      <c r="AJJ25" s="330"/>
      <c r="AJK25" s="330"/>
      <c r="AJL25" s="330"/>
      <c r="AJM25" s="330"/>
      <c r="AJN25" s="330"/>
      <c r="AJO25" s="330"/>
      <c r="AJP25" s="330"/>
      <c r="AJQ25" s="330"/>
      <c r="AJR25" s="330"/>
      <c r="AJS25" s="330"/>
      <c r="AJT25" s="330"/>
      <c r="AJU25" s="330"/>
      <c r="AJV25" s="330"/>
      <c r="AJW25" s="330"/>
      <c r="AJX25" s="330"/>
      <c r="AJY25" s="330"/>
      <c r="AJZ25" s="330"/>
      <c r="AKA25" s="330"/>
      <c r="AKB25" s="330"/>
      <c r="AKC25" s="330"/>
      <c r="AKD25" s="330"/>
      <c r="AKE25" s="330"/>
      <c r="AKF25" s="330"/>
      <c r="AKG25" s="330"/>
      <c r="AKH25" s="330"/>
      <c r="AKI25" s="330"/>
      <c r="AKJ25" s="330"/>
      <c r="AKK25" s="330"/>
      <c r="AKL25" s="330"/>
      <c r="AKM25" s="330"/>
      <c r="AKN25" s="330"/>
      <c r="AKO25" s="330"/>
      <c r="AKP25" s="330"/>
      <c r="AKQ25" s="330"/>
      <c r="AKR25" s="330"/>
      <c r="AKS25" s="330"/>
      <c r="AKT25" s="330"/>
      <c r="AKU25" s="330"/>
      <c r="AKV25" s="330"/>
      <c r="AKW25" s="330"/>
      <c r="AKX25" s="330"/>
      <c r="AKY25" s="330"/>
      <c r="AKZ25" s="330"/>
      <c r="ALA25" s="330"/>
      <c r="ALB25" s="330"/>
      <c r="ALC25" s="330"/>
      <c r="ALD25" s="330"/>
      <c r="ALE25" s="330"/>
    </row>
    <row r="26" spans="1:993" ht="23.25" x14ac:dyDescent="0.35">
      <c r="C26" s="729"/>
      <c r="D26" s="729"/>
      <c r="E26" s="729"/>
      <c r="F26" s="729"/>
      <c r="G26" s="730"/>
    </row>
    <row r="27" spans="1:993" x14ac:dyDescent="0.25">
      <c r="H27" s="307"/>
    </row>
    <row r="28" spans="1:993" x14ac:dyDescent="0.25">
      <c r="C28" s="307"/>
      <c r="D28" s="307"/>
      <c r="E28" s="307"/>
      <c r="F28" s="307"/>
      <c r="G28" s="731"/>
    </row>
    <row r="29" spans="1:993" s="489" customFormat="1" ht="19.5" customHeight="1" x14ac:dyDescent="0.25">
      <c r="A29" s="488"/>
      <c r="B29" s="488"/>
      <c r="C29" s="717" t="str">
        <f>IF(B20="","Odaberite standard na listu s osnovnim podacima.","Kontrolni broj: "&amp;MID(H1,2,LEN(H1)-2))</f>
        <v>Kontrolni broj: 353334305598</v>
      </c>
      <c r="D29" s="732"/>
      <c r="E29" s="732"/>
      <c r="F29" s="733" t="s">
        <v>2465</v>
      </c>
      <c r="G29" s="719"/>
    </row>
  </sheetData>
  <sheetProtection sheet="1" objects="1" scenarios="1"/>
  <mergeCells count="5">
    <mergeCell ref="C20:F20"/>
    <mergeCell ref="C1:F1"/>
    <mergeCell ref="H1:H16"/>
    <mergeCell ref="D12:F12"/>
    <mergeCell ref="C17:F17"/>
  </mergeCells>
  <conditionalFormatting sqref="C29">
    <cfRule type="containsText" dxfId="6" priority="1" operator="containsText" text="Obrazac prazan">
      <formula>NOT(ISERROR(SEARCH("Obrazac prazan",C29)))</formula>
    </cfRule>
  </conditionalFormatting>
  <pageMargins left="0.78740157480314965" right="0.27559055118110237" top="0.27559055118110237" bottom="0.27559055118110237" header="0" footer="0"/>
  <pageSetup paperSize="9" scale="79" firstPageNumber="0" fitToWidth="0" fitToHeight="0" orientation="portrait" r:id="rId1"/>
  <headerFooter>
    <oddHeader xml:space="preserve">&amp;C                                                  </oddHeader>
    <oddFooter xml:space="preserve">&amp;C                                               </oddFooter>
  </headerFooter>
  <extLst>
    <ext xmlns:x14="http://schemas.microsoft.com/office/spreadsheetml/2009/9/main" uri="{78C0D931-6437-407d-A8EE-F0AAD7539E65}">
      <x14:conditionalFormattings>
        <x14:conditionalFormatting xmlns:xm="http://schemas.microsoft.com/office/excel/2006/main">
          <x14:cfRule type="expression" priority="2" id="{5B04701F-A8C9-47C3-8F2A-C87490C6FC7B}">
            <xm:f>OR(LEFT(OsnPodaci!$A$55,5)="Reviz",LEFT(OsnPodaci!$A$55,6)="Izjava")</xm:f>
            <x14:dxf>
              <font>
                <color theme="0"/>
              </font>
              <fill>
                <patternFill>
                  <bgColor theme="0"/>
                </patternFill>
              </fill>
              <border>
                <left style="thin">
                  <color theme="0"/>
                </left>
                <right style="thin">
                  <color theme="0"/>
                </right>
                <top style="thin">
                  <color theme="0"/>
                </top>
                <bottom style="thin">
                  <color theme="0"/>
                </bottom>
                <vertical/>
                <horizontal/>
              </border>
            </x14:dxf>
          </x14:cfRule>
          <xm:sqref>C26:F29 C1:F3 C5:F21 C22 F22 C23:F23 D24:E24 C25:D25 F25</xm:sqref>
        </x14:conditionalFormatting>
        <x14:conditionalFormatting xmlns:xm="http://schemas.microsoft.com/office/excel/2006/main">
          <x14:cfRule type="expression" priority="3" id="{4F3E6953-F3CC-46BC-A5C3-BE64DCCAADF6}">
            <xm:f>OR(LEFT(OsnPodaci!$A$55,5)="Reviz",LEFT(OsnPodaci!$A$55,6)="Izjava")</xm:f>
            <x14:dxf>
              <font>
                <color theme="0"/>
              </font>
              <fill>
                <patternFill>
                  <bgColor theme="0"/>
                </patternFill>
              </fill>
              <border>
                <left/>
                <right/>
                <top/>
                <bottom/>
                <vertical/>
                <horizontal/>
              </border>
            </x14:dxf>
          </x14:cfRule>
          <xm:sqref>H1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MD81"/>
  <sheetViews>
    <sheetView topLeftCell="A18" zoomScaleNormal="100" zoomScaleSheetLayoutView="100" workbookViewId="0">
      <selection activeCell="B34" sqref="B34"/>
    </sheetView>
  </sheetViews>
  <sheetFormatPr defaultColWidth="8.85546875" defaultRowHeight="15" x14ac:dyDescent="0.25"/>
  <cols>
    <col min="1" max="1" width="94.85546875" style="21" bestFit="1" customWidth="1"/>
    <col min="2" max="2" width="66.140625" style="22" bestFit="1" customWidth="1"/>
    <col min="3" max="3" width="37.42578125" style="23" customWidth="1"/>
    <col min="4" max="4" width="36.7109375" style="23" customWidth="1"/>
    <col min="5" max="5" width="47" style="23" customWidth="1"/>
    <col min="6" max="1018" width="8.85546875" style="23" customWidth="1"/>
    <col min="1019" max="1019" width="8.85546875" style="21" customWidth="1"/>
    <col min="1020" max="16384" width="8.85546875" style="21"/>
  </cols>
  <sheetData>
    <row r="1" spans="1:2" x14ac:dyDescent="0.25">
      <c r="A1" s="21" t="s">
        <v>1930</v>
      </c>
      <c r="B1" s="22" t="str">
        <f>IF(OsnPodaci!B4="","",OsnPodaci!B4)</f>
        <v>DOO Gradski i prigradski saobraćaj Tuzla</v>
      </c>
    </row>
    <row r="2" spans="1:2" x14ac:dyDescent="0.25">
      <c r="A2" s="21" t="s">
        <v>1931</v>
      </c>
      <c r="B2" s="22" t="s">
        <v>138</v>
      </c>
    </row>
    <row r="3" spans="1:2" x14ac:dyDescent="0.25">
      <c r="A3" s="21" t="s">
        <v>1932</v>
      </c>
      <c r="B3" s="22" t="s">
        <v>138</v>
      </c>
    </row>
    <row r="4" spans="1:2" x14ac:dyDescent="0.25">
      <c r="A4" s="21" t="s">
        <v>1933</v>
      </c>
      <c r="B4" s="24" t="str">
        <f>IF(OsnPodaci!A7="","",OsnPodaci!A7)</f>
        <v/>
      </c>
    </row>
    <row r="5" spans="1:2" x14ac:dyDescent="0.25">
      <c r="A5" s="21" t="s">
        <v>1934</v>
      </c>
      <c r="B5" s="22" t="str">
        <f>IF(OsnPodaci!B7="","",OsnPodaci!B7)</f>
        <v>d.o.o.</v>
      </c>
    </row>
    <row r="6" spans="1:2" x14ac:dyDescent="0.25">
      <c r="A6" s="21" t="s">
        <v>16</v>
      </c>
      <c r="B6" s="22" t="s">
        <v>138</v>
      </c>
    </row>
    <row r="7" spans="1:2" x14ac:dyDescent="0.25">
      <c r="A7" s="21" t="s">
        <v>1935</v>
      </c>
      <c r="B7" s="22" t="s">
        <v>138</v>
      </c>
    </row>
    <row r="8" spans="1:2" x14ac:dyDescent="0.25">
      <c r="A8" s="21" t="s">
        <v>1936</v>
      </c>
      <c r="B8" s="22" t="s">
        <v>138</v>
      </c>
    </row>
    <row r="9" spans="1:2" x14ac:dyDescent="0.25">
      <c r="A9" s="21" t="s">
        <v>1937</v>
      </c>
      <c r="B9" s="22" t="s">
        <v>138</v>
      </c>
    </row>
    <row r="10" spans="1:2" x14ac:dyDescent="0.25">
      <c r="A10" s="21" t="s">
        <v>1938</v>
      </c>
      <c r="B10" s="22" t="s">
        <v>138</v>
      </c>
    </row>
    <row r="11" spans="1:2" x14ac:dyDescent="0.25">
      <c r="A11" s="21" t="s">
        <v>1939</v>
      </c>
      <c r="B11" s="22" t="str">
        <f>IF(OsnPodaci!A10="","",OsnPodaci!A10)</f>
        <v>Tuzla</v>
      </c>
    </row>
    <row r="12" spans="1:2" x14ac:dyDescent="0.25">
      <c r="A12" s="21" t="s">
        <v>1</v>
      </c>
      <c r="B12" s="22" t="str">
        <f>IF(OsnPodaci!A10="","",VLOOKUP(OsnPodaci!A10,'#Konverter'!A2:B80,2,FALSE))</f>
        <v>094</v>
      </c>
    </row>
    <row r="13" spans="1:2" x14ac:dyDescent="0.25">
      <c r="A13" s="21" t="s">
        <v>2</v>
      </c>
      <c r="B13" s="22">
        <f>IF(OsnPodaci!A10="","",VLOOKUP(OsnPodaci!A10,'#Konverter'!A2:C80,3,FALSE))</f>
        <v>11088</v>
      </c>
    </row>
    <row r="14" spans="1:2" x14ac:dyDescent="0.25">
      <c r="A14" s="21" t="s">
        <v>1940</v>
      </c>
      <c r="B14" s="22" t="str">
        <f>IF(OsnPodaci!A13="","",OsnPodaci!A13)</f>
        <v>Bukinje bb</v>
      </c>
    </row>
    <row r="15" spans="1:2" x14ac:dyDescent="0.25">
      <c r="A15" s="21" t="s">
        <v>1941</v>
      </c>
      <c r="B15" s="22" t="str">
        <f>IF(OsnPodaci!A4="","",OsnPodaci!A4)</f>
        <v>4209197100002</v>
      </c>
    </row>
    <row r="16" spans="1:2" x14ac:dyDescent="0.25">
      <c r="A16" s="21" t="s">
        <v>1942</v>
      </c>
      <c r="B16" s="22" t="str">
        <f>IF(AND(OsnPodaci!A16="DA",LEN(OsnPodaci!B16)=12),OsnPodaci!B16,"")</f>
        <v>209197100002</v>
      </c>
    </row>
    <row r="17" spans="1:5" x14ac:dyDescent="0.25">
      <c r="A17" s="21" t="s">
        <v>1943</v>
      </c>
      <c r="B17" s="22" t="s">
        <v>138</v>
      </c>
    </row>
    <row r="18" spans="1:5" x14ac:dyDescent="0.25">
      <c r="A18" s="21" t="s">
        <v>1944</v>
      </c>
      <c r="B18" s="22" t="s">
        <v>138</v>
      </c>
    </row>
    <row r="19" spans="1:5" x14ac:dyDescent="0.25">
      <c r="A19" s="21" t="s">
        <v>1945</v>
      </c>
      <c r="B19" s="22" t="s">
        <v>138</v>
      </c>
    </row>
    <row r="20" spans="1:5" x14ac:dyDescent="0.25">
      <c r="A20" s="21" t="s">
        <v>1946</v>
      </c>
      <c r="B20" s="22" t="s">
        <v>138</v>
      </c>
    </row>
    <row r="21" spans="1:5" x14ac:dyDescent="0.25">
      <c r="A21" s="21" t="s">
        <v>1947</v>
      </c>
      <c r="B21" s="22" t="str">
        <f>IF(OsnPodaci!A19="","",OsnPodaci!A19)</f>
        <v>49.31</v>
      </c>
    </row>
    <row r="22" spans="1:5" x14ac:dyDescent="0.25">
      <c r="A22" s="21" t="s">
        <v>1948</v>
      </c>
      <c r="B22" s="22" t="str">
        <f>IF(OsnPodaci!B19="","",OsnPodaci!B19)</f>
        <v>Gradski i prigradski kopneni prijevoz putnika</v>
      </c>
    </row>
    <row r="23" spans="1:5" x14ac:dyDescent="0.25">
      <c r="A23" s="21" t="s">
        <v>1949</v>
      </c>
      <c r="B23" s="22" t="s">
        <v>138</v>
      </c>
    </row>
    <row r="24" spans="1:5" x14ac:dyDescent="0.25">
      <c r="A24" s="21" t="s">
        <v>14</v>
      </c>
      <c r="B24" s="22" t="str">
        <f>IF(OsnPodaci!B23="","",OsnPodaci!B23)</f>
        <v>NLB Banka d.d. Sarajevo</v>
      </c>
    </row>
    <row r="25" spans="1:5" x14ac:dyDescent="0.25">
      <c r="A25" s="21" t="s">
        <v>1950</v>
      </c>
      <c r="B25" s="22" t="str">
        <f>IF(OsnPodaci!A23="","",OsnPodaci!A23)</f>
        <v>1321000309675806</v>
      </c>
    </row>
    <row r="26" spans="1:5" s="25" customFormat="1" ht="16.5" x14ac:dyDescent="0.25">
      <c r="A26" s="21" t="s">
        <v>1951</v>
      </c>
      <c r="B26" s="22" t="s">
        <v>138</v>
      </c>
      <c r="C26" s="23" t="s">
        <v>138</v>
      </c>
      <c r="D26" s="23" t="s">
        <v>138</v>
      </c>
    </row>
    <row r="27" spans="1:5" s="25" customFormat="1" ht="16.5" x14ac:dyDescent="0.25">
      <c r="A27" s="21" t="s">
        <v>1952</v>
      </c>
      <c r="B27" s="22" t="str">
        <f>IF(OsnPodaci!A34="","",OsnPodaci!A34)</f>
        <v>Jasmin</v>
      </c>
      <c r="C27" s="23" t="str">
        <f>IF(OsnPodaci!B34="","",OsnPodaci!B34)</f>
        <v>Gradaškić</v>
      </c>
      <c r="D27" s="23" t="str">
        <f>IF(OsnPodaci!D34="","",OsnPodaci!D34)</f>
        <v>Direktor</v>
      </c>
      <c r="E27" s="26" t="str">
        <f>IF(OsnPodaci!E34="","",OsnPodaci!E34)</f>
        <v>Muški</v>
      </c>
    </row>
    <row r="28" spans="1:5" x14ac:dyDescent="0.25">
      <c r="A28" s="21" t="s">
        <v>1953</v>
      </c>
      <c r="B28" s="27" t="str">
        <f>IF(OsnPodaci!B29="","","0"&amp;OsnPodaci!B29)</f>
        <v>035366109</v>
      </c>
    </row>
    <row r="29" spans="1:5" x14ac:dyDescent="0.25">
      <c r="A29" s="21" t="s">
        <v>1954</v>
      </c>
      <c r="B29" s="22" t="str">
        <f>IF(OsnPodaci!A29="","",OsnPodaci!A29)</f>
        <v>info@gipstk.com</v>
      </c>
    </row>
    <row r="30" spans="1:5" x14ac:dyDescent="0.25">
      <c r="A30" s="21" t="s">
        <v>18</v>
      </c>
      <c r="B30" s="28" t="str">
        <f>IF(ISTEXT(VLOOKUP(OsnPodaci!A55 &amp;"|"&amp;OsnPodaci!B55,'#Konverter'!AA2:AB39,2,FALSE)),VLOOKUP(OsnPodaci!A55 &amp;"|"&amp;OsnPodaci!B55,'#Konverter'!AA2:AB39,2,FALSE),"Greška!")</f>
        <v>10</v>
      </c>
    </row>
    <row r="31" spans="1:5" x14ac:dyDescent="0.25">
      <c r="A31" s="21" t="s">
        <v>33</v>
      </c>
      <c r="B31" s="29">
        <f>IF(OsnPodaci!A58="","",IF(OsnPodaci!A55&lt;&gt;"Godišnji - različit izvještajni period",OsnPodaci!B58,OsnPodaci!D55))</f>
        <v>45291</v>
      </c>
    </row>
    <row r="32" spans="1:5" x14ac:dyDescent="0.25">
      <c r="A32" s="21" t="s">
        <v>1955</v>
      </c>
      <c r="B32" s="30">
        <f>IF(OsnPodaci!A58="","",OsnPodaci!A58)</f>
        <v>44927</v>
      </c>
    </row>
    <row r="33" spans="1:3" x14ac:dyDescent="0.25">
      <c r="A33" s="21" t="s">
        <v>1956</v>
      </c>
      <c r="B33" s="30">
        <f>IF(OsnPodaci!B58="","",OsnPodaci!B58)</f>
        <v>45291</v>
      </c>
    </row>
    <row r="34" spans="1:3" x14ac:dyDescent="0.25">
      <c r="A34" s="21" t="s">
        <v>22</v>
      </c>
      <c r="B34" s="22" t="str">
        <f>IF(OR(OsnPodaci!A55="Revizorski",OsnPodaci!A55="Izjava o neaktivnosti"),"Mikro",IF(ObavijRazvrst!F24="","",ObavijRazvrst!F24))</f>
        <v>Srednje</v>
      </c>
    </row>
    <row r="35" spans="1:3" x14ac:dyDescent="0.25">
      <c r="A35" s="21" t="s">
        <v>1957</v>
      </c>
      <c r="B35" s="22">
        <v>1</v>
      </c>
    </row>
    <row r="36" spans="1:3" x14ac:dyDescent="0.25">
      <c r="A36" s="21" t="s">
        <v>1958</v>
      </c>
      <c r="B36" s="22">
        <v>4384</v>
      </c>
      <c r="C36" s="23" t="str">
        <f>IF(OsnPodaci!A67="","",OsnPodaci!A67)</f>
        <v>GAZIBEGOVIĆ (SATKO) SANJIN; licenca br. CR-7583/5</v>
      </c>
    </row>
    <row r="37" spans="1:3" x14ac:dyDescent="0.25">
      <c r="A37" s="21" t="s">
        <v>1959</v>
      </c>
      <c r="B37" s="27" t="str">
        <f>IF(OsnPodaci!B70="","","0"&amp;OsnPodaci!B70)</f>
        <v>035366109</v>
      </c>
    </row>
    <row r="38" spans="1:3" x14ac:dyDescent="0.25">
      <c r="A38" s="21" t="s">
        <v>1960</v>
      </c>
      <c r="B38" s="22" t="str">
        <f>IF(OsnPodaci!A70="","",OsnPodaci!A70)</f>
        <v>info@gipstk.com</v>
      </c>
    </row>
    <row r="39" spans="1:3" x14ac:dyDescent="0.25">
      <c r="A39" s="21" t="s">
        <v>1961</v>
      </c>
      <c r="B39" s="22" t="str">
        <f>IF(OsnPodaci!A62="","",OsnPodaci!A62)</f>
        <v>MRS/MSFI (velika pravna lica)</v>
      </c>
    </row>
    <row r="40" spans="1:3" x14ac:dyDescent="0.25">
      <c r="A40" s="21" t="s">
        <v>1962</v>
      </c>
      <c r="B40" s="30">
        <f>IF(OsnPodaci!D58="","",OsnPodaci!D58)</f>
        <v>45351</v>
      </c>
    </row>
    <row r="41" spans="1:3" x14ac:dyDescent="0.25">
      <c r="A41" s="31" t="s">
        <v>54</v>
      </c>
      <c r="B41" s="32" t="str">
        <f>IF(LEN(BS!J39)=4,"",BS!J39)</f>
        <v>*104429563*</v>
      </c>
      <c r="C41" s="23">
        <f>IF(AND(ROWS(BS!1:155)=155,COLUMNS(BS!E:J)=6),1,0)</f>
        <v>1</v>
      </c>
    </row>
    <row r="42" spans="1:3" x14ac:dyDescent="0.25">
      <c r="A42" s="31" t="s">
        <v>73</v>
      </c>
      <c r="B42" s="32" t="str">
        <f>IF(LEN(BU!J36)=4,"",BU!J36)</f>
        <v>*1139279434*</v>
      </c>
      <c r="C42" s="23">
        <f>IF(AND(ROWS(BU!1:190)=190,COLUMNS(BU!E:J)=6),1,0)</f>
        <v>1</v>
      </c>
    </row>
    <row r="43" spans="1:3" x14ac:dyDescent="0.25">
      <c r="A43" s="31" t="s">
        <v>90</v>
      </c>
      <c r="B43" s="32" t="s">
        <v>138</v>
      </c>
    </row>
    <row r="44" spans="1:3" x14ac:dyDescent="0.25">
      <c r="A44" s="31" t="s">
        <v>106</v>
      </c>
      <c r="B44" s="32" t="s">
        <v>138</v>
      </c>
    </row>
    <row r="45" spans="1:3" x14ac:dyDescent="0.25">
      <c r="A45" s="31" t="s">
        <v>122</v>
      </c>
      <c r="B45" s="32" t="s">
        <v>138</v>
      </c>
    </row>
    <row r="46" spans="1:3" x14ac:dyDescent="0.25">
      <c r="A46" s="31" t="s">
        <v>136</v>
      </c>
      <c r="B46" s="32" t="s">
        <v>138</v>
      </c>
    </row>
    <row r="47" spans="1:3" x14ac:dyDescent="0.25">
      <c r="A47" s="31" t="s">
        <v>152</v>
      </c>
      <c r="B47" s="32" t="str">
        <f>IF(LEN(GTDIR!K38)=4,"",GTDIR!K38)</f>
        <v>*1695716492*</v>
      </c>
      <c r="C47" s="23">
        <f>IF(AND(ROWS(GTDIR!1:99)=99,COLUMNS(GTDIR!E:K)=7),1,0)</f>
        <v>1</v>
      </c>
    </row>
    <row r="48" spans="1:3" x14ac:dyDescent="0.25">
      <c r="A48" s="31" t="s">
        <v>167</v>
      </c>
      <c r="B48" s="32" t="str">
        <f>IF(LEN(GTIND!K36)=4,"",GTIND!K36)</f>
        <v>*1727220046*</v>
      </c>
      <c r="C48" s="23">
        <f>IF(AND(ROWS(GTIND!1:129)=129,COLUMNS(GTIND!E:K)=7),1,0)</f>
        <v>1</v>
      </c>
    </row>
    <row r="49" spans="1:3" x14ac:dyDescent="0.25">
      <c r="A49" s="31" t="s">
        <v>181</v>
      </c>
      <c r="B49" s="32" t="str">
        <f>IF(LEN(IPK!AC28)=4,"",IPK!AC28)</f>
        <v>*18011733565546639*</v>
      </c>
      <c r="C49" s="23">
        <f>IF(AND(ROWS(IPK!1:73)=73,COLUMNS(IPK!U:AG)=13),1,0)</f>
        <v>1</v>
      </c>
    </row>
    <row r="50" spans="1:3" x14ac:dyDescent="0.25">
      <c r="A50" s="31" t="s">
        <v>195</v>
      </c>
      <c r="B50" s="32" t="s">
        <v>138</v>
      </c>
    </row>
    <row r="51" spans="1:3" x14ac:dyDescent="0.25">
      <c r="A51" s="31" t="s">
        <v>209</v>
      </c>
      <c r="B51" s="32" t="s">
        <v>138</v>
      </c>
    </row>
    <row r="52" spans="1:3" x14ac:dyDescent="0.25">
      <c r="A52" s="31" t="s">
        <v>222</v>
      </c>
      <c r="B52" s="32" t="s">
        <v>138</v>
      </c>
    </row>
    <row r="53" spans="1:3" x14ac:dyDescent="0.25">
      <c r="A53" s="31" t="s">
        <v>234</v>
      </c>
      <c r="B53" s="32" t="str">
        <f>IF(LEN(PP!AB1)=4,"",PP!AB1)</f>
        <v>*224942897*</v>
      </c>
      <c r="C53" s="23">
        <f>IF(AND(ROWS(PP!1:64)=64,COLUMNS(PP!F:AB)=23),1,0)</f>
        <v>1</v>
      </c>
    </row>
    <row r="54" spans="1:3" x14ac:dyDescent="0.25">
      <c r="A54" s="31" t="s">
        <v>247</v>
      </c>
      <c r="B54" s="32" t="s">
        <v>138</v>
      </c>
    </row>
    <row r="55" spans="1:3" x14ac:dyDescent="0.25">
      <c r="A55" s="31" t="s">
        <v>260</v>
      </c>
      <c r="B55" s="32" t="s">
        <v>138</v>
      </c>
    </row>
    <row r="56" spans="1:3" x14ac:dyDescent="0.25">
      <c r="A56" s="31" t="s">
        <v>271</v>
      </c>
      <c r="B56" s="32" t="s">
        <v>138</v>
      </c>
    </row>
    <row r="57" spans="1:3" x14ac:dyDescent="0.25">
      <c r="A57" s="31" t="s">
        <v>283</v>
      </c>
      <c r="B57" s="32" t="s">
        <v>138</v>
      </c>
    </row>
    <row r="58" spans="1:3" x14ac:dyDescent="0.25">
      <c r="A58" s="31" t="s">
        <v>295</v>
      </c>
      <c r="B58" s="32" t="str">
        <f>IF(LEN(ANEKS!AX1)=4,"",ANEKS!AX1)</f>
        <v>*2715558754763171*</v>
      </c>
      <c r="C58" s="23">
        <f>IF(AND(ROWS(ANEKS!1:143)=143,COLUMNS(ANEKS!F:AX)=45),1,0)</f>
        <v>1</v>
      </c>
    </row>
    <row r="59" spans="1:3" x14ac:dyDescent="0.25">
      <c r="A59" s="31" t="s">
        <v>315</v>
      </c>
      <c r="B59" s="32" t="str">
        <f>IF(LEN('INV01-1'!BE1)=4,"",'INV01-1'!BE1)</f>
        <v>*2947876405521972*</v>
      </c>
      <c r="C59" s="23">
        <f>IF(AND(ROWS('INV01-1'!1:63)=63,COLUMNS('INV01-1'!C:BE)=55,ROWS('INV01-2'!1:97)=97,COLUMNS('INV01-2'!J:CQ)=86),1,0)</f>
        <v>1</v>
      </c>
    </row>
    <row r="60" spans="1:3" x14ac:dyDescent="0.25">
      <c r="A60" s="31" t="s">
        <v>324</v>
      </c>
      <c r="B60" s="32" t="str">
        <f>IF(LEN(TZ!AN1)=4,"",TZ!AN1)</f>
        <v>*30221374764*</v>
      </c>
      <c r="C60" s="23">
        <f>IF(AND(ROWS(TZ!1:38)=38,COLUMNS(TZ!C:AN)=38),1,0)</f>
        <v>1</v>
      </c>
    </row>
    <row r="61" spans="1:3" x14ac:dyDescent="0.25">
      <c r="A61" s="31" t="s">
        <v>334</v>
      </c>
      <c r="B61" s="32" t="str">
        <f>IF(LEN(ONŠ!BM33)=4,"",ONŠ!BM33)</f>
        <v>*3121417822805492*</v>
      </c>
      <c r="C61" s="23">
        <f>IF(AND(ROWS(ONŠ!1:37)=37,COLUMNS(ONŠ!O:BM)=51),1,0)</f>
        <v>1</v>
      </c>
    </row>
    <row r="62" spans="1:3" x14ac:dyDescent="0.25">
      <c r="A62" s="31" t="s">
        <v>342</v>
      </c>
      <c r="B62" s="32" t="str">
        <f>IF(LEN(VN!BH41)=4,"",VN!BH41)</f>
        <v>*3214336961133*</v>
      </c>
      <c r="C62" s="23">
        <f>IF(AND(ROWS(VN!1:43)=43,COLUMNS(VN!J:BH)=51),1,0)</f>
        <v>1</v>
      </c>
    </row>
    <row r="63" spans="1:3" x14ac:dyDescent="0.25">
      <c r="A63" s="31" t="s">
        <v>352</v>
      </c>
      <c r="B63" s="32" t="str">
        <f>IF(LEN(ZS!AP1)=4,"",ZS!AP1)</f>
        <v>*335980022004*</v>
      </c>
      <c r="C63" s="23">
        <f>IF(AND(ROWS(ZS!1:47)=47,COLUMNS(ZS!C:AP)=40),1,0)</f>
        <v>1</v>
      </c>
    </row>
    <row r="64" spans="1:3" x14ac:dyDescent="0.25">
      <c r="A64" s="31" t="s">
        <v>361</v>
      </c>
      <c r="B64" s="32" t="str">
        <f>IF(LEN(ObavijRazvrst!H1)=4,"",ObavijRazvrst!H1)</f>
        <v>*34381060095*</v>
      </c>
      <c r="C64" s="23">
        <f>IF(AND(ROWS(ObavijRazvrst!1:37)=37,COLUMNS(ObavijRazvrst!C:H)=6),1,0)</f>
        <v>1</v>
      </c>
    </row>
    <row r="65" spans="1:3" x14ac:dyDescent="0.25">
      <c r="A65" s="31" t="s">
        <v>368</v>
      </c>
      <c r="B65" s="32" t="str">
        <f>IF(LEN(IzjStandard!H1)=4,"",IzjStandard!H1)</f>
        <v>*353334305598*</v>
      </c>
      <c r="C65" s="23">
        <f>IF(AND(ROWS(IzjStandard!1:29)=29,COLUMNS(IzjStandard!C:H)=6),1,0)</f>
        <v>1</v>
      </c>
    </row>
    <row r="66" spans="1:3" x14ac:dyDescent="0.25">
      <c r="A66" s="31" t="s">
        <v>303</v>
      </c>
      <c r="B66" s="32" t="str">
        <f ca="1">IF(AND(OsnPodaci!A55="Izjava o neaktivnosti",LEN(IzjNeaktiv!R1)&gt;4),IzjNeaktiv!R1,"")</f>
        <v/>
      </c>
      <c r="C66" s="23">
        <f>IF(AND(ROWS(IzjNeaktiv!1:40)=40,COLUMNS(IzjNeaktiv!B:R)=17),1,0)</f>
        <v>1</v>
      </c>
    </row>
    <row r="67" spans="1:3" x14ac:dyDescent="0.25">
      <c r="A67" s="21" t="s">
        <v>1963</v>
      </c>
      <c r="B67" s="33" t="str">
        <f>IF(OsnPodaci!F1="","",OsnPodaci!F1)</f>
        <v>*4209197100002102345351*</v>
      </c>
    </row>
    <row r="68" spans="1:3" x14ac:dyDescent="0.25">
      <c r="A68" s="21" t="s">
        <v>1964</v>
      </c>
      <c r="B68" s="22">
        <f>IF(OsnPodaci!D16="","",IF(OsnPodaci!D16="DA",1,0))</f>
        <v>0</v>
      </c>
    </row>
    <row r="69" spans="1:3" x14ac:dyDescent="0.25">
      <c r="A69" s="21" t="s">
        <v>1965</v>
      </c>
      <c r="B69" s="22" t="str">
        <f>IF(OsnPodaci!B10="","",OsnPodaci!B10)</f>
        <v>1-250</v>
      </c>
    </row>
    <row r="70" spans="1:3" x14ac:dyDescent="0.25">
      <c r="A70" s="34" t="str">
        <f>OsnPodaci!A42</f>
        <v>1. Bosna i Hercegovina</v>
      </c>
      <c r="B70" s="35" t="str">
        <f>IF(OsnPodaci!D42="","",OsnPodaci!D42)</f>
        <v/>
      </c>
      <c r="C70" s="36"/>
    </row>
    <row r="71" spans="1:3" x14ac:dyDescent="0.25">
      <c r="A71" s="34" t="str">
        <f>OsnPodaci!A43</f>
        <v>2. Federacija BiH</v>
      </c>
      <c r="B71" s="35" t="str">
        <f>IF(OsnPodaci!D43="","",OsnPodaci!D43)</f>
        <v/>
      </c>
      <c r="C71" s="36"/>
    </row>
    <row r="72" spans="1:3" x14ac:dyDescent="0.25">
      <c r="A72" s="34" t="str">
        <f>OsnPodaci!A44</f>
        <v>3. Kanton</v>
      </c>
      <c r="B72" s="35" t="str">
        <f>IF(OsnPodaci!D44="","",OsnPodaci!D44)</f>
        <v/>
      </c>
      <c r="C72" s="36" t="str">
        <f>IF(OsnPodaci!B44="","",VLOOKUP(OsnPodaci!B44,'#Konverter'!AM2:AN11,2,FALSE))</f>
        <v/>
      </c>
    </row>
    <row r="73" spans="1:3" x14ac:dyDescent="0.25">
      <c r="A73" s="34" t="str">
        <f>OsnPodaci!A45</f>
        <v>4. Grad</v>
      </c>
      <c r="B73" s="35" t="str">
        <f>IF(OsnPodaci!D45="","",OsnPodaci!D45)</f>
        <v/>
      </c>
      <c r="C73" s="36" t="str">
        <f>IF(OsnPodaci!B45="","",VLOOKUP(OsnPodaci!B45,'#Konverter'!AI2:AJ80,2,FALSE))</f>
        <v/>
      </c>
    </row>
    <row r="74" spans="1:3" x14ac:dyDescent="0.25">
      <c r="A74" s="34" t="str">
        <f>OsnPodaci!A46</f>
        <v>5. Opština 1</v>
      </c>
      <c r="B74" s="35" t="str">
        <f>IF(OsnPodaci!D46="","",OsnPodaci!D46)</f>
        <v/>
      </c>
      <c r="C74" s="36" t="str">
        <f>IF(OsnPodaci!B46="","",VLOOKUP(OsnPodaci!B46,'#Konverter'!AK2:AL80,2,FALSE))</f>
        <v/>
      </c>
    </row>
    <row r="75" spans="1:3" x14ac:dyDescent="0.25">
      <c r="A75" s="34" t="str">
        <f>OsnPodaci!A47</f>
        <v>6. Opština 2</v>
      </c>
      <c r="B75" s="35" t="str">
        <f>IF(OsnPodaci!D47="","",OsnPodaci!D47)</f>
        <v/>
      </c>
      <c r="C75" s="36" t="str">
        <f>IF(OsnPodaci!B47="","",VLOOKUP(OsnPodaci!B47,'#Konverter'!AK2:AL80,2,FALSE))</f>
        <v/>
      </c>
    </row>
    <row r="76" spans="1:3" x14ac:dyDescent="0.25">
      <c r="A76" s="34" t="str">
        <f>OsnPodaci!A48</f>
        <v>7. Opština 3</v>
      </c>
      <c r="B76" s="35" t="str">
        <f>IF(OsnPodaci!D48="","",OsnPodaci!D48)</f>
        <v/>
      </c>
      <c r="C76" s="36" t="str">
        <f>IF(OsnPodaci!B48="","",VLOOKUP(OsnPodaci!B48,'#Konverter'!AK2:AL80,2,FALSE))</f>
        <v/>
      </c>
    </row>
    <row r="77" spans="1:3" x14ac:dyDescent="0.25">
      <c r="A77" s="34" t="str">
        <f>OsnPodaci!A49</f>
        <v>8. Drugo pravno lice u državnom vlasništvu</v>
      </c>
      <c r="B77" s="35" t="str">
        <f>IF(OsnPodaci!D49="","",OsnPodaci!D49)</f>
        <v/>
      </c>
      <c r="C77" s="37" t="str">
        <f>IF(OsnPodaci!B49="","",OsnPodaci!B49)</f>
        <v/>
      </c>
    </row>
    <row r="78" spans="1:3" x14ac:dyDescent="0.25">
      <c r="A78" s="34" t="str">
        <f>OsnPodaci!A50</f>
        <v>9. Privatno vlasništvo</v>
      </c>
      <c r="B78" s="35">
        <f>IF(OsnPodaci!D50="","",OsnPodaci!D50)</f>
        <v>1</v>
      </c>
      <c r="C78" s="36" t="str">
        <f>IF(OsnPodaci!B50="","",OsnPodaci!B50)</f>
        <v/>
      </c>
    </row>
    <row r="79" spans="1:3" x14ac:dyDescent="0.25">
      <c r="A79" s="21" t="s">
        <v>1966</v>
      </c>
      <c r="B79" s="959">
        <v>1</v>
      </c>
    </row>
    <row r="80" spans="1:3" x14ac:dyDescent="0.25">
      <c r="A80" s="21" t="s">
        <v>1967</v>
      </c>
      <c r="B80" s="22" t="s">
        <v>1968</v>
      </c>
    </row>
    <row r="81" spans="1:3" x14ac:dyDescent="0.25">
      <c r="A81" s="21" t="s">
        <v>32</v>
      </c>
      <c r="B81" s="22" t="e">
        <f>IF(ANEKS!F92="","",VLOOKUP(ANEKS!F92,'#Konverter'!AO2:AP5,2,0))</f>
        <v>#N/A</v>
      </c>
      <c r="C81" s="23" t="str">
        <f>IF(ANEKS!W92="","",ANEKS!W92)</f>
        <v/>
      </c>
    </row>
  </sheetData>
  <sheetProtection sheet="1" objects="1" scenarios="1"/>
  <pageMargins left="0.7" right="0.7" top="0.75" bottom="0.75" header="0.51180555555555496" footer="0.51180555555555496"/>
  <pageSetup paperSize="9" firstPageNumber="0"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tabColor rgb="FF0F932E"/>
    <pageSetUpPr fitToPage="1"/>
  </sheetPr>
  <dimension ref="A1:AMJ39"/>
  <sheetViews>
    <sheetView showGridLines="0" tabSelected="1" view="pageLayout" topLeftCell="B1" zoomScale="60" zoomScaleNormal="70" zoomScaleSheetLayoutView="25" zoomScalePageLayoutView="60" workbookViewId="0">
      <selection activeCell="J27" sqref="J27"/>
    </sheetView>
  </sheetViews>
  <sheetFormatPr defaultColWidth="9.140625" defaultRowHeight="22.5" x14ac:dyDescent="0.2"/>
  <cols>
    <col min="1" max="1" width="28.28515625" style="180" hidden="1" customWidth="1"/>
    <col min="2" max="2" width="16.28515625" style="342" customWidth="1"/>
    <col min="3" max="3" width="9.28515625" style="342" customWidth="1"/>
    <col min="4" max="5" width="9.140625" style="342" customWidth="1"/>
    <col min="6" max="6" width="15.7109375" style="342" customWidth="1"/>
    <col min="7" max="7" width="9.28515625" style="342" customWidth="1"/>
    <col min="8" max="8" width="6.140625" style="342" customWidth="1"/>
    <col min="9" max="9" width="7.7109375" style="342" customWidth="1"/>
    <col min="10" max="16" width="9.140625" style="342" customWidth="1"/>
    <col min="17" max="17" width="4.28515625" style="170" customWidth="1"/>
    <col min="18" max="18" width="6.42578125" style="170" customWidth="1"/>
    <col min="19" max="19" width="4.28515625" style="170" customWidth="1"/>
    <col min="20" max="1024" width="9.140625" style="342" customWidth="1"/>
    <col min="1025" max="1027" width="9.140625" style="126" customWidth="1"/>
    <col min="1028" max="16384" width="9.140625" style="126"/>
  </cols>
  <sheetData>
    <row r="1" spans="1:19" ht="36" customHeight="1" x14ac:dyDescent="0.25">
      <c r="B1" s="348" t="str">
        <f>IF(OsnPodaci!B4="","",OsnPodaci!B4)</f>
        <v>DOO Gradski i prigradski saobraćaj Tuzla</v>
      </c>
      <c r="C1" s="340"/>
      <c r="D1" s="340"/>
      <c r="E1" s="340"/>
      <c r="F1" s="341"/>
      <c r="G1" s="341"/>
      <c r="H1" s="341"/>
      <c r="I1" s="341"/>
      <c r="J1" s="341"/>
      <c r="K1" s="341"/>
      <c r="L1" s="341"/>
      <c r="M1" s="341"/>
      <c r="N1" s="341"/>
      <c r="O1" s="341"/>
      <c r="P1" s="341"/>
      <c r="Q1" s="341"/>
      <c r="R1" s="1903" t="str">
        <f ca="1">CONCATENATE("*",'#Konverter'!AD28,A17,"*")</f>
        <v>*365997565976828*</v>
      </c>
      <c r="S1" s="214"/>
    </row>
    <row r="2" spans="1:19" ht="36" customHeight="1" x14ac:dyDescent="0.35">
      <c r="B2" s="734" t="str">
        <f>IF(OR(OsnPodaci!A10="",OsnPodaci!A13=""),"",OsnPodaci!A10 &amp; ", " &amp; OsnPodaci!A13)</f>
        <v>Tuzla, Bukinje bb</v>
      </c>
      <c r="C2" s="343"/>
      <c r="D2" s="343"/>
      <c r="E2" s="343"/>
      <c r="F2" s="341"/>
      <c r="G2" s="341"/>
      <c r="H2" s="341"/>
      <c r="I2" s="341"/>
      <c r="J2" s="341"/>
      <c r="K2" s="341"/>
      <c r="L2" s="341"/>
      <c r="M2" s="341"/>
      <c r="N2" s="341"/>
      <c r="O2" s="341"/>
      <c r="P2" s="341"/>
      <c r="Q2" s="181"/>
      <c r="R2" s="1903"/>
      <c r="S2" s="126"/>
    </row>
    <row r="3" spans="1:19" ht="36" customHeight="1" x14ac:dyDescent="0.35">
      <c r="B3" s="734" t="str">
        <f>"JIB: "&amp;OsnPodaci!A4</f>
        <v>JIB: 4209197100002</v>
      </c>
      <c r="C3" s="343"/>
      <c r="D3" s="343"/>
      <c r="E3" s="343"/>
      <c r="F3" s="341"/>
      <c r="G3" s="341"/>
      <c r="H3" s="341"/>
      <c r="I3" s="341"/>
      <c r="J3" s="341"/>
      <c r="K3" s="341"/>
      <c r="L3" s="341"/>
      <c r="M3" s="341"/>
      <c r="N3" s="341"/>
      <c r="O3" s="341"/>
      <c r="P3" s="341"/>
      <c r="Q3" s="181"/>
      <c r="R3" s="1903"/>
      <c r="S3" s="126"/>
    </row>
    <row r="4" spans="1:19" ht="26.25" customHeight="1" x14ac:dyDescent="0.35">
      <c r="B4" s="341"/>
      <c r="C4" s="341"/>
      <c r="D4" s="341"/>
      <c r="E4" s="341"/>
      <c r="F4" s="341"/>
      <c r="G4" s="341"/>
      <c r="H4" s="341"/>
      <c r="I4" s="341"/>
      <c r="J4" s="341"/>
      <c r="K4" s="341"/>
      <c r="L4" s="341"/>
      <c r="M4" s="341"/>
      <c r="N4" s="341"/>
      <c r="O4" s="341"/>
      <c r="P4" s="341"/>
      <c r="Q4" s="181"/>
      <c r="R4" s="1903"/>
      <c r="S4" s="126"/>
    </row>
    <row r="5" spans="1:19" ht="26.25" customHeight="1" x14ac:dyDescent="0.35">
      <c r="B5" s="341"/>
      <c r="C5" s="341"/>
      <c r="D5" s="341"/>
      <c r="E5" s="344"/>
      <c r="F5" s="344"/>
      <c r="G5" s="341"/>
      <c r="H5" s="341"/>
      <c r="I5" s="341"/>
      <c r="J5" s="341"/>
      <c r="K5" s="341"/>
      <c r="L5" s="341"/>
      <c r="M5" s="341"/>
      <c r="N5" s="341"/>
      <c r="O5" s="341"/>
      <c r="P5" s="341"/>
      <c r="Q5" s="181"/>
      <c r="R5" s="1903"/>
      <c r="S5" s="126"/>
    </row>
    <row r="6" spans="1:19" ht="21" customHeight="1" x14ac:dyDescent="0.35">
      <c r="B6" s="341"/>
      <c r="C6" s="341"/>
      <c r="D6" s="341"/>
      <c r="E6" s="341"/>
      <c r="F6" s="341"/>
      <c r="G6" s="341"/>
      <c r="H6" s="341"/>
      <c r="I6" s="341"/>
      <c r="J6" s="341"/>
      <c r="K6" s="341"/>
      <c r="L6" s="341"/>
      <c r="M6" s="341"/>
      <c r="N6" s="341"/>
      <c r="O6" s="341"/>
      <c r="P6" s="341"/>
      <c r="Q6" s="181"/>
      <c r="R6" s="1903"/>
      <c r="S6" s="126"/>
    </row>
    <row r="7" spans="1:19" ht="25.5" x14ac:dyDescent="0.35">
      <c r="B7" s="341"/>
      <c r="C7" s="341"/>
      <c r="D7" s="341"/>
      <c r="E7" s="341"/>
      <c r="F7" s="341"/>
      <c r="G7" s="341"/>
      <c r="H7" s="341"/>
      <c r="I7" s="341"/>
      <c r="J7" s="341"/>
      <c r="K7" s="341"/>
      <c r="L7" s="341"/>
      <c r="M7" s="341"/>
      <c r="N7" s="341"/>
      <c r="O7" s="341"/>
      <c r="P7" s="341"/>
      <c r="Q7" s="181"/>
      <c r="R7" s="1903"/>
      <c r="S7" s="126"/>
    </row>
    <row r="8" spans="1:19" ht="30.75" customHeight="1" x14ac:dyDescent="0.2">
      <c r="B8" s="341"/>
      <c r="C8" s="341"/>
      <c r="D8" s="341"/>
      <c r="E8" s="341"/>
      <c r="F8" s="341"/>
      <c r="G8" s="341"/>
      <c r="H8" s="341"/>
      <c r="I8" s="341"/>
      <c r="J8" s="341"/>
      <c r="K8" s="341"/>
      <c r="L8" s="341"/>
      <c r="M8" s="341"/>
      <c r="N8" s="341"/>
      <c r="O8" s="341"/>
      <c r="P8" s="735" t="s">
        <v>3105</v>
      </c>
      <c r="Q8" s="126"/>
      <c r="R8" s="1903"/>
      <c r="S8" s="126"/>
    </row>
    <row r="9" spans="1:19" ht="30.75" customHeight="1" x14ac:dyDescent="0.2">
      <c r="B9" s="341"/>
      <c r="C9" s="341"/>
      <c r="D9" s="341"/>
      <c r="E9" s="341"/>
      <c r="F9" s="341"/>
      <c r="G9" s="341"/>
      <c r="H9" s="341"/>
      <c r="I9" s="341"/>
      <c r="J9" s="341"/>
      <c r="K9" s="341"/>
      <c r="L9" s="341"/>
      <c r="M9" s="341"/>
      <c r="N9" s="341"/>
      <c r="O9" s="341"/>
      <c r="P9" s="735" t="s">
        <v>3106</v>
      </c>
      <c r="Q9" s="126"/>
      <c r="R9" s="1903"/>
      <c r="S9" s="126"/>
    </row>
    <row r="10" spans="1:19" ht="83.25" customHeight="1" x14ac:dyDescent="0.25">
      <c r="Q10" s="214"/>
      <c r="R10" s="1903"/>
      <c r="S10" s="126"/>
    </row>
    <row r="11" spans="1:19" ht="33" x14ac:dyDescent="0.2">
      <c r="B11" s="1904" t="s">
        <v>3119</v>
      </c>
      <c r="C11" s="1904"/>
      <c r="D11" s="1904"/>
      <c r="E11" s="1904"/>
      <c r="F11" s="1904"/>
      <c r="G11" s="1904"/>
      <c r="H11" s="1904"/>
      <c r="I11" s="1904"/>
      <c r="J11" s="1904"/>
      <c r="K11" s="1904"/>
      <c r="L11" s="1904"/>
      <c r="M11" s="1904"/>
      <c r="N11" s="1904"/>
      <c r="O11" s="1904"/>
      <c r="P11" s="1904"/>
      <c r="Q11" s="1904"/>
      <c r="R11" s="1903"/>
      <c r="S11" s="126"/>
    </row>
    <row r="12" spans="1:19" ht="30.75" x14ac:dyDescent="0.2">
      <c r="B12" s="345" t="str">
        <f>IF(LEFT(OsnPodaci!$A$55,6)&lt;&gt;"Izjava","NE POPUNJAVATI, NE ŠTAMPATI I NE BRISATI OVAJ OBRAZAC!","")</f>
        <v>NE POPUNJAVATI, NE ŠTAMPATI I NE BRISATI OVAJ OBRAZAC!</v>
      </c>
      <c r="C12" s="346"/>
      <c r="D12" s="346"/>
      <c r="E12" s="346"/>
      <c r="F12" s="346"/>
      <c r="G12" s="346"/>
      <c r="H12" s="346"/>
      <c r="I12" s="346"/>
      <c r="J12" s="346"/>
      <c r="K12" s="346"/>
      <c r="L12" s="346"/>
      <c r="M12" s="346"/>
      <c r="N12" s="346"/>
      <c r="O12" s="346"/>
      <c r="P12" s="346"/>
      <c r="R12" s="1903"/>
      <c r="S12" s="126"/>
    </row>
    <row r="13" spans="1:19" x14ac:dyDescent="0.2">
      <c r="R13" s="1903"/>
      <c r="S13" s="126"/>
    </row>
    <row r="14" spans="1:19" ht="37.5" customHeight="1" x14ac:dyDescent="0.35">
      <c r="B14" s="342" t="s">
        <v>3120</v>
      </c>
      <c r="C14" s="347"/>
      <c r="D14" s="347"/>
      <c r="E14" s="347"/>
      <c r="F14" s="347"/>
      <c r="G14" s="347"/>
      <c r="H14" s="347"/>
      <c r="I14" s="347"/>
      <c r="J14" s="347"/>
      <c r="K14" s="347"/>
      <c r="L14" s="347"/>
      <c r="M14" s="347"/>
      <c r="N14" s="347"/>
      <c r="O14" s="341"/>
      <c r="P14" s="341"/>
      <c r="Q14" s="181"/>
      <c r="R14" s="1903"/>
      <c r="S14" s="126"/>
    </row>
    <row r="15" spans="1:19" ht="37.5" customHeight="1" x14ac:dyDescent="0.2">
      <c r="A15" s="180">
        <f t="array" aca="1" ref="A15" ca="1">IF(ISERROR(ABS(SUM(CODE(MID((B1),ROW(INDIRECT("1:"&amp;LEN(B1))),1))))),"",ABS(SUM(CODE(MID((B1),ROW(INDIRECT("1:"&amp;LEN(B1))),1)))))</f>
        <v>3865</v>
      </c>
      <c r="B15" s="342" t="s">
        <v>3121</v>
      </c>
      <c r="C15" s="347"/>
      <c r="E15" s="339"/>
      <c r="F15" s="339"/>
      <c r="G15" s="339"/>
      <c r="H15" s="339"/>
      <c r="I15" s="339"/>
      <c r="J15" s="339"/>
      <c r="K15" s="339"/>
      <c r="L15" s="339"/>
      <c r="M15" s="339"/>
      <c r="N15" s="339"/>
      <c r="O15" s="348"/>
      <c r="P15" s="348"/>
      <c r="Q15" s="348"/>
      <c r="R15" s="1903"/>
      <c r="S15" s="126"/>
    </row>
    <row r="16" spans="1:19" ht="41.25" customHeight="1" x14ac:dyDescent="0.35">
      <c r="A16" s="349">
        <f ca="1">IF(ISERROR(LOG(1+A15,EXP(1))),"",LOG(1+A15,EXP(1)))</f>
        <v>8.2599756597682763</v>
      </c>
      <c r="B16" s="1905" t="str">
        <f>$B$1</f>
        <v>DOO Gradski i prigradski saobraćaj Tuzla</v>
      </c>
      <c r="C16" s="1905"/>
      <c r="D16" s="1905"/>
      <c r="E16" s="1905"/>
      <c r="F16" s="1905"/>
      <c r="G16" s="1905"/>
      <c r="H16" s="1905"/>
      <c r="I16" s="1905"/>
      <c r="J16" s="1905"/>
      <c r="K16" s="1905"/>
      <c r="L16" s="1905"/>
      <c r="M16" s="1905"/>
      <c r="N16" s="1905"/>
      <c r="O16" s="1905"/>
      <c r="P16" s="1905"/>
      <c r="Q16" s="181"/>
      <c r="R16" s="1903"/>
      <c r="S16" s="126"/>
    </row>
    <row r="17" spans="1:33" ht="37.5" customHeight="1" x14ac:dyDescent="0.35">
      <c r="A17" s="350" t="str">
        <f ca="1">IF(ISERROR(IF(ISERROR(MID(A16,FIND(".",A16,1)+2,15)),MID(A16,FIND(",",A16,1)+2,15),MID(A16,FIND(".",A16,1)+2,15))),"",IF(ISERROR(MID(A16,FIND(".",A16,1)+2,15)),MID(A16,FIND(",",A16,1)+2,15),MID(A16,FIND(".",A16,1)+2,15)))</f>
        <v>5997565976828</v>
      </c>
      <c r="C17" s="347"/>
      <c r="D17" s="351"/>
      <c r="E17" s="351"/>
      <c r="F17" s="347"/>
      <c r="G17" s="347"/>
      <c r="H17" s="351"/>
      <c r="I17" s="347"/>
      <c r="J17" s="347"/>
      <c r="K17" s="347"/>
      <c r="L17" s="347"/>
      <c r="M17" s="347"/>
      <c r="N17" s="347"/>
      <c r="O17" s="341"/>
      <c r="P17" s="341"/>
      <c r="Q17" s="181"/>
      <c r="R17" s="1903"/>
      <c r="S17" s="126"/>
    </row>
    <row r="18" spans="1:33" ht="37.5" customHeight="1" x14ac:dyDescent="0.35">
      <c r="B18" s="342" t="str">
        <f>CONCATENATE("registrovano dana ",IF(OsnPodaci!A7="","-",TEXT(OsnPodaci!A7,"d.m.yyyy."))," godine, izjavljuje da do ",DAY(OsnPodaci!$B$58),".",MONTH(OsnPodaci!$B$58),".",YEAR(OsnPodaci!$B$58),". godine")</f>
        <v>registrovano dana - godine, izjavljuje da do 31.12.2023. godine</v>
      </c>
      <c r="C18" s="347"/>
      <c r="D18" s="347"/>
      <c r="E18" s="347"/>
      <c r="F18" s="347"/>
      <c r="G18" s="347"/>
      <c r="H18" s="347"/>
      <c r="I18" s="347"/>
      <c r="J18" s="347"/>
      <c r="K18" s="347"/>
      <c r="L18" s="347"/>
      <c r="M18" s="347"/>
      <c r="N18" s="347"/>
      <c r="O18" s="341"/>
      <c r="P18" s="341"/>
      <c r="Q18" s="181"/>
      <c r="R18" s="1903"/>
      <c r="S18" s="126"/>
    </row>
    <row r="19" spans="1:33" ht="39" customHeight="1" x14ac:dyDescent="0.2">
      <c r="C19" s="352"/>
      <c r="D19" s="352"/>
      <c r="E19" s="352"/>
      <c r="F19" s="352"/>
      <c r="G19" s="352"/>
      <c r="H19" s="352"/>
      <c r="I19" s="352"/>
      <c r="J19" s="352"/>
      <c r="K19" s="352"/>
      <c r="L19" s="352"/>
      <c r="M19" s="352"/>
      <c r="N19" s="352"/>
      <c r="O19" s="353"/>
      <c r="P19" s="353"/>
      <c r="R19" s="126"/>
      <c r="S19" s="126"/>
    </row>
    <row r="20" spans="1:33" ht="36" customHeight="1" x14ac:dyDescent="0.2">
      <c r="B20" s="1906" t="s">
        <v>3122</v>
      </c>
      <c r="C20" s="1906"/>
      <c r="D20" s="1906"/>
      <c r="E20" s="1906"/>
      <c r="F20" s="1906"/>
      <c r="G20" s="1906"/>
      <c r="H20" s="1906"/>
      <c r="I20" s="1906"/>
      <c r="J20" s="1906"/>
      <c r="K20" s="1906"/>
      <c r="L20" s="1906"/>
      <c r="M20" s="1906"/>
      <c r="N20" s="1906"/>
      <c r="O20" s="1906"/>
      <c r="P20" s="1906"/>
    </row>
    <row r="21" spans="1:33" x14ac:dyDescent="0.2">
      <c r="B21" s="353"/>
      <c r="C21" s="353"/>
      <c r="D21" s="353"/>
      <c r="E21" s="353"/>
      <c r="F21" s="353"/>
      <c r="G21" s="353"/>
      <c r="H21" s="353"/>
      <c r="I21" s="353"/>
      <c r="J21" s="353"/>
      <c r="K21" s="353"/>
      <c r="L21" s="353"/>
      <c r="M21" s="353"/>
      <c r="N21" s="353"/>
      <c r="O21" s="353"/>
      <c r="P21" s="353"/>
    </row>
    <row r="22" spans="1:33" x14ac:dyDescent="0.2">
      <c r="B22" s="353"/>
      <c r="C22" s="353"/>
      <c r="D22" s="353"/>
      <c r="E22" s="353"/>
      <c r="F22" s="353"/>
      <c r="G22" s="353"/>
      <c r="H22" s="353"/>
      <c r="I22" s="353"/>
      <c r="J22" s="353"/>
      <c r="K22" s="353"/>
      <c r="L22" s="353"/>
      <c r="M22" s="353"/>
      <c r="N22" s="353"/>
      <c r="O22" s="353"/>
      <c r="P22" s="353"/>
    </row>
    <row r="23" spans="1:33" s="185" customFormat="1" x14ac:dyDescent="0.3">
      <c r="A23" s="354"/>
      <c r="B23" s="342" t="str">
        <f>CONCATENATE("U skladu s navedenim, pravno lice nije dužno podnijeti finansijske izvještaje za "&amp;TEXT(OsnPodaci!A58,"yyyy")&amp;". godinu")</f>
        <v>U skladu s navedenim, pravno lice nije dužno podnijeti finansijske izvještaje za 2023. godinu</v>
      </c>
      <c r="H23" s="354"/>
      <c r="I23" s="354"/>
      <c r="J23" s="354"/>
      <c r="K23" s="354"/>
      <c r="L23" s="355"/>
      <c r="M23" s="354"/>
      <c r="N23" s="354"/>
      <c r="P23" s="354"/>
      <c r="Q23" s="354"/>
      <c r="R23" s="354"/>
      <c r="S23" s="354"/>
      <c r="T23" s="354"/>
      <c r="U23" s="354"/>
      <c r="V23" s="354"/>
      <c r="W23" s="354"/>
      <c r="X23" s="356"/>
      <c r="Y23" s="356"/>
      <c r="Z23" s="356"/>
      <c r="AA23" s="356"/>
      <c r="AB23" s="356"/>
      <c r="AC23" s="356"/>
      <c r="AG23" s="354"/>
    </row>
    <row r="24" spans="1:33" ht="55.5" customHeight="1" x14ac:dyDescent="0.25">
      <c r="B24" s="354"/>
      <c r="H24" s="354"/>
      <c r="I24" s="354"/>
      <c r="J24" s="354"/>
      <c r="K24" s="354"/>
      <c r="L24" s="355"/>
      <c r="M24" s="354"/>
      <c r="N24" s="354"/>
      <c r="O24" s="354"/>
      <c r="P24" s="354"/>
      <c r="Q24" s="354"/>
      <c r="R24" s="354"/>
      <c r="S24" s="354"/>
      <c r="T24" s="354"/>
      <c r="U24" s="354"/>
      <c r="V24" s="354"/>
      <c r="W24" s="354"/>
      <c r="Y24" s="357"/>
      <c r="Z24" s="357"/>
      <c r="AA24" s="357"/>
      <c r="AB24" s="357"/>
      <c r="AC24" s="357"/>
      <c r="AG24" s="354"/>
    </row>
    <row r="25" spans="1:33" ht="55.5" customHeight="1" x14ac:dyDescent="0.2">
      <c r="B25" s="353"/>
      <c r="C25" s="353"/>
      <c r="D25" s="353"/>
      <c r="E25" s="353"/>
      <c r="F25" s="353"/>
      <c r="G25" s="353"/>
      <c r="H25" s="353"/>
      <c r="I25" s="353"/>
      <c r="J25" s="353"/>
      <c r="K25" s="353"/>
      <c r="L25" s="353"/>
      <c r="M25" s="353"/>
      <c r="N25" s="353"/>
      <c r="O25" s="353"/>
      <c r="P25" s="353"/>
    </row>
    <row r="26" spans="1:33" ht="55.5" customHeight="1" x14ac:dyDescent="0.2">
      <c r="B26" s="353"/>
      <c r="C26" s="353"/>
      <c r="D26" s="353"/>
      <c r="E26" s="353"/>
      <c r="F26" s="353"/>
      <c r="I26" s="353"/>
      <c r="K26" s="358"/>
      <c r="L26" s="358"/>
      <c r="M26" s="358"/>
      <c r="N26" s="359"/>
      <c r="O26" s="353"/>
      <c r="P26" s="353"/>
      <c r="Q26" s="360"/>
      <c r="S26" s="361"/>
    </row>
    <row r="27" spans="1:33" ht="55.5" customHeight="1" x14ac:dyDescent="0.2">
      <c r="K27" s="341"/>
      <c r="L27" s="341"/>
      <c r="M27" s="341"/>
      <c r="N27" s="341"/>
      <c r="O27" s="353"/>
      <c r="Q27" s="360"/>
      <c r="S27" s="361"/>
    </row>
    <row r="28" spans="1:33" ht="55.5" customHeight="1" x14ac:dyDescent="0.35">
      <c r="K28" s="362"/>
      <c r="L28" s="362"/>
      <c r="M28" s="362"/>
      <c r="N28" s="362"/>
      <c r="O28" s="353"/>
      <c r="S28" s="361"/>
    </row>
    <row r="29" spans="1:33" ht="55.5" customHeight="1" x14ac:dyDescent="0.2">
      <c r="L29" s="353"/>
      <c r="M29" s="353"/>
      <c r="N29" s="353"/>
      <c r="O29" s="353"/>
      <c r="S29" s="361"/>
    </row>
    <row r="30" spans="1:33" ht="55.5" customHeight="1" x14ac:dyDescent="0.2">
      <c r="L30" s="353"/>
      <c r="M30" s="353"/>
      <c r="N30" s="353"/>
      <c r="O30" s="353"/>
      <c r="S30" s="361"/>
    </row>
    <row r="31" spans="1:33" ht="21" customHeight="1" x14ac:dyDescent="0.2">
      <c r="S31" s="361"/>
    </row>
    <row r="32" spans="1:33" x14ac:dyDescent="0.3">
      <c r="B32" s="1210" t="str">
        <f>IF(OsnPodaci!D58="","",TEXT(OsnPodaci!D58,"dd.mm.yyyy."))</f>
        <v>29.02.2024.</v>
      </c>
      <c r="C32" s="1210"/>
      <c r="N32" s="184"/>
      <c r="O32" s="184"/>
      <c r="P32" s="184" t="str">
        <f>IF(OR(OsnPodaci!A34="",OsnPodaci!B34=""),"",OsnPodaci!A34&amp;" "&amp;OsnPodaci!B34)</f>
        <v>Jasmin Gradaškić</v>
      </c>
      <c r="S32" s="361"/>
    </row>
    <row r="33" spans="1:1024" ht="36.75" customHeight="1" x14ac:dyDescent="0.3">
      <c r="B33" s="603" t="s">
        <v>2463</v>
      </c>
      <c r="H33" s="201" t="s">
        <v>3113</v>
      </c>
      <c r="N33" s="736"/>
      <c r="O33" s="604"/>
      <c r="P33" s="604" t="s">
        <v>1952</v>
      </c>
      <c r="S33" s="361"/>
    </row>
    <row r="34" spans="1:1024" ht="21" customHeight="1" x14ac:dyDescent="0.2">
      <c r="S34" s="361"/>
    </row>
    <row r="35" spans="1:1024" ht="21" customHeight="1" x14ac:dyDescent="0.2">
      <c r="S35" s="361"/>
    </row>
    <row r="36" spans="1:1024" ht="21" customHeight="1" x14ac:dyDescent="0.2">
      <c r="S36" s="361"/>
    </row>
    <row r="37" spans="1:1024" ht="21" customHeight="1" x14ac:dyDescent="0.2">
      <c r="S37" s="361"/>
    </row>
    <row r="38" spans="1:1024" x14ac:dyDescent="0.3">
      <c r="A38" s="368"/>
      <c r="B38" s="368"/>
      <c r="C38" s="368"/>
      <c r="D38" s="368"/>
      <c r="E38" s="368"/>
      <c r="F38" s="368"/>
      <c r="G38" s="368"/>
      <c r="H38" s="368"/>
      <c r="I38" s="368"/>
      <c r="J38" s="368"/>
      <c r="K38" s="368"/>
      <c r="L38" s="368"/>
      <c r="M38" s="368"/>
      <c r="N38" s="368"/>
      <c r="O38" s="368"/>
    </row>
    <row r="39" spans="1:1024" s="739" customFormat="1" x14ac:dyDescent="0.3">
      <c r="A39" s="737"/>
      <c r="B39" s="738" t="str">
        <f ca="1">IF(A17="","Obrazac prazan - unesite podatke na barem jednu poziciju.","Kontrolni broj: "&amp;MID(R1,2,LEN(R1)-2))</f>
        <v>Kontrolni broj: 365997565976828</v>
      </c>
      <c r="C39" s="737"/>
      <c r="D39" s="737"/>
      <c r="E39" s="737"/>
      <c r="F39" s="737"/>
      <c r="G39" s="737"/>
      <c r="H39" s="737"/>
      <c r="I39" s="737"/>
      <c r="J39" s="737"/>
      <c r="K39" s="737"/>
      <c r="L39" s="737"/>
      <c r="M39" s="737"/>
      <c r="N39" s="737"/>
      <c r="O39" s="737"/>
      <c r="P39" s="599" t="s">
        <v>2465</v>
      </c>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0"/>
      <c r="AY39" s="740"/>
      <c r="AZ39" s="740"/>
      <c r="BA39" s="740"/>
      <c r="BB39" s="740"/>
      <c r="BC39" s="740"/>
      <c r="BD39" s="740"/>
      <c r="BE39" s="740"/>
      <c r="BF39" s="740"/>
      <c r="BG39" s="740"/>
      <c r="BH39" s="740"/>
      <c r="BI39" s="740"/>
      <c r="BJ39" s="740"/>
      <c r="BK39" s="740"/>
      <c r="BL39" s="740"/>
      <c r="BM39" s="740"/>
      <c r="BN39" s="740"/>
      <c r="BO39" s="740"/>
      <c r="BP39" s="740"/>
      <c r="BQ39" s="740"/>
      <c r="BR39" s="740"/>
      <c r="BS39" s="740"/>
      <c r="BT39" s="740"/>
      <c r="BU39" s="740"/>
      <c r="BV39" s="740"/>
      <c r="BW39" s="740"/>
      <c r="BX39" s="740"/>
      <c r="BY39" s="740"/>
      <c r="BZ39" s="740"/>
      <c r="CA39" s="740"/>
      <c r="CB39" s="740"/>
      <c r="CC39" s="740"/>
      <c r="CD39" s="740"/>
      <c r="CE39" s="740"/>
      <c r="CF39" s="740"/>
      <c r="CG39" s="740"/>
      <c r="CH39" s="740"/>
      <c r="CI39" s="740"/>
      <c r="CJ39" s="740"/>
      <c r="CK39" s="740"/>
      <c r="CL39" s="740"/>
      <c r="CM39" s="740"/>
      <c r="CN39" s="740"/>
      <c r="CO39" s="740"/>
      <c r="CP39" s="740"/>
      <c r="CQ39" s="740"/>
      <c r="CR39" s="740"/>
      <c r="CS39" s="740"/>
      <c r="CT39" s="740"/>
      <c r="CU39" s="740"/>
      <c r="CV39" s="740"/>
      <c r="CW39" s="740"/>
      <c r="CX39" s="740"/>
      <c r="CY39" s="740"/>
      <c r="CZ39" s="740"/>
      <c r="DA39" s="740"/>
      <c r="DB39" s="740"/>
      <c r="DC39" s="740"/>
      <c r="DD39" s="740"/>
      <c r="DE39" s="740"/>
      <c r="DF39" s="740"/>
      <c r="DG39" s="740"/>
      <c r="DH39" s="740"/>
      <c r="DI39" s="740"/>
      <c r="DJ39" s="740"/>
      <c r="DK39" s="740"/>
      <c r="DL39" s="740"/>
      <c r="DM39" s="740"/>
      <c r="DN39" s="740"/>
      <c r="DO39" s="740"/>
      <c r="DP39" s="740"/>
      <c r="DQ39" s="740"/>
      <c r="DR39" s="740"/>
      <c r="DS39" s="740"/>
      <c r="DT39" s="740"/>
      <c r="DU39" s="740"/>
      <c r="DV39" s="740"/>
      <c r="DW39" s="740"/>
      <c r="DX39" s="740"/>
      <c r="DY39" s="740"/>
      <c r="DZ39" s="740"/>
      <c r="EA39" s="740"/>
      <c r="EB39" s="740"/>
      <c r="EC39" s="740"/>
      <c r="ED39" s="740"/>
      <c r="EE39" s="740"/>
      <c r="EF39" s="740"/>
      <c r="EG39" s="740"/>
      <c r="EH39" s="740"/>
      <c r="EI39" s="740"/>
      <c r="EJ39" s="740"/>
      <c r="EK39" s="740"/>
      <c r="EL39" s="740"/>
      <c r="EM39" s="740"/>
      <c r="EN39" s="740"/>
      <c r="EO39" s="740"/>
      <c r="EP39" s="740"/>
      <c r="EQ39" s="740"/>
      <c r="ER39" s="740"/>
      <c r="ES39" s="740"/>
      <c r="ET39" s="740"/>
      <c r="EU39" s="740"/>
      <c r="EV39" s="740"/>
      <c r="EW39" s="740"/>
      <c r="EX39" s="740"/>
      <c r="EY39" s="740"/>
      <c r="EZ39" s="740"/>
      <c r="FA39" s="740"/>
      <c r="FB39" s="740"/>
      <c r="FC39" s="740"/>
      <c r="FD39" s="740"/>
      <c r="FE39" s="740"/>
      <c r="FF39" s="740"/>
      <c r="FG39" s="740"/>
      <c r="FH39" s="740"/>
      <c r="FI39" s="740"/>
      <c r="FJ39" s="740"/>
      <c r="FK39" s="740"/>
      <c r="FL39" s="740"/>
      <c r="FM39" s="740"/>
      <c r="FN39" s="740"/>
      <c r="FO39" s="740"/>
      <c r="FP39" s="740"/>
      <c r="FQ39" s="740"/>
      <c r="FR39" s="740"/>
      <c r="FS39" s="740"/>
      <c r="FT39" s="740"/>
      <c r="FU39" s="740"/>
      <c r="FV39" s="740"/>
      <c r="FW39" s="740"/>
      <c r="FX39" s="740"/>
      <c r="FY39" s="740"/>
      <c r="FZ39" s="740"/>
      <c r="GA39" s="740"/>
      <c r="GB39" s="740"/>
      <c r="GC39" s="740"/>
      <c r="GD39" s="740"/>
      <c r="GE39" s="740"/>
      <c r="GF39" s="740"/>
      <c r="GG39" s="740"/>
      <c r="GH39" s="740"/>
      <c r="GI39" s="740"/>
      <c r="GJ39" s="740"/>
      <c r="GK39" s="740"/>
      <c r="GL39" s="740"/>
      <c r="GM39" s="740"/>
      <c r="GN39" s="740"/>
      <c r="GO39" s="740"/>
      <c r="GP39" s="740"/>
      <c r="GQ39" s="740"/>
      <c r="GR39" s="740"/>
      <c r="GS39" s="740"/>
      <c r="GT39" s="740"/>
      <c r="GU39" s="740"/>
      <c r="GV39" s="740"/>
      <c r="GW39" s="740"/>
      <c r="GX39" s="740"/>
      <c r="GY39" s="740"/>
      <c r="GZ39" s="740"/>
      <c r="HA39" s="740"/>
      <c r="HB39" s="740"/>
      <c r="HC39" s="740"/>
      <c r="HD39" s="740"/>
      <c r="HE39" s="740"/>
      <c r="HF39" s="740"/>
      <c r="HG39" s="740"/>
      <c r="HH39" s="740"/>
      <c r="HI39" s="740"/>
      <c r="HJ39" s="740"/>
      <c r="HK39" s="740"/>
      <c r="HL39" s="740"/>
      <c r="HM39" s="740"/>
      <c r="HN39" s="740"/>
      <c r="HO39" s="740"/>
      <c r="HP39" s="740"/>
      <c r="HQ39" s="740"/>
      <c r="HR39" s="740"/>
      <c r="HS39" s="740"/>
      <c r="HT39" s="740"/>
      <c r="HU39" s="740"/>
      <c r="HV39" s="740"/>
      <c r="HW39" s="740"/>
      <c r="HX39" s="740"/>
      <c r="HY39" s="740"/>
      <c r="HZ39" s="740"/>
      <c r="IA39" s="740"/>
      <c r="IB39" s="740"/>
      <c r="IC39" s="740"/>
      <c r="ID39" s="740"/>
      <c r="IE39" s="740"/>
      <c r="IF39" s="740"/>
      <c r="IG39" s="740"/>
      <c r="IH39" s="740"/>
      <c r="II39" s="740"/>
      <c r="IJ39" s="740"/>
      <c r="IK39" s="740"/>
      <c r="IL39" s="740"/>
      <c r="IM39" s="740"/>
      <c r="IN39" s="740"/>
      <c r="IO39" s="740"/>
      <c r="IP39" s="740"/>
      <c r="IQ39" s="740"/>
      <c r="IR39" s="740"/>
      <c r="IS39" s="740"/>
      <c r="IT39" s="740"/>
      <c r="IU39" s="740"/>
      <c r="IV39" s="740"/>
      <c r="IW39" s="740"/>
      <c r="IX39" s="740"/>
      <c r="IY39" s="740"/>
      <c r="IZ39" s="740"/>
      <c r="JA39" s="740"/>
      <c r="JB39" s="740"/>
      <c r="JC39" s="740"/>
      <c r="JD39" s="740"/>
      <c r="JE39" s="740"/>
      <c r="JF39" s="740"/>
      <c r="JG39" s="740"/>
      <c r="JH39" s="740"/>
      <c r="JI39" s="740"/>
      <c r="JJ39" s="740"/>
      <c r="JK39" s="740"/>
      <c r="JL39" s="740"/>
      <c r="JM39" s="740"/>
      <c r="JN39" s="740"/>
      <c r="JO39" s="740"/>
      <c r="JP39" s="740"/>
      <c r="JQ39" s="740"/>
      <c r="JR39" s="740"/>
      <c r="JS39" s="740"/>
      <c r="JT39" s="740"/>
      <c r="JU39" s="740"/>
      <c r="JV39" s="740"/>
      <c r="JW39" s="740"/>
      <c r="JX39" s="740"/>
      <c r="JY39" s="740"/>
      <c r="JZ39" s="740"/>
      <c r="KA39" s="740"/>
      <c r="KB39" s="740"/>
      <c r="KC39" s="740"/>
      <c r="KD39" s="740"/>
      <c r="KE39" s="740"/>
      <c r="KF39" s="740"/>
      <c r="KG39" s="740"/>
      <c r="KH39" s="740"/>
      <c r="KI39" s="740"/>
      <c r="KJ39" s="740"/>
      <c r="KK39" s="740"/>
      <c r="KL39" s="740"/>
      <c r="KM39" s="740"/>
      <c r="KN39" s="740"/>
      <c r="KO39" s="740"/>
      <c r="KP39" s="740"/>
      <c r="KQ39" s="740"/>
      <c r="KR39" s="740"/>
      <c r="KS39" s="740"/>
      <c r="KT39" s="740"/>
      <c r="KU39" s="740"/>
      <c r="KV39" s="740"/>
      <c r="KW39" s="740"/>
      <c r="KX39" s="740"/>
      <c r="KY39" s="740"/>
      <c r="KZ39" s="740"/>
      <c r="LA39" s="740"/>
      <c r="LB39" s="740"/>
      <c r="LC39" s="740"/>
      <c r="LD39" s="740"/>
      <c r="LE39" s="740"/>
      <c r="LF39" s="740"/>
      <c r="LG39" s="740"/>
      <c r="LH39" s="740"/>
      <c r="LI39" s="740"/>
      <c r="LJ39" s="740"/>
      <c r="LK39" s="740"/>
      <c r="LL39" s="740"/>
      <c r="LM39" s="740"/>
      <c r="LN39" s="740"/>
      <c r="LO39" s="740"/>
      <c r="LP39" s="740"/>
      <c r="LQ39" s="740"/>
      <c r="LR39" s="740"/>
      <c r="LS39" s="740"/>
      <c r="LT39" s="740"/>
      <c r="LU39" s="740"/>
      <c r="LV39" s="740"/>
      <c r="LW39" s="740"/>
      <c r="LX39" s="740"/>
      <c r="LY39" s="740"/>
      <c r="LZ39" s="740"/>
      <c r="MA39" s="740"/>
      <c r="MB39" s="740"/>
      <c r="MC39" s="740"/>
      <c r="MD39" s="740"/>
      <c r="ME39" s="740"/>
      <c r="MF39" s="740"/>
      <c r="MG39" s="740"/>
      <c r="MH39" s="740"/>
      <c r="MI39" s="740"/>
      <c r="MJ39" s="740"/>
      <c r="MK39" s="740"/>
      <c r="ML39" s="740"/>
      <c r="MM39" s="740"/>
      <c r="MN39" s="740"/>
      <c r="MO39" s="740"/>
      <c r="MP39" s="740"/>
      <c r="MQ39" s="740"/>
      <c r="MR39" s="740"/>
      <c r="MS39" s="740"/>
      <c r="MT39" s="740"/>
      <c r="MU39" s="740"/>
      <c r="MV39" s="740"/>
      <c r="MW39" s="740"/>
      <c r="MX39" s="740"/>
      <c r="MY39" s="740"/>
      <c r="MZ39" s="740"/>
      <c r="NA39" s="740"/>
      <c r="NB39" s="740"/>
      <c r="NC39" s="740"/>
      <c r="ND39" s="740"/>
      <c r="NE39" s="740"/>
      <c r="NF39" s="740"/>
      <c r="NG39" s="740"/>
      <c r="NH39" s="740"/>
      <c r="NI39" s="740"/>
      <c r="NJ39" s="740"/>
      <c r="NK39" s="740"/>
      <c r="NL39" s="740"/>
      <c r="NM39" s="740"/>
      <c r="NN39" s="740"/>
      <c r="NO39" s="740"/>
      <c r="NP39" s="740"/>
      <c r="NQ39" s="740"/>
      <c r="NR39" s="740"/>
      <c r="NS39" s="740"/>
      <c r="NT39" s="740"/>
      <c r="NU39" s="740"/>
      <c r="NV39" s="740"/>
      <c r="NW39" s="740"/>
      <c r="NX39" s="740"/>
      <c r="NY39" s="740"/>
      <c r="NZ39" s="740"/>
      <c r="OA39" s="740"/>
      <c r="OB39" s="740"/>
      <c r="OC39" s="740"/>
      <c r="OD39" s="740"/>
      <c r="OE39" s="740"/>
      <c r="OF39" s="740"/>
      <c r="OG39" s="740"/>
      <c r="OH39" s="740"/>
      <c r="OI39" s="740"/>
      <c r="OJ39" s="740"/>
      <c r="OK39" s="740"/>
      <c r="OL39" s="740"/>
      <c r="OM39" s="740"/>
      <c r="ON39" s="740"/>
      <c r="OO39" s="740"/>
      <c r="OP39" s="740"/>
      <c r="OQ39" s="740"/>
      <c r="OR39" s="740"/>
      <c r="OS39" s="740"/>
      <c r="OT39" s="740"/>
      <c r="OU39" s="740"/>
      <c r="OV39" s="740"/>
      <c r="OW39" s="740"/>
      <c r="OX39" s="740"/>
      <c r="OY39" s="740"/>
      <c r="OZ39" s="740"/>
      <c r="PA39" s="740"/>
      <c r="PB39" s="740"/>
      <c r="PC39" s="740"/>
      <c r="PD39" s="740"/>
      <c r="PE39" s="740"/>
      <c r="PF39" s="740"/>
      <c r="PG39" s="740"/>
      <c r="PH39" s="740"/>
      <c r="PI39" s="740"/>
      <c r="PJ39" s="740"/>
      <c r="PK39" s="740"/>
      <c r="PL39" s="740"/>
      <c r="PM39" s="740"/>
      <c r="PN39" s="740"/>
      <c r="PO39" s="740"/>
      <c r="PP39" s="740"/>
      <c r="PQ39" s="740"/>
      <c r="PR39" s="740"/>
      <c r="PS39" s="740"/>
      <c r="PT39" s="740"/>
      <c r="PU39" s="740"/>
      <c r="PV39" s="740"/>
      <c r="PW39" s="740"/>
      <c r="PX39" s="740"/>
      <c r="PY39" s="740"/>
      <c r="PZ39" s="740"/>
      <c r="QA39" s="740"/>
      <c r="QB39" s="740"/>
      <c r="QC39" s="740"/>
      <c r="QD39" s="740"/>
      <c r="QE39" s="740"/>
      <c r="QF39" s="740"/>
      <c r="QG39" s="740"/>
      <c r="QH39" s="740"/>
      <c r="QI39" s="740"/>
      <c r="QJ39" s="740"/>
      <c r="QK39" s="740"/>
      <c r="QL39" s="740"/>
      <c r="QM39" s="740"/>
      <c r="QN39" s="740"/>
      <c r="QO39" s="740"/>
      <c r="QP39" s="740"/>
      <c r="QQ39" s="740"/>
      <c r="QR39" s="740"/>
      <c r="QS39" s="740"/>
      <c r="QT39" s="740"/>
      <c r="QU39" s="740"/>
      <c r="QV39" s="740"/>
      <c r="QW39" s="740"/>
      <c r="QX39" s="740"/>
      <c r="QY39" s="740"/>
      <c r="QZ39" s="740"/>
      <c r="RA39" s="740"/>
      <c r="RB39" s="740"/>
      <c r="RC39" s="740"/>
      <c r="RD39" s="740"/>
      <c r="RE39" s="740"/>
      <c r="RF39" s="740"/>
      <c r="RG39" s="740"/>
      <c r="RH39" s="740"/>
      <c r="RI39" s="740"/>
      <c r="RJ39" s="740"/>
      <c r="RK39" s="740"/>
      <c r="RL39" s="740"/>
      <c r="RM39" s="740"/>
      <c r="RN39" s="740"/>
      <c r="RO39" s="740"/>
      <c r="RP39" s="740"/>
      <c r="RQ39" s="740"/>
      <c r="RR39" s="740"/>
      <c r="RS39" s="740"/>
      <c r="RT39" s="740"/>
      <c r="RU39" s="740"/>
      <c r="RV39" s="740"/>
      <c r="RW39" s="740"/>
      <c r="RX39" s="740"/>
      <c r="RY39" s="740"/>
      <c r="RZ39" s="740"/>
      <c r="SA39" s="740"/>
      <c r="SB39" s="740"/>
      <c r="SC39" s="740"/>
      <c r="SD39" s="740"/>
      <c r="SE39" s="740"/>
      <c r="SF39" s="740"/>
      <c r="SG39" s="740"/>
      <c r="SH39" s="740"/>
      <c r="SI39" s="740"/>
      <c r="SJ39" s="740"/>
      <c r="SK39" s="740"/>
      <c r="SL39" s="740"/>
      <c r="SM39" s="740"/>
      <c r="SN39" s="740"/>
      <c r="SO39" s="740"/>
      <c r="SP39" s="740"/>
      <c r="SQ39" s="740"/>
      <c r="SR39" s="740"/>
      <c r="SS39" s="740"/>
      <c r="ST39" s="740"/>
      <c r="SU39" s="740"/>
      <c r="SV39" s="740"/>
      <c r="SW39" s="740"/>
      <c r="SX39" s="740"/>
      <c r="SY39" s="740"/>
      <c r="SZ39" s="740"/>
      <c r="TA39" s="740"/>
      <c r="TB39" s="740"/>
      <c r="TC39" s="740"/>
      <c r="TD39" s="740"/>
      <c r="TE39" s="740"/>
      <c r="TF39" s="740"/>
      <c r="TG39" s="740"/>
      <c r="TH39" s="740"/>
      <c r="TI39" s="740"/>
      <c r="TJ39" s="740"/>
      <c r="TK39" s="740"/>
      <c r="TL39" s="740"/>
      <c r="TM39" s="740"/>
      <c r="TN39" s="740"/>
      <c r="TO39" s="740"/>
      <c r="TP39" s="740"/>
      <c r="TQ39" s="740"/>
      <c r="TR39" s="740"/>
      <c r="TS39" s="740"/>
      <c r="TT39" s="740"/>
      <c r="TU39" s="740"/>
      <c r="TV39" s="740"/>
      <c r="TW39" s="740"/>
      <c r="TX39" s="740"/>
      <c r="TY39" s="740"/>
      <c r="TZ39" s="740"/>
      <c r="UA39" s="740"/>
      <c r="UB39" s="740"/>
      <c r="UC39" s="740"/>
      <c r="UD39" s="740"/>
      <c r="UE39" s="740"/>
      <c r="UF39" s="740"/>
      <c r="UG39" s="740"/>
      <c r="UH39" s="740"/>
      <c r="UI39" s="740"/>
      <c r="UJ39" s="740"/>
      <c r="UK39" s="740"/>
      <c r="UL39" s="740"/>
      <c r="UM39" s="740"/>
      <c r="UN39" s="740"/>
      <c r="UO39" s="740"/>
      <c r="UP39" s="740"/>
      <c r="UQ39" s="740"/>
      <c r="UR39" s="740"/>
      <c r="US39" s="740"/>
      <c r="UT39" s="740"/>
      <c r="UU39" s="740"/>
      <c r="UV39" s="740"/>
      <c r="UW39" s="740"/>
      <c r="UX39" s="740"/>
      <c r="UY39" s="740"/>
      <c r="UZ39" s="740"/>
      <c r="VA39" s="740"/>
      <c r="VB39" s="740"/>
      <c r="VC39" s="740"/>
      <c r="VD39" s="740"/>
      <c r="VE39" s="740"/>
      <c r="VF39" s="740"/>
      <c r="VG39" s="740"/>
      <c r="VH39" s="740"/>
      <c r="VI39" s="740"/>
      <c r="VJ39" s="740"/>
      <c r="VK39" s="740"/>
      <c r="VL39" s="740"/>
      <c r="VM39" s="740"/>
      <c r="VN39" s="740"/>
      <c r="VO39" s="740"/>
      <c r="VP39" s="740"/>
      <c r="VQ39" s="740"/>
      <c r="VR39" s="740"/>
      <c r="VS39" s="740"/>
      <c r="VT39" s="740"/>
      <c r="VU39" s="740"/>
      <c r="VV39" s="740"/>
      <c r="VW39" s="740"/>
      <c r="VX39" s="740"/>
      <c r="VY39" s="740"/>
      <c r="VZ39" s="740"/>
      <c r="WA39" s="740"/>
      <c r="WB39" s="740"/>
      <c r="WC39" s="740"/>
      <c r="WD39" s="740"/>
      <c r="WE39" s="740"/>
      <c r="WF39" s="740"/>
      <c r="WG39" s="740"/>
      <c r="WH39" s="740"/>
      <c r="WI39" s="740"/>
      <c r="WJ39" s="740"/>
      <c r="WK39" s="740"/>
      <c r="WL39" s="740"/>
      <c r="WM39" s="740"/>
      <c r="WN39" s="740"/>
      <c r="WO39" s="740"/>
      <c r="WP39" s="740"/>
      <c r="WQ39" s="740"/>
      <c r="WR39" s="740"/>
      <c r="WS39" s="740"/>
      <c r="WT39" s="740"/>
      <c r="WU39" s="740"/>
      <c r="WV39" s="740"/>
      <c r="WW39" s="740"/>
      <c r="WX39" s="740"/>
      <c r="WY39" s="740"/>
      <c r="WZ39" s="740"/>
      <c r="XA39" s="740"/>
      <c r="XB39" s="740"/>
      <c r="XC39" s="740"/>
      <c r="XD39" s="740"/>
      <c r="XE39" s="740"/>
      <c r="XF39" s="740"/>
      <c r="XG39" s="740"/>
      <c r="XH39" s="740"/>
      <c r="XI39" s="740"/>
      <c r="XJ39" s="740"/>
      <c r="XK39" s="740"/>
      <c r="XL39" s="740"/>
      <c r="XM39" s="740"/>
      <c r="XN39" s="740"/>
      <c r="XO39" s="740"/>
      <c r="XP39" s="740"/>
      <c r="XQ39" s="740"/>
      <c r="XR39" s="740"/>
      <c r="XS39" s="740"/>
      <c r="XT39" s="740"/>
      <c r="XU39" s="740"/>
      <c r="XV39" s="740"/>
      <c r="XW39" s="740"/>
      <c r="XX39" s="740"/>
      <c r="XY39" s="740"/>
      <c r="XZ39" s="740"/>
      <c r="YA39" s="740"/>
      <c r="YB39" s="740"/>
      <c r="YC39" s="740"/>
      <c r="YD39" s="740"/>
      <c r="YE39" s="740"/>
      <c r="YF39" s="740"/>
      <c r="YG39" s="740"/>
      <c r="YH39" s="740"/>
      <c r="YI39" s="740"/>
      <c r="YJ39" s="740"/>
      <c r="YK39" s="740"/>
      <c r="YL39" s="740"/>
      <c r="YM39" s="740"/>
      <c r="YN39" s="740"/>
      <c r="YO39" s="740"/>
      <c r="YP39" s="740"/>
      <c r="YQ39" s="740"/>
      <c r="YR39" s="740"/>
      <c r="YS39" s="740"/>
      <c r="YT39" s="740"/>
      <c r="YU39" s="740"/>
      <c r="YV39" s="740"/>
      <c r="YW39" s="740"/>
      <c r="YX39" s="740"/>
      <c r="YY39" s="740"/>
      <c r="YZ39" s="740"/>
      <c r="ZA39" s="740"/>
      <c r="ZB39" s="740"/>
      <c r="ZC39" s="740"/>
      <c r="ZD39" s="740"/>
      <c r="ZE39" s="740"/>
      <c r="ZF39" s="740"/>
      <c r="ZG39" s="740"/>
      <c r="ZH39" s="740"/>
      <c r="ZI39" s="740"/>
      <c r="ZJ39" s="740"/>
      <c r="ZK39" s="740"/>
      <c r="ZL39" s="740"/>
      <c r="ZM39" s="740"/>
      <c r="ZN39" s="740"/>
      <c r="ZO39" s="740"/>
      <c r="ZP39" s="740"/>
      <c r="ZQ39" s="740"/>
      <c r="ZR39" s="740"/>
      <c r="ZS39" s="740"/>
      <c r="ZT39" s="740"/>
      <c r="ZU39" s="740"/>
      <c r="ZV39" s="740"/>
      <c r="ZW39" s="740"/>
      <c r="ZX39" s="740"/>
      <c r="ZY39" s="740"/>
      <c r="ZZ39" s="740"/>
      <c r="AAA39" s="740"/>
      <c r="AAB39" s="740"/>
      <c r="AAC39" s="740"/>
      <c r="AAD39" s="740"/>
      <c r="AAE39" s="740"/>
      <c r="AAF39" s="740"/>
      <c r="AAG39" s="740"/>
      <c r="AAH39" s="740"/>
      <c r="AAI39" s="740"/>
      <c r="AAJ39" s="740"/>
      <c r="AAK39" s="740"/>
      <c r="AAL39" s="740"/>
      <c r="AAM39" s="740"/>
      <c r="AAN39" s="740"/>
      <c r="AAO39" s="740"/>
      <c r="AAP39" s="740"/>
      <c r="AAQ39" s="740"/>
      <c r="AAR39" s="740"/>
      <c r="AAS39" s="740"/>
      <c r="AAT39" s="740"/>
      <c r="AAU39" s="740"/>
      <c r="AAV39" s="740"/>
      <c r="AAW39" s="740"/>
      <c r="AAX39" s="740"/>
      <c r="AAY39" s="740"/>
      <c r="AAZ39" s="740"/>
      <c r="ABA39" s="740"/>
      <c r="ABB39" s="740"/>
      <c r="ABC39" s="740"/>
      <c r="ABD39" s="740"/>
      <c r="ABE39" s="740"/>
      <c r="ABF39" s="740"/>
      <c r="ABG39" s="740"/>
      <c r="ABH39" s="740"/>
      <c r="ABI39" s="740"/>
      <c r="ABJ39" s="740"/>
      <c r="ABK39" s="740"/>
      <c r="ABL39" s="740"/>
      <c r="ABM39" s="740"/>
      <c r="ABN39" s="740"/>
      <c r="ABO39" s="740"/>
      <c r="ABP39" s="740"/>
      <c r="ABQ39" s="740"/>
      <c r="ABR39" s="740"/>
      <c r="ABS39" s="740"/>
      <c r="ABT39" s="740"/>
      <c r="ABU39" s="740"/>
      <c r="ABV39" s="740"/>
      <c r="ABW39" s="740"/>
      <c r="ABX39" s="740"/>
      <c r="ABY39" s="740"/>
      <c r="ABZ39" s="740"/>
      <c r="ACA39" s="740"/>
      <c r="ACB39" s="740"/>
      <c r="ACC39" s="740"/>
      <c r="ACD39" s="740"/>
      <c r="ACE39" s="740"/>
      <c r="ACF39" s="740"/>
      <c r="ACG39" s="740"/>
      <c r="ACH39" s="740"/>
      <c r="ACI39" s="740"/>
      <c r="ACJ39" s="740"/>
      <c r="ACK39" s="740"/>
      <c r="ACL39" s="740"/>
      <c r="ACM39" s="740"/>
      <c r="ACN39" s="740"/>
      <c r="ACO39" s="740"/>
      <c r="ACP39" s="740"/>
      <c r="ACQ39" s="740"/>
      <c r="ACR39" s="740"/>
      <c r="ACS39" s="740"/>
      <c r="ACT39" s="740"/>
      <c r="ACU39" s="740"/>
      <c r="ACV39" s="740"/>
      <c r="ACW39" s="740"/>
      <c r="ACX39" s="740"/>
      <c r="ACY39" s="740"/>
      <c r="ACZ39" s="740"/>
      <c r="ADA39" s="740"/>
      <c r="ADB39" s="740"/>
      <c r="ADC39" s="740"/>
      <c r="ADD39" s="740"/>
      <c r="ADE39" s="740"/>
      <c r="ADF39" s="740"/>
      <c r="ADG39" s="740"/>
      <c r="ADH39" s="740"/>
      <c r="ADI39" s="740"/>
      <c r="ADJ39" s="740"/>
      <c r="ADK39" s="740"/>
      <c r="ADL39" s="740"/>
      <c r="ADM39" s="740"/>
      <c r="ADN39" s="740"/>
      <c r="ADO39" s="740"/>
      <c r="ADP39" s="740"/>
      <c r="ADQ39" s="740"/>
      <c r="ADR39" s="740"/>
      <c r="ADS39" s="740"/>
      <c r="ADT39" s="740"/>
      <c r="ADU39" s="740"/>
      <c r="ADV39" s="740"/>
      <c r="ADW39" s="740"/>
      <c r="ADX39" s="740"/>
      <c r="ADY39" s="740"/>
      <c r="ADZ39" s="740"/>
      <c r="AEA39" s="740"/>
      <c r="AEB39" s="740"/>
      <c r="AEC39" s="740"/>
      <c r="AED39" s="740"/>
      <c r="AEE39" s="740"/>
      <c r="AEF39" s="740"/>
      <c r="AEG39" s="740"/>
      <c r="AEH39" s="740"/>
      <c r="AEI39" s="740"/>
      <c r="AEJ39" s="740"/>
      <c r="AEK39" s="740"/>
      <c r="AEL39" s="740"/>
      <c r="AEM39" s="740"/>
      <c r="AEN39" s="740"/>
      <c r="AEO39" s="740"/>
      <c r="AEP39" s="740"/>
      <c r="AEQ39" s="740"/>
      <c r="AER39" s="740"/>
      <c r="AES39" s="740"/>
      <c r="AET39" s="740"/>
      <c r="AEU39" s="740"/>
      <c r="AEV39" s="740"/>
      <c r="AEW39" s="740"/>
      <c r="AEX39" s="740"/>
      <c r="AEY39" s="740"/>
      <c r="AEZ39" s="740"/>
      <c r="AFA39" s="740"/>
      <c r="AFB39" s="740"/>
      <c r="AFC39" s="740"/>
      <c r="AFD39" s="740"/>
      <c r="AFE39" s="740"/>
      <c r="AFF39" s="740"/>
      <c r="AFG39" s="740"/>
      <c r="AFH39" s="740"/>
      <c r="AFI39" s="740"/>
      <c r="AFJ39" s="740"/>
      <c r="AFK39" s="740"/>
      <c r="AFL39" s="740"/>
      <c r="AFM39" s="740"/>
      <c r="AFN39" s="740"/>
      <c r="AFO39" s="740"/>
      <c r="AFP39" s="740"/>
      <c r="AFQ39" s="740"/>
      <c r="AFR39" s="740"/>
      <c r="AFS39" s="740"/>
      <c r="AFT39" s="740"/>
      <c r="AFU39" s="740"/>
      <c r="AFV39" s="740"/>
      <c r="AFW39" s="740"/>
      <c r="AFX39" s="740"/>
      <c r="AFY39" s="740"/>
      <c r="AFZ39" s="740"/>
      <c r="AGA39" s="740"/>
      <c r="AGB39" s="740"/>
      <c r="AGC39" s="740"/>
      <c r="AGD39" s="740"/>
      <c r="AGE39" s="740"/>
      <c r="AGF39" s="740"/>
      <c r="AGG39" s="740"/>
      <c r="AGH39" s="740"/>
      <c r="AGI39" s="740"/>
      <c r="AGJ39" s="740"/>
      <c r="AGK39" s="740"/>
      <c r="AGL39" s="740"/>
      <c r="AGM39" s="740"/>
      <c r="AGN39" s="740"/>
      <c r="AGO39" s="740"/>
      <c r="AGP39" s="740"/>
      <c r="AGQ39" s="740"/>
      <c r="AGR39" s="740"/>
      <c r="AGS39" s="740"/>
      <c r="AGT39" s="740"/>
      <c r="AGU39" s="740"/>
      <c r="AGV39" s="740"/>
      <c r="AGW39" s="740"/>
      <c r="AGX39" s="740"/>
      <c r="AGY39" s="740"/>
      <c r="AGZ39" s="740"/>
      <c r="AHA39" s="740"/>
      <c r="AHB39" s="740"/>
      <c r="AHC39" s="740"/>
      <c r="AHD39" s="740"/>
      <c r="AHE39" s="740"/>
      <c r="AHF39" s="740"/>
      <c r="AHG39" s="740"/>
      <c r="AHH39" s="740"/>
      <c r="AHI39" s="740"/>
      <c r="AHJ39" s="740"/>
      <c r="AHK39" s="740"/>
      <c r="AHL39" s="740"/>
      <c r="AHM39" s="740"/>
      <c r="AHN39" s="740"/>
      <c r="AHO39" s="740"/>
      <c r="AHP39" s="740"/>
      <c r="AHQ39" s="740"/>
      <c r="AHR39" s="740"/>
      <c r="AHS39" s="740"/>
      <c r="AHT39" s="740"/>
      <c r="AHU39" s="740"/>
      <c r="AHV39" s="740"/>
      <c r="AHW39" s="740"/>
      <c r="AHX39" s="740"/>
      <c r="AHY39" s="740"/>
      <c r="AHZ39" s="740"/>
      <c r="AIA39" s="740"/>
      <c r="AIB39" s="740"/>
      <c r="AIC39" s="740"/>
      <c r="AID39" s="740"/>
      <c r="AIE39" s="740"/>
      <c r="AIF39" s="740"/>
      <c r="AIG39" s="740"/>
      <c r="AIH39" s="740"/>
      <c r="AII39" s="740"/>
      <c r="AIJ39" s="740"/>
      <c r="AIK39" s="740"/>
      <c r="AIL39" s="740"/>
      <c r="AIM39" s="740"/>
      <c r="AIN39" s="740"/>
      <c r="AIO39" s="740"/>
      <c r="AIP39" s="740"/>
      <c r="AIQ39" s="740"/>
      <c r="AIR39" s="740"/>
      <c r="AIS39" s="740"/>
      <c r="AIT39" s="740"/>
      <c r="AIU39" s="740"/>
      <c r="AIV39" s="740"/>
      <c r="AIW39" s="740"/>
      <c r="AIX39" s="740"/>
      <c r="AIY39" s="740"/>
      <c r="AIZ39" s="740"/>
      <c r="AJA39" s="740"/>
      <c r="AJB39" s="740"/>
      <c r="AJC39" s="740"/>
      <c r="AJD39" s="740"/>
      <c r="AJE39" s="740"/>
      <c r="AJF39" s="740"/>
      <c r="AJG39" s="740"/>
      <c r="AJH39" s="740"/>
      <c r="AJI39" s="740"/>
      <c r="AJJ39" s="740"/>
      <c r="AJK39" s="740"/>
      <c r="AJL39" s="740"/>
      <c r="AJM39" s="740"/>
      <c r="AJN39" s="740"/>
      <c r="AJO39" s="740"/>
      <c r="AJP39" s="740"/>
      <c r="AJQ39" s="740"/>
      <c r="AJR39" s="740"/>
      <c r="AJS39" s="740"/>
      <c r="AJT39" s="740"/>
      <c r="AJU39" s="740"/>
      <c r="AJV39" s="740"/>
      <c r="AJW39" s="740"/>
      <c r="AJX39" s="740"/>
      <c r="AJY39" s="740"/>
      <c r="AJZ39" s="740"/>
      <c r="AKA39" s="740"/>
      <c r="AKB39" s="740"/>
      <c r="AKC39" s="740"/>
      <c r="AKD39" s="740"/>
      <c r="AKE39" s="740"/>
      <c r="AKF39" s="740"/>
      <c r="AKG39" s="740"/>
      <c r="AKH39" s="740"/>
      <c r="AKI39" s="740"/>
      <c r="AKJ39" s="740"/>
      <c r="AKK39" s="740"/>
      <c r="AKL39" s="740"/>
      <c r="AKM39" s="740"/>
      <c r="AKN39" s="740"/>
      <c r="AKO39" s="740"/>
      <c r="AKP39" s="740"/>
      <c r="AKQ39" s="740"/>
      <c r="AKR39" s="740"/>
      <c r="AKS39" s="740"/>
      <c r="AKT39" s="740"/>
      <c r="AKU39" s="740"/>
      <c r="AKV39" s="740"/>
      <c r="AKW39" s="740"/>
      <c r="AKX39" s="740"/>
      <c r="AKY39" s="740"/>
      <c r="AKZ39" s="740"/>
      <c r="ALA39" s="740"/>
      <c r="ALB39" s="740"/>
      <c r="ALC39" s="740"/>
      <c r="ALD39" s="740"/>
      <c r="ALE39" s="740"/>
      <c r="ALF39" s="740"/>
      <c r="ALG39" s="740"/>
      <c r="ALH39" s="740"/>
      <c r="ALI39" s="740"/>
      <c r="ALJ39" s="740"/>
      <c r="ALK39" s="740"/>
      <c r="ALL39" s="740"/>
      <c r="ALM39" s="740"/>
      <c r="ALN39" s="740"/>
      <c r="ALO39" s="740"/>
      <c r="ALP39" s="740"/>
      <c r="ALQ39" s="740"/>
      <c r="ALR39" s="740"/>
      <c r="ALS39" s="740"/>
      <c r="ALT39" s="740"/>
      <c r="ALU39" s="740"/>
      <c r="ALV39" s="740"/>
      <c r="ALW39" s="740"/>
      <c r="ALX39" s="740"/>
      <c r="ALY39" s="740"/>
      <c r="ALZ39" s="740"/>
      <c r="AMA39" s="740"/>
      <c r="AMB39" s="740"/>
      <c r="AMC39" s="740"/>
      <c r="AMD39" s="740"/>
      <c r="AME39" s="740"/>
      <c r="AMF39" s="740"/>
      <c r="AMG39" s="740"/>
      <c r="AMH39" s="740"/>
      <c r="AMI39" s="740"/>
      <c r="AMJ39" s="740"/>
    </row>
  </sheetData>
  <sheetProtection sheet="1" objects="1" scenarios="1"/>
  <mergeCells count="5">
    <mergeCell ref="R1:R18"/>
    <mergeCell ref="B11:Q11"/>
    <mergeCell ref="B16:P16"/>
    <mergeCell ref="B20:P20"/>
    <mergeCell ref="B32:C32"/>
  </mergeCells>
  <conditionalFormatting sqref="B39">
    <cfRule type="containsText" dxfId="2" priority="4" operator="containsText" text="Obrazac prazan">
      <formula>NOT(ISERROR(SEARCH("Obrazac prazan",B39)))</formula>
    </cfRule>
  </conditionalFormatting>
  <pageMargins left="0.82708333333333295" right="0.31527777777777799" top="0.59318181818181814" bottom="0.23611111111111099" header="0.51180555555555496" footer="0.51180555555555496"/>
  <pageSetup paperSize="9" scale="57" firstPageNumber="0" orientation="portrait" r:id="rId1"/>
  <extLst>
    <ext xmlns:x14="http://schemas.microsoft.com/office/spreadsheetml/2009/9/main" uri="{78C0D931-6437-407d-A8EE-F0AAD7539E65}">
      <x14:conditionalFormattings>
        <x14:conditionalFormatting xmlns:xm="http://schemas.microsoft.com/office/excel/2006/main">
          <x14:cfRule type="expression" priority="1" id="{4EBF115B-D0D8-4AF7-B6C0-CBC86CC89FEE}">
            <xm:f>LEFT(OsnPodaci!$A$55,5)&lt;&gt;"Izjav"</xm:f>
            <x14:dxf>
              <font>
                <color theme="0"/>
              </font>
            </x14:dxf>
          </x14:cfRule>
          <xm:sqref>B39</xm:sqref>
        </x14:conditionalFormatting>
        <x14:conditionalFormatting xmlns:xm="http://schemas.microsoft.com/office/excel/2006/main">
          <x14:cfRule type="expression" priority="5" id="{2A0E915F-2D28-4023-ABBE-77373BB06B54}">
            <xm:f>LEFT(OsnPodaci!$A$55,5)&lt;&gt;"Izjav"</xm:f>
            <x14:dxf>
              <font>
                <color theme="0"/>
              </font>
              <fill>
                <patternFill>
                  <bgColor theme="0"/>
                </patternFill>
              </fill>
            </x14:dxf>
          </x14:cfRule>
          <xm:sqref>B28:P37</xm:sqref>
        </x14:conditionalFormatting>
        <x14:conditionalFormatting xmlns:xm="http://schemas.microsoft.com/office/excel/2006/main">
          <x14:cfRule type="expression" priority="6" id="{99146393-B6B8-4A7F-A6E7-3390D37E8BD4}">
            <xm:f>LEFT(OsnPodaci!$A$55,5)&lt;&gt;"Izjav"</xm:f>
            <x14:dxf>
              <font>
                <color theme="0"/>
              </font>
              <fill>
                <patternFill>
                  <bgColor theme="0"/>
                </patternFill>
              </fill>
              <border>
                <left/>
                <right/>
                <top/>
                <bottom/>
                <vertical/>
                <horizontal/>
              </border>
            </x14:dxf>
          </x14:cfRule>
          <xm:sqref>B34:P39 R1 B1:Q11 B14:P31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8"/>
  <sheetViews>
    <sheetView showGridLines="0" zoomScaleNormal="100" workbookViewId="0">
      <selection activeCell="B43" sqref="B43"/>
    </sheetView>
  </sheetViews>
  <sheetFormatPr defaultColWidth="9.140625" defaultRowHeight="15" x14ac:dyDescent="0.25"/>
  <cols>
    <col min="1" max="1" width="8.5703125" style="2" customWidth="1"/>
    <col min="2" max="4" width="9.140625" style="2" customWidth="1"/>
    <col min="5" max="5" width="13.85546875" style="2" customWidth="1"/>
    <col min="6" max="13" width="9.140625" style="2" customWidth="1"/>
    <col min="14" max="14" width="3.5703125" style="2" customWidth="1"/>
    <col min="15" max="15" width="9.140625" style="2" customWidth="1"/>
    <col min="16" max="20" width="9.140625" style="4" customWidth="1"/>
    <col min="21" max="21" width="11.5703125" style="4" customWidth="1"/>
    <col min="22" max="22" width="9.140625" style="4" customWidth="1"/>
    <col min="23" max="16384" width="9.140625" style="4"/>
  </cols>
  <sheetData>
    <row r="1" spans="1:7" s="2" customFormat="1" ht="21" x14ac:dyDescent="0.35">
      <c r="A1" s="963" t="s">
        <v>1969</v>
      </c>
    </row>
    <row r="2" spans="1:7" s="2" customFormat="1" x14ac:dyDescent="0.25">
      <c r="A2" s="2" t="s">
        <v>1970</v>
      </c>
    </row>
    <row r="3" spans="1:7" s="2" customFormat="1" x14ac:dyDescent="0.25">
      <c r="A3" s="2" t="s">
        <v>1971</v>
      </c>
    </row>
    <row r="4" spans="1:7" s="2" customFormat="1" x14ac:dyDescent="0.25">
      <c r="A4" s="2" t="s">
        <v>1972</v>
      </c>
    </row>
    <row r="5" spans="1:7" s="2" customFormat="1" x14ac:dyDescent="0.25">
      <c r="A5" s="964" t="s">
        <v>1973</v>
      </c>
    </row>
    <row r="6" spans="1:7" s="2" customFormat="1" x14ac:dyDescent="0.25"/>
    <row r="7" spans="1:7" s="2" customFormat="1" ht="21" x14ac:dyDescent="0.35">
      <c r="A7" s="963" t="s">
        <v>1974</v>
      </c>
    </row>
    <row r="8" spans="1:7" s="2" customFormat="1" x14ac:dyDescent="0.25">
      <c r="A8" s="2" t="s">
        <v>1975</v>
      </c>
      <c r="G8" s="1" t="s">
        <v>1976</v>
      </c>
    </row>
    <row r="9" spans="1:7" s="2" customFormat="1" x14ac:dyDescent="0.25">
      <c r="A9" s="2" t="s">
        <v>1977</v>
      </c>
    </row>
    <row r="10" spans="1:7" s="2" customFormat="1" x14ac:dyDescent="0.25">
      <c r="A10" s="965" t="s">
        <v>1978</v>
      </c>
    </row>
    <row r="11" spans="1:7" s="2" customFormat="1" x14ac:dyDescent="0.25">
      <c r="A11" s="966" t="s">
        <v>1979</v>
      </c>
    </row>
    <row r="12" spans="1:7" s="2" customFormat="1" x14ac:dyDescent="0.25">
      <c r="A12" s="967"/>
    </row>
    <row r="13" spans="1:7" s="2" customFormat="1" ht="21" x14ac:dyDescent="0.35">
      <c r="A13" s="963" t="s">
        <v>1980</v>
      </c>
    </row>
    <row r="14" spans="1:7" s="2" customFormat="1" x14ac:dyDescent="0.25">
      <c r="A14" s="968" t="s">
        <v>1981</v>
      </c>
    </row>
    <row r="15" spans="1:7" s="2" customFormat="1" x14ac:dyDescent="0.25">
      <c r="A15" s="968" t="s">
        <v>1982</v>
      </c>
    </row>
    <row r="16" spans="1:7" s="2" customFormat="1" x14ac:dyDescent="0.25">
      <c r="A16" s="968" t="s">
        <v>1983</v>
      </c>
    </row>
    <row r="17" spans="1:1" s="2" customFormat="1" x14ac:dyDescent="0.25">
      <c r="A17" s="968" t="s">
        <v>1984</v>
      </c>
    </row>
    <row r="18" spans="1:1" s="2" customFormat="1" x14ac:dyDescent="0.25">
      <c r="A18" s="2" t="s">
        <v>1985</v>
      </c>
    </row>
    <row r="19" spans="1:1" s="2" customFormat="1" x14ac:dyDescent="0.25">
      <c r="A19" s="2" t="s">
        <v>1986</v>
      </c>
    </row>
    <row r="20" spans="1:1" s="2" customFormat="1" x14ac:dyDescent="0.25">
      <c r="A20" s="2" t="s">
        <v>1987</v>
      </c>
    </row>
    <row r="21" spans="1:1" s="2" customFormat="1" x14ac:dyDescent="0.25">
      <c r="A21" s="968" t="s">
        <v>1988</v>
      </c>
    </row>
    <row r="22" spans="1:1" s="2" customFormat="1" x14ac:dyDescent="0.25">
      <c r="A22" s="2" t="s">
        <v>1989</v>
      </c>
    </row>
    <row r="23" spans="1:1" s="2" customFormat="1" x14ac:dyDescent="0.25">
      <c r="A23" s="968" t="s">
        <v>1990</v>
      </c>
    </row>
    <row r="24" spans="1:1" s="2" customFormat="1" x14ac:dyDescent="0.25">
      <c r="A24" s="969" t="s">
        <v>1991</v>
      </c>
    </row>
    <row r="25" spans="1:1" s="2" customFormat="1" x14ac:dyDescent="0.25">
      <c r="A25" s="2" t="s">
        <v>1992</v>
      </c>
    </row>
    <row r="26" spans="1:1" s="2" customFormat="1" x14ac:dyDescent="0.25">
      <c r="A26" s="2" t="s">
        <v>1993</v>
      </c>
    </row>
    <row r="27" spans="1:1" s="2" customFormat="1" x14ac:dyDescent="0.25">
      <c r="A27" s="970" t="s">
        <v>1994</v>
      </c>
    </row>
    <row r="28" spans="1:1" s="2" customFormat="1" x14ac:dyDescent="0.25">
      <c r="A28" s="970" t="s">
        <v>1995</v>
      </c>
    </row>
    <row r="29" spans="1:1" s="2" customFormat="1" x14ac:dyDescent="0.25">
      <c r="A29" s="970" t="s">
        <v>1996</v>
      </c>
    </row>
    <row r="30" spans="1:1" s="2" customFormat="1" x14ac:dyDescent="0.25">
      <c r="A30" s="970" t="s">
        <v>1997</v>
      </c>
    </row>
    <row r="31" spans="1:1" s="2" customFormat="1" x14ac:dyDescent="0.25">
      <c r="A31" s="970" t="s">
        <v>1998</v>
      </c>
    </row>
    <row r="32" spans="1:1" s="2" customFormat="1" x14ac:dyDescent="0.25">
      <c r="A32" s="970" t="s">
        <v>1999</v>
      </c>
    </row>
    <row r="33" spans="1:1" s="2" customFormat="1" x14ac:dyDescent="0.25">
      <c r="A33" s="2" t="s">
        <v>2000</v>
      </c>
    </row>
    <row r="34" spans="1:1" s="2" customFormat="1" x14ac:dyDescent="0.25">
      <c r="A34" s="2" t="s">
        <v>2001</v>
      </c>
    </row>
    <row r="35" spans="1:1" s="2" customFormat="1" x14ac:dyDescent="0.25">
      <c r="A35" s="969" t="s">
        <v>2002</v>
      </c>
    </row>
    <row r="36" spans="1:1" s="2" customFormat="1" x14ac:dyDescent="0.25">
      <c r="A36" s="964" t="s">
        <v>2003</v>
      </c>
    </row>
    <row r="37" spans="1:1" s="2" customFormat="1" x14ac:dyDescent="0.25">
      <c r="A37" s="2" t="s">
        <v>2004</v>
      </c>
    </row>
    <row r="38" spans="1:1" s="2" customFormat="1" x14ac:dyDescent="0.25"/>
    <row r="39" spans="1:1" s="2" customFormat="1" ht="21" x14ac:dyDescent="0.35">
      <c r="A39" s="963" t="s">
        <v>2005</v>
      </c>
    </row>
    <row r="40" spans="1:1" s="2" customFormat="1" x14ac:dyDescent="0.25">
      <c r="A40" s="2" t="s">
        <v>2006</v>
      </c>
    </row>
    <row r="41" spans="1:1" s="2" customFormat="1" x14ac:dyDescent="0.25">
      <c r="A41" s="2" t="s">
        <v>2007</v>
      </c>
    </row>
    <row r="42" spans="1:1" s="2" customFormat="1" x14ac:dyDescent="0.25">
      <c r="A42" s="2" t="s">
        <v>2008</v>
      </c>
    </row>
    <row r="43" spans="1:1" s="2" customFormat="1" x14ac:dyDescent="0.25">
      <c r="A43" s="2" t="s">
        <v>2009</v>
      </c>
    </row>
    <row r="44" spans="1:1" s="2" customFormat="1" x14ac:dyDescent="0.25">
      <c r="A44" s="2" t="s">
        <v>2010</v>
      </c>
    </row>
    <row r="45" spans="1:1" s="2" customFormat="1" x14ac:dyDescent="0.25">
      <c r="A45" s="964" t="s">
        <v>2011</v>
      </c>
    </row>
    <row r="46" spans="1:1" s="2" customFormat="1" x14ac:dyDescent="0.25">
      <c r="A46" s="964"/>
    </row>
    <row r="47" spans="1:1" s="2" customFormat="1" ht="21" x14ac:dyDescent="0.35">
      <c r="A47" s="963" t="s">
        <v>2012</v>
      </c>
    </row>
    <row r="48" spans="1:1" s="2" customFormat="1" x14ac:dyDescent="0.25">
      <c r="A48" s="2" t="s">
        <v>2013</v>
      </c>
    </row>
    <row r="49" spans="1:2" s="2" customFormat="1" x14ac:dyDescent="0.25">
      <c r="A49" s="971" t="s">
        <v>2014</v>
      </c>
    </row>
    <row r="50" spans="1:2" s="2" customFormat="1" x14ac:dyDescent="0.25">
      <c r="A50" s="968" t="s">
        <v>2015</v>
      </c>
    </row>
    <row r="51" spans="1:2" s="2" customFormat="1" x14ac:dyDescent="0.25">
      <c r="A51" s="968" t="s">
        <v>2016</v>
      </c>
    </row>
    <row r="52" spans="1:2" s="2" customFormat="1" x14ac:dyDescent="0.25">
      <c r="A52" s="2" t="s">
        <v>2017</v>
      </c>
    </row>
    <row r="53" spans="1:2" s="2" customFormat="1" x14ac:dyDescent="0.25"/>
    <row r="54" spans="1:2" s="2" customFormat="1" ht="21" x14ac:dyDescent="0.35">
      <c r="A54" s="963" t="s">
        <v>2018</v>
      </c>
    </row>
    <row r="55" spans="1:2" s="2" customFormat="1" x14ac:dyDescent="0.25">
      <c r="A55" s="2" t="s">
        <v>2019</v>
      </c>
      <c r="B55" s="1" t="s">
        <v>2020</v>
      </c>
    </row>
    <row r="56" spans="1:2" s="2" customFormat="1" x14ac:dyDescent="0.25">
      <c r="A56" s="2" t="s">
        <v>2021</v>
      </c>
    </row>
    <row r="57" spans="1:2" s="2" customFormat="1" x14ac:dyDescent="0.25">
      <c r="A57" s="2" t="s">
        <v>2022</v>
      </c>
    </row>
    <row r="58" spans="1:2" s="2" customFormat="1" x14ac:dyDescent="0.25">
      <c r="A58" s="2" t="s">
        <v>2023</v>
      </c>
    </row>
    <row r="59" spans="1:2" s="2" customFormat="1" x14ac:dyDescent="0.25"/>
    <row r="60" spans="1:2" s="2" customFormat="1" ht="21" x14ac:dyDescent="0.35">
      <c r="A60" s="963" t="s">
        <v>2024</v>
      </c>
    </row>
    <row r="61" spans="1:2" s="2" customFormat="1" x14ac:dyDescent="0.25">
      <c r="A61" s="2" t="s">
        <v>2025</v>
      </c>
    </row>
    <row r="62" spans="1:2" s="2" customFormat="1" x14ac:dyDescent="0.25">
      <c r="A62" s="2" t="s">
        <v>2026</v>
      </c>
    </row>
    <row r="63" spans="1:2" s="2" customFormat="1" x14ac:dyDescent="0.25"/>
    <row r="64" spans="1:2" s="2" customFormat="1" ht="21" x14ac:dyDescent="0.35">
      <c r="A64" s="963" t="s">
        <v>2027</v>
      </c>
    </row>
    <row r="65" spans="1:1" s="2" customFormat="1" x14ac:dyDescent="0.25">
      <c r="A65" s="2" t="s">
        <v>2028</v>
      </c>
    </row>
    <row r="66" spans="1:1" s="2" customFormat="1" x14ac:dyDescent="0.25">
      <c r="A66" s="971" t="s">
        <v>2029</v>
      </c>
    </row>
    <row r="67" spans="1:1" s="2" customFormat="1" x14ac:dyDescent="0.25">
      <c r="A67" s="968" t="s">
        <v>2030</v>
      </c>
    </row>
    <row r="68" spans="1:1" s="2" customFormat="1" x14ac:dyDescent="0.25">
      <c r="A68" s="968" t="s">
        <v>2031</v>
      </c>
    </row>
  </sheetData>
  <sheetProtection sheet="1" objects="1" scenarios="1"/>
  <hyperlinks>
    <hyperlink ref="G8" r:id="rId1" xr:uid="{00000000-0004-0000-0200-000000000000}"/>
    <hyperlink ref="B55" r:id="rId2" xr:uid="{00000000-0004-0000-0200-000001000000}"/>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F932E"/>
  </sheetPr>
  <dimension ref="A1:F75"/>
  <sheetViews>
    <sheetView showGridLines="0" view="pageLayout" zoomScale="70" zoomScaleNormal="40" zoomScaleSheetLayoutView="85" zoomScalePageLayoutView="70" workbookViewId="0">
      <selection activeCell="I58" sqref="I58"/>
    </sheetView>
  </sheetViews>
  <sheetFormatPr defaultColWidth="6.5703125" defaultRowHeight="20.25" x14ac:dyDescent="0.2"/>
  <cols>
    <col min="1" max="1" width="66.140625" style="42" customWidth="1"/>
    <col min="2" max="2" width="41.42578125" style="42" customWidth="1"/>
    <col min="3" max="3" width="5.7109375" style="42" customWidth="1"/>
    <col min="4" max="4" width="38.42578125" style="42" customWidth="1"/>
    <col min="5" max="5" width="15.28515625" style="42" customWidth="1"/>
    <col min="6" max="6" width="10.5703125" style="55" customWidth="1"/>
    <col min="7" max="7" width="6.5703125" style="41" customWidth="1"/>
    <col min="8" max="16384" width="6.5703125" style="41"/>
  </cols>
  <sheetData>
    <row r="1" spans="1:6" ht="41.25" customHeight="1" x14ac:dyDescent="0.2">
      <c r="A1" s="995" t="str">
        <f>IF(B4&lt;&gt;"",B4,"Podaci o subjektu")</f>
        <v>DOO Gradski i prigradski saobraćaj Tuzla</v>
      </c>
      <c r="B1" s="995"/>
      <c r="C1" s="995"/>
      <c r="D1" s="995"/>
      <c r="E1" s="995"/>
      <c r="F1" s="996" t="str">
        <f>IF(ISERROR(IF(LEN(CONCATENATE("*",$A$4,'#UNOS'!B30,IF(LEN('#UNOS'!B31)=0,"",IF(LEN('#UNOS'!B31)=0,"",RIGHT(TEXT('#UNOS'!B31,"dd.mm.yyyy"),2))),D58,"*"))&lt;&gt;24,"",CONCATENATE("*",$A$4,'#UNOS'!B30,IF(LEN('#UNOS'!B31)=0,"",IF(LEN('#UNOS'!B31)=0,"",RIGHT(TEXT('#UNOS'!B31,"dd.mm.yyyy"),2))),D58,"*"))),"",IF(LEN(CONCATENATE("*",$A$4,'#UNOS'!B30,IF(LEN('#UNOS'!B31)=0,"",IF(LEN('#UNOS'!B31)=0,"",RIGHT(TEXT('#UNOS'!B31,"dd.mm.yyyy"),2))),D58,"*"))&lt;&gt;24,"",CONCATENATE("*",$A$4,'#UNOS'!B30,IF(LEN('#UNOS'!B31)=0,"",IF(LEN('#UNOS'!B31)=0,"",RIGHT(TEXT('#UNOS'!B31,"dd.mm.yyyy"),2))),D58,"*")))</f>
        <v>*4209197100002102345351*</v>
      </c>
    </row>
    <row r="2" spans="1:6" ht="25.5" x14ac:dyDescent="0.2">
      <c r="A2" s="490"/>
      <c r="B2" s="490"/>
      <c r="C2" s="490"/>
      <c r="E2" s="512" t="s">
        <v>2032</v>
      </c>
      <c r="F2" s="996"/>
    </row>
    <row r="3" spans="1:6" ht="29.25" customHeight="1" x14ac:dyDescent="0.2">
      <c r="A3" s="510" t="s">
        <v>1941</v>
      </c>
      <c r="B3" s="511" t="s">
        <v>1930</v>
      </c>
      <c r="C3" s="43"/>
      <c r="D3" s="43"/>
      <c r="F3" s="996"/>
    </row>
    <row r="4" spans="1:6" ht="57.75" customHeight="1" x14ac:dyDescent="0.2">
      <c r="A4" s="44" t="s">
        <v>2033</v>
      </c>
      <c r="B4" s="997" t="s">
        <v>3123</v>
      </c>
      <c r="C4" s="998"/>
      <c r="D4" s="998"/>
      <c r="E4" s="998"/>
      <c r="F4" s="996"/>
    </row>
    <row r="5" spans="1:6" ht="10.5" customHeight="1" x14ac:dyDescent="0.2">
      <c r="A5" s="51"/>
      <c r="B5" s="67"/>
      <c r="C5" s="67"/>
      <c r="F5" s="996"/>
    </row>
    <row r="6" spans="1:6" ht="29.25" customHeight="1" x14ac:dyDescent="0.2">
      <c r="A6" s="510" t="s">
        <v>1933</v>
      </c>
      <c r="B6" s="511" t="s">
        <v>1934</v>
      </c>
      <c r="C6" s="999" t="s">
        <v>2034</v>
      </c>
      <c r="D6" s="1000"/>
      <c r="E6" s="1001"/>
      <c r="F6" s="996"/>
    </row>
    <row r="7" spans="1:6" ht="29.25" customHeight="1" x14ac:dyDescent="0.2">
      <c r="A7" s="956"/>
      <c r="B7" s="45" t="s">
        <v>46</v>
      </c>
      <c r="C7" s="514"/>
      <c r="D7" s="515"/>
      <c r="E7" s="516"/>
      <c r="F7" s="996"/>
    </row>
    <row r="8" spans="1:6" ht="10.5" customHeight="1" x14ac:dyDescent="0.2">
      <c r="A8" s="51"/>
      <c r="C8" s="517"/>
      <c r="D8" s="515"/>
      <c r="E8" s="516"/>
      <c r="F8" s="996"/>
    </row>
    <row r="9" spans="1:6" ht="29.25" customHeight="1" x14ac:dyDescent="0.35">
      <c r="A9" s="510" t="s">
        <v>1939</v>
      </c>
      <c r="B9" s="513" t="s">
        <v>1965</v>
      </c>
      <c r="C9" s="514"/>
      <c r="D9" s="515"/>
      <c r="E9" s="516"/>
      <c r="F9" s="996"/>
    </row>
    <row r="10" spans="1:6" ht="29.25" customHeight="1" x14ac:dyDescent="0.2">
      <c r="A10" s="46" t="s">
        <v>284</v>
      </c>
      <c r="B10" s="47" t="s">
        <v>3124</v>
      </c>
      <c r="C10" s="1002" t="s">
        <v>2035</v>
      </c>
      <c r="D10" s="1003"/>
      <c r="E10" s="1004"/>
      <c r="F10" s="996"/>
    </row>
    <row r="11" spans="1:6" ht="10.5" customHeight="1" x14ac:dyDescent="0.2">
      <c r="A11" s="51"/>
      <c r="F11" s="996"/>
    </row>
    <row r="12" spans="1:6" ht="29.25" customHeight="1" x14ac:dyDescent="0.35">
      <c r="A12" s="513" t="s">
        <v>1940</v>
      </c>
      <c r="C12" s="51"/>
      <c r="F12" s="996"/>
    </row>
    <row r="13" spans="1:6" ht="29.25" customHeight="1" x14ac:dyDescent="0.2">
      <c r="A13" s="997" t="s">
        <v>3125</v>
      </c>
      <c r="B13" s="998"/>
      <c r="C13" s="998"/>
      <c r="D13" s="998"/>
      <c r="E13" s="998"/>
      <c r="F13" s="996"/>
    </row>
    <row r="14" spans="1:6" ht="10.5" customHeight="1" x14ac:dyDescent="0.2">
      <c r="A14" s="491"/>
      <c r="F14" s="996"/>
    </row>
    <row r="15" spans="1:6" ht="29.25" customHeight="1" x14ac:dyDescent="0.2">
      <c r="A15" s="510" t="s">
        <v>2036</v>
      </c>
      <c r="B15" s="540" t="s">
        <v>1942</v>
      </c>
      <c r="D15" s="510" t="s">
        <v>1964</v>
      </c>
      <c r="F15" s="996"/>
    </row>
    <row r="16" spans="1:6" ht="29.25" customHeight="1" x14ac:dyDescent="0.2">
      <c r="A16" s="49" t="s">
        <v>3126</v>
      </c>
      <c r="B16" s="47" t="str">
        <f>RIGHT(A4,12)</f>
        <v>209197100002</v>
      </c>
      <c r="D16" s="49" t="s">
        <v>2037</v>
      </c>
      <c r="F16" s="996"/>
    </row>
    <row r="17" spans="1:6" ht="10.5" customHeight="1" x14ac:dyDescent="0.2">
      <c r="A17" s="491"/>
      <c r="B17" s="50"/>
      <c r="C17" s="50"/>
      <c r="D17" s="50"/>
      <c r="F17" s="996"/>
    </row>
    <row r="18" spans="1:6" ht="29.25" customHeight="1" x14ac:dyDescent="0.2">
      <c r="A18" s="511" t="s">
        <v>1947</v>
      </c>
      <c r="C18" s="953"/>
      <c r="D18" s="953"/>
      <c r="E18" s="953"/>
      <c r="F18" s="996"/>
    </row>
    <row r="19" spans="1:6" ht="29.25" customHeight="1" x14ac:dyDescent="0.2">
      <c r="A19" s="47" t="s">
        <v>1532</v>
      </c>
      <c r="B19" s="1005" t="str">
        <f>IF(A19="","",IF(ISERROR(VLOOKUP(A19,'#Konverter'!I2:J824,2,FALSE())),"Neispravna ili nepostojeća šifra djelatnosti.",VLOOKUP(A19,'#Konverter'!I2:J824,2,FALSE())))</f>
        <v>Gradski i prigradski kopneni prijevoz putnika</v>
      </c>
      <c r="C19" s="1005"/>
      <c r="D19" s="1005"/>
      <c r="E19" s="1005"/>
      <c r="F19" s="996"/>
    </row>
    <row r="20" spans="1:6" ht="64.5" customHeight="1" x14ac:dyDescent="0.2">
      <c r="B20" s="1005"/>
      <c r="C20" s="1005"/>
      <c r="D20" s="1005"/>
      <c r="E20" s="1005"/>
      <c r="F20" s="996"/>
    </row>
    <row r="21" spans="1:6" ht="15" hidden="1" customHeight="1" x14ac:dyDescent="0.2">
      <c r="A21" s="51"/>
      <c r="C21" s="51"/>
      <c r="D21" s="50"/>
      <c r="E21" s="52"/>
      <c r="F21" s="53"/>
    </row>
    <row r="22" spans="1:6" ht="29.25" customHeight="1" x14ac:dyDescent="0.3">
      <c r="A22" s="511" t="s">
        <v>2038</v>
      </c>
      <c r="B22" s="518" t="s">
        <v>14</v>
      </c>
      <c r="C22" s="51"/>
      <c r="D22" s="330"/>
      <c r="E22" s="52"/>
      <c r="F22" s="53"/>
    </row>
    <row r="23" spans="1:6" ht="29.25" customHeight="1" x14ac:dyDescent="0.2">
      <c r="A23" s="47" t="s">
        <v>3127</v>
      </c>
      <c r="B23" s="492" t="str">
        <f>IF(ISERROR(VLOOKUP(LEFT(A23,3),'#Konverter'!Q2:R19,2,FALSE)),"",VLOOKUP(LEFT(A23,3),'#Konverter'!Q2:R19,2,FALSE))</f>
        <v>NLB Banka d.d. Sarajevo</v>
      </c>
      <c r="C23" s="492"/>
      <c r="D23" s="492"/>
      <c r="E23" s="52"/>
      <c r="F23" s="53"/>
    </row>
    <row r="24" spans="1:6" ht="10.5" customHeight="1" x14ac:dyDescent="0.2">
      <c r="C24" s="493"/>
      <c r="D24" s="493"/>
      <c r="F24" s="53"/>
    </row>
    <row r="25" spans="1:6" ht="20.25" hidden="1" customHeight="1" x14ac:dyDescent="0.2">
      <c r="C25" s="493"/>
      <c r="D25" s="493"/>
      <c r="F25" s="53"/>
    </row>
    <row r="26" spans="1:6" ht="20.25" hidden="1" customHeight="1" x14ac:dyDescent="0.2">
      <c r="C26" s="493"/>
      <c r="D26" s="493"/>
      <c r="F26" s="53"/>
    </row>
    <row r="27" spans="1:6" ht="20.25" hidden="1" customHeight="1" x14ac:dyDescent="0.2">
      <c r="C27" s="61"/>
      <c r="D27" s="493"/>
      <c r="F27" s="53"/>
    </row>
    <row r="28" spans="1:6" ht="26.25" x14ac:dyDescent="0.2">
      <c r="A28" s="511" t="s">
        <v>2039</v>
      </c>
      <c r="B28" s="511" t="s">
        <v>2040</v>
      </c>
      <c r="F28" s="66"/>
    </row>
    <row r="29" spans="1:6" ht="26.25" x14ac:dyDescent="0.35">
      <c r="A29" s="954" t="s">
        <v>2041</v>
      </c>
      <c r="B29" s="56">
        <v>35366109</v>
      </c>
      <c r="F29" s="66"/>
    </row>
    <row r="30" spans="1:6" s="59" customFormat="1" ht="15" customHeight="1" x14ac:dyDescent="0.2">
      <c r="A30" s="57"/>
      <c r="B30" s="57"/>
      <c r="C30" s="57"/>
      <c r="D30" s="57"/>
      <c r="E30" s="58"/>
      <c r="F30" s="66"/>
    </row>
    <row r="31" spans="1:6" ht="15" hidden="1" customHeight="1" x14ac:dyDescent="0.2">
      <c r="C31" s="493"/>
      <c r="F31" s="66"/>
    </row>
    <row r="32" spans="1:6" ht="26.25" x14ac:dyDescent="0.2">
      <c r="A32" s="121" t="s">
        <v>2042</v>
      </c>
      <c r="C32" s="493"/>
      <c r="F32" s="66"/>
    </row>
    <row r="33" spans="1:6" ht="27" customHeight="1" x14ac:dyDescent="0.35">
      <c r="A33" s="513" t="s">
        <v>2043</v>
      </c>
      <c r="B33" s="519" t="s">
        <v>2044</v>
      </c>
      <c r="C33" s="494"/>
      <c r="D33" s="519" t="s">
        <v>2045</v>
      </c>
      <c r="E33" s="520" t="s">
        <v>2046</v>
      </c>
      <c r="F33" s="66"/>
    </row>
    <row r="34" spans="1:6" ht="26.25" x14ac:dyDescent="0.2">
      <c r="A34" s="48" t="s">
        <v>3128</v>
      </c>
      <c r="B34" s="47" t="s">
        <v>3129</v>
      </c>
      <c r="C34" s="494"/>
      <c r="D34" s="47" t="s">
        <v>2252</v>
      </c>
      <c r="E34" s="60" t="s">
        <v>3130</v>
      </c>
      <c r="F34" s="66"/>
    </row>
    <row r="35" spans="1:6" hidden="1" x14ac:dyDescent="0.2">
      <c r="F35" s="61"/>
    </row>
    <row r="36" spans="1:6" s="59" customFormat="1" ht="22.5" hidden="1" x14ac:dyDescent="0.2">
      <c r="A36" s="51"/>
      <c r="E36" s="42"/>
      <c r="F36" s="66"/>
    </row>
    <row r="37" spans="1:6" s="59" customFormat="1" ht="15" customHeight="1" x14ac:dyDescent="0.2">
      <c r="A37" s="57"/>
      <c r="B37" s="57"/>
      <c r="C37" s="57"/>
      <c r="D37" s="57"/>
      <c r="E37" s="58"/>
      <c r="F37" s="66"/>
    </row>
    <row r="38" spans="1:6" s="59" customFormat="1" ht="15" customHeight="1" x14ac:dyDescent="0.2">
      <c r="A38" s="42"/>
      <c r="B38" s="62"/>
      <c r="C38" s="42"/>
      <c r="D38" s="42"/>
      <c r="E38" s="42"/>
      <c r="F38" s="66"/>
    </row>
    <row r="39" spans="1:6" ht="15" hidden="1" customHeight="1" x14ac:dyDescent="0.2">
      <c r="C39" s="493"/>
      <c r="F39" s="66"/>
    </row>
    <row r="40" spans="1:6" ht="22.5" x14ac:dyDescent="0.2">
      <c r="A40" s="521" t="s">
        <v>2047</v>
      </c>
      <c r="B40" s="522"/>
      <c r="C40" s="495"/>
      <c r="D40" s="50"/>
      <c r="E40" s="50"/>
      <c r="F40" s="66"/>
    </row>
    <row r="41" spans="1:6" ht="27" customHeight="1" x14ac:dyDescent="0.3">
      <c r="A41" s="523" t="s">
        <v>2048</v>
      </c>
      <c r="B41" s="524"/>
      <c r="C41" s="496"/>
      <c r="D41" s="524"/>
      <c r="E41" s="525" t="s">
        <v>2049</v>
      </c>
      <c r="F41" s="66"/>
    </row>
    <row r="42" spans="1:6" ht="27" customHeight="1" x14ac:dyDescent="0.2">
      <c r="A42" s="526" t="s">
        <v>2050</v>
      </c>
      <c r="B42" s="527"/>
      <c r="C42" s="497"/>
      <c r="D42" s="989"/>
      <c r="E42" s="990"/>
      <c r="F42" s="66"/>
    </row>
    <row r="43" spans="1:6" s="59" customFormat="1" ht="27" customHeight="1" x14ac:dyDescent="0.2">
      <c r="A43" s="528" t="s">
        <v>2051</v>
      </c>
      <c r="B43" s="529"/>
      <c r="C43" s="369"/>
      <c r="D43" s="987"/>
      <c r="E43" s="988"/>
      <c r="F43" s="66"/>
    </row>
    <row r="44" spans="1:6" s="59" customFormat="1" ht="27" customHeight="1" x14ac:dyDescent="0.2">
      <c r="A44" s="528" t="s">
        <v>2052</v>
      </c>
      <c r="B44" s="530"/>
      <c r="C44" s="369"/>
      <c r="D44" s="987"/>
      <c r="E44" s="988"/>
      <c r="F44" s="66"/>
    </row>
    <row r="45" spans="1:6" s="59" customFormat="1" ht="27" customHeight="1" x14ac:dyDescent="0.2">
      <c r="A45" s="528" t="s">
        <v>2053</v>
      </c>
      <c r="B45" s="531"/>
      <c r="C45" s="369"/>
      <c r="D45" s="987"/>
      <c r="E45" s="988"/>
      <c r="F45" s="66"/>
    </row>
    <row r="46" spans="1:6" s="59" customFormat="1" ht="27" customHeight="1" x14ac:dyDescent="0.2">
      <c r="A46" s="528" t="s">
        <v>2054</v>
      </c>
      <c r="B46" s="531"/>
      <c r="C46" s="369"/>
      <c r="D46" s="987"/>
      <c r="E46" s="988"/>
      <c r="F46" s="66"/>
    </row>
    <row r="47" spans="1:6" s="59" customFormat="1" ht="27" customHeight="1" x14ac:dyDescent="0.2">
      <c r="A47" s="528" t="s">
        <v>2055</v>
      </c>
      <c r="B47" s="531"/>
      <c r="C47" s="369"/>
      <c r="D47" s="987"/>
      <c r="E47" s="988"/>
      <c r="F47" s="66"/>
    </row>
    <row r="48" spans="1:6" s="59" customFormat="1" ht="27" customHeight="1" x14ac:dyDescent="0.2">
      <c r="A48" s="528" t="s">
        <v>2056</v>
      </c>
      <c r="B48" s="531"/>
      <c r="C48" s="369"/>
      <c r="D48" s="987"/>
      <c r="E48" s="988"/>
      <c r="F48" s="66"/>
    </row>
    <row r="49" spans="1:6" s="59" customFormat="1" ht="27" customHeight="1" x14ac:dyDescent="0.2">
      <c r="A49" s="528" t="s">
        <v>2057</v>
      </c>
      <c r="B49" s="532"/>
      <c r="C49" s="369"/>
      <c r="D49" s="987"/>
      <c r="E49" s="988"/>
      <c r="F49" s="66"/>
    </row>
    <row r="50" spans="1:6" s="59" customFormat="1" ht="27" customHeight="1" x14ac:dyDescent="0.2">
      <c r="A50" s="528" t="s">
        <v>2058</v>
      </c>
      <c r="B50" s="529"/>
      <c r="C50" s="369"/>
      <c r="D50" s="987">
        <v>1</v>
      </c>
      <c r="E50" s="988"/>
      <c r="F50" s="66"/>
    </row>
    <row r="51" spans="1:6" s="59" customFormat="1" ht="27" customHeight="1" x14ac:dyDescent="0.2">
      <c r="A51" s="500" t="s">
        <v>2059</v>
      </c>
      <c r="B51" s="370"/>
      <c r="C51" s="498"/>
      <c r="D51" s="993">
        <f>SUM(D42:E50)</f>
        <v>1</v>
      </c>
      <c r="E51" s="994"/>
      <c r="F51" s="66"/>
    </row>
    <row r="52" spans="1:6" s="59" customFormat="1" ht="15" customHeight="1" x14ac:dyDescent="0.35">
      <c r="B52" s="499"/>
      <c r="C52" s="499"/>
      <c r="D52" s="499"/>
      <c r="E52" s="42"/>
      <c r="F52" s="63"/>
    </row>
    <row r="53" spans="1:6" s="59" customFormat="1" ht="30" customHeight="1" x14ac:dyDescent="0.25">
      <c r="A53" s="521" t="s">
        <v>2060</v>
      </c>
      <c r="B53" s="522"/>
      <c r="C53" s="50"/>
      <c r="D53" s="50"/>
      <c r="E53" s="50"/>
      <c r="F53" s="63"/>
    </row>
    <row r="54" spans="1:6" s="59" customFormat="1" ht="22.5" x14ac:dyDescent="0.25">
      <c r="A54" s="533" t="s">
        <v>18</v>
      </c>
      <c r="B54" s="533" t="s">
        <v>19</v>
      </c>
      <c r="C54" s="50"/>
      <c r="D54" s="533" t="s">
        <v>33</v>
      </c>
      <c r="E54" s="50"/>
      <c r="F54" s="63"/>
    </row>
    <row r="55" spans="1:6" s="59" customFormat="1" ht="22.5" x14ac:dyDescent="0.25">
      <c r="A55" s="371" t="s">
        <v>49</v>
      </c>
      <c r="B55" s="371" t="s">
        <v>50</v>
      </c>
      <c r="C55" s="50"/>
      <c r="D55" s="985"/>
      <c r="E55" s="50"/>
      <c r="F55" s="63"/>
    </row>
    <row r="56" spans="1:6" s="59" customFormat="1" ht="11.25" customHeight="1" x14ac:dyDescent="0.25">
      <c r="A56" s="50"/>
      <c r="B56" s="50"/>
      <c r="C56" s="50"/>
      <c r="D56" s="50"/>
      <c r="E56" s="50"/>
      <c r="F56" s="63"/>
    </row>
    <row r="57" spans="1:6" s="59" customFormat="1" ht="22.5" x14ac:dyDescent="0.25">
      <c r="A57" s="534" t="s">
        <v>2061</v>
      </c>
      <c r="B57" s="534" t="s">
        <v>2062</v>
      </c>
      <c r="C57" s="535"/>
      <c r="D57" s="534" t="s">
        <v>2063</v>
      </c>
      <c r="E57" s="50"/>
      <c r="F57" s="63"/>
    </row>
    <row r="58" spans="1:6" s="59" customFormat="1" ht="22.5" x14ac:dyDescent="0.25">
      <c r="A58" s="957">
        <v>44927</v>
      </c>
      <c r="B58" s="958">
        <v>45291</v>
      </c>
      <c r="C58" s="64"/>
      <c r="D58" s="958">
        <v>45351</v>
      </c>
      <c r="E58" s="50"/>
      <c r="F58" s="63"/>
    </row>
    <row r="59" spans="1:6" s="59" customFormat="1" ht="11.25" customHeight="1" x14ac:dyDescent="0.25">
      <c r="A59" s="50"/>
      <c r="B59" s="50"/>
      <c r="C59" s="50"/>
      <c r="D59" s="50"/>
      <c r="E59" s="50"/>
      <c r="F59" s="63"/>
    </row>
    <row r="60" spans="1:6" s="59" customFormat="1" ht="22.5" hidden="1" x14ac:dyDescent="0.25">
      <c r="A60" s="50"/>
      <c r="B60" s="64"/>
      <c r="C60" s="64"/>
      <c r="D60" s="64"/>
      <c r="E60" s="50"/>
      <c r="F60" s="63"/>
    </row>
    <row r="61" spans="1:6" s="59" customFormat="1" ht="22.5" x14ac:dyDescent="0.3">
      <c r="A61" s="534" t="s">
        <v>17</v>
      </c>
      <c r="B61" s="330"/>
      <c r="C61" s="50"/>
      <c r="D61" s="50"/>
      <c r="E61" s="50"/>
      <c r="F61" s="63"/>
    </row>
    <row r="62" spans="1:6" s="59" customFormat="1" ht="22.5" x14ac:dyDescent="0.3">
      <c r="A62" s="372" t="s">
        <v>67</v>
      </c>
      <c r="B62" s="330"/>
      <c r="C62" s="50"/>
      <c r="D62" s="50"/>
      <c r="E62" s="50"/>
      <c r="F62" s="63"/>
    </row>
    <row r="63" spans="1:6" ht="22.5" hidden="1" x14ac:dyDescent="0.2">
      <c r="A63" s="50"/>
      <c r="B63" s="50"/>
      <c r="C63" s="50"/>
      <c r="D63" s="50"/>
      <c r="E63" s="50"/>
      <c r="F63" s="66"/>
    </row>
    <row r="64" spans="1:6" s="59" customFormat="1" ht="22.5" hidden="1" x14ac:dyDescent="0.25">
      <c r="A64" s="50"/>
      <c r="B64" s="50"/>
      <c r="C64" s="50"/>
      <c r="D64" s="50"/>
      <c r="E64" s="50"/>
      <c r="F64" s="63"/>
    </row>
    <row r="65" spans="1:6" s="59" customFormat="1" ht="22.5" x14ac:dyDescent="0.25">
      <c r="A65" s="50"/>
      <c r="B65" s="50"/>
      <c r="C65" s="50"/>
      <c r="D65" s="50"/>
      <c r="E65" s="50"/>
      <c r="F65" s="63"/>
    </row>
    <row r="66" spans="1:6" ht="22.5" x14ac:dyDescent="0.2">
      <c r="A66" s="534" t="s">
        <v>2064</v>
      </c>
      <c r="B66" s="50"/>
      <c r="C66" s="50"/>
      <c r="D66" s="50"/>
      <c r="E66" s="50"/>
      <c r="F66" s="66"/>
    </row>
    <row r="67" spans="1:6" ht="22.5" x14ac:dyDescent="0.2">
      <c r="A67" s="536" t="s">
        <v>2065</v>
      </c>
      <c r="B67" s="537"/>
      <c r="C67" s="537"/>
      <c r="D67" s="537"/>
      <c r="E67" s="537"/>
      <c r="F67" s="66"/>
    </row>
    <row r="68" spans="1:6" ht="11.25" customHeight="1" x14ac:dyDescent="0.2">
      <c r="A68" s="50"/>
      <c r="B68" s="50"/>
      <c r="C68" s="50"/>
      <c r="D68" s="50"/>
      <c r="E68" s="50"/>
      <c r="F68" s="63"/>
    </row>
    <row r="69" spans="1:6" s="59" customFormat="1" ht="22.5" x14ac:dyDescent="0.3">
      <c r="A69" s="538" t="s">
        <v>2066</v>
      </c>
      <c r="B69" s="539" t="s">
        <v>2067</v>
      </c>
      <c r="C69" s="50"/>
      <c r="D69" s="50"/>
      <c r="E69" s="50"/>
      <c r="F69" s="63"/>
    </row>
    <row r="70" spans="1:6" s="59" customFormat="1" ht="22.5" x14ac:dyDescent="0.3">
      <c r="A70" s="955" t="s">
        <v>2041</v>
      </c>
      <c r="B70" s="373">
        <v>35366109</v>
      </c>
      <c r="C70" s="50"/>
      <c r="D70" s="50"/>
      <c r="E70" s="50"/>
      <c r="F70" s="66"/>
    </row>
    <row r="71" spans="1:6" ht="22.5" hidden="1" x14ac:dyDescent="0.2">
      <c r="B71" s="50"/>
      <c r="C71" s="50"/>
      <c r="D71" s="50"/>
      <c r="F71" s="63"/>
    </row>
    <row r="72" spans="1:6" s="59" customFormat="1" ht="26.25" hidden="1" customHeight="1" x14ac:dyDescent="0.2">
      <c r="A72" s="42"/>
      <c r="B72" s="42"/>
      <c r="D72" s="42"/>
      <c r="E72" s="42"/>
      <c r="F72" s="66"/>
    </row>
    <row r="73" spans="1:6" ht="80.25" customHeight="1" x14ac:dyDescent="0.5">
      <c r="A73" s="991" t="str">
        <f>IF(ISERROR(F1),"Unesite JIB; tip, verziju izvještaja, interval izvještavanja (Od, Do) i datum sastavljanja.",IF(LEN(F1)&lt;&gt;24,"Unesite JIB; tip, verziju izvještaja, interval izvještavanja (Od, Do) i datum sastavljanja.",CONCATENATE("JIB+    ",MID(F1,2,22))))</f>
        <v>JIB+    4209197100002102345351</v>
      </c>
      <c r="B73" s="991"/>
      <c r="C73" s="991"/>
      <c r="D73" s="991"/>
      <c r="E73" s="991"/>
      <c r="F73" s="66"/>
    </row>
    <row r="74" spans="1:6" ht="10.5" customHeight="1" x14ac:dyDescent="0.2">
      <c r="A74" s="67"/>
      <c r="B74" s="67"/>
      <c r="C74" s="67"/>
      <c r="D74" s="67"/>
      <c r="E74" s="67"/>
      <c r="F74" s="66"/>
    </row>
    <row r="75" spans="1:6" x14ac:dyDescent="0.3">
      <c r="A75" s="992" t="s">
        <v>2068</v>
      </c>
      <c r="B75" s="992"/>
      <c r="C75" s="992"/>
      <c r="D75" s="992"/>
      <c r="E75" s="992"/>
      <c r="F75" s="992"/>
    </row>
  </sheetData>
  <sheetProtection sheet="1" objects="1" scenarios="1"/>
  <dataConsolidate link="1"/>
  <mergeCells count="19">
    <mergeCell ref="A1:E1"/>
    <mergeCell ref="F1:F20"/>
    <mergeCell ref="B4:E4"/>
    <mergeCell ref="C6:E6"/>
    <mergeCell ref="C10:E10"/>
    <mergeCell ref="B19:E20"/>
    <mergeCell ref="A13:E13"/>
    <mergeCell ref="D44:E44"/>
    <mergeCell ref="D43:E43"/>
    <mergeCell ref="D42:E42"/>
    <mergeCell ref="A73:E73"/>
    <mergeCell ref="A75:F75"/>
    <mergeCell ref="D51:E51"/>
    <mergeCell ref="D50:E50"/>
    <mergeCell ref="D49:E49"/>
    <mergeCell ref="D48:E48"/>
    <mergeCell ref="D47:E47"/>
    <mergeCell ref="D46:E46"/>
    <mergeCell ref="D45:E45"/>
  </mergeCells>
  <conditionalFormatting sqref="A7">
    <cfRule type="expression" dxfId="137" priority="13">
      <formula>LEN(TRIM(A7))=0</formula>
    </cfRule>
  </conditionalFormatting>
  <conditionalFormatting sqref="A16">
    <cfRule type="expression" dxfId="136" priority="20">
      <formula>LEN(TRIM(A16))&gt;0</formula>
    </cfRule>
  </conditionalFormatting>
  <conditionalFormatting sqref="A19">
    <cfRule type="expression" dxfId="135" priority="17">
      <formula>LEN(TRIM(A19))=0</formula>
    </cfRule>
  </conditionalFormatting>
  <conditionalFormatting sqref="A23">
    <cfRule type="expression" dxfId="134" priority="16">
      <formula>LEN(TRIM(A23))=0</formula>
    </cfRule>
  </conditionalFormatting>
  <conditionalFormatting sqref="A29">
    <cfRule type="expression" dxfId="133" priority="15">
      <formula>$A$29=""</formula>
    </cfRule>
  </conditionalFormatting>
  <conditionalFormatting sqref="A62">
    <cfRule type="expression" dxfId="132" priority="33">
      <formula>LEN(TRIM(A62))&gt;0</formula>
    </cfRule>
  </conditionalFormatting>
  <conditionalFormatting sqref="A67">
    <cfRule type="expression" dxfId="131" priority="27">
      <formula>$A$68&lt;&gt;""</formula>
    </cfRule>
  </conditionalFormatting>
  <conditionalFormatting sqref="A70">
    <cfRule type="expression" dxfId="130" priority="5">
      <formula>$A$70=""</formula>
    </cfRule>
    <cfRule type="expression" dxfId="129" priority="31">
      <formula>$A$70&lt;&gt;""</formula>
    </cfRule>
  </conditionalFormatting>
  <conditionalFormatting sqref="A4:B4">
    <cfRule type="expression" dxfId="128" priority="18">
      <formula>LEN(TRIM(A4))=0</formula>
    </cfRule>
  </conditionalFormatting>
  <conditionalFormatting sqref="A34:B34">
    <cfRule type="expression" dxfId="127" priority="65">
      <formula>LEN(TRIM(A34))=0</formula>
    </cfRule>
  </conditionalFormatting>
  <conditionalFormatting sqref="A55:B55">
    <cfRule type="expression" dxfId="126" priority="28">
      <formula>LEN(TRIM(A55))&gt;0</formula>
    </cfRule>
  </conditionalFormatting>
  <conditionalFormatting sqref="A58:B58">
    <cfRule type="expression" dxfId="125" priority="25">
      <formula>LEN(TRIM(A58))=0</formula>
    </cfRule>
  </conditionalFormatting>
  <conditionalFormatting sqref="B7 A10">
    <cfRule type="expression" dxfId="124" priority="23">
      <formula>LEN(TRIM(A7))&gt;0</formula>
    </cfRule>
  </conditionalFormatting>
  <conditionalFormatting sqref="B10 A13">
    <cfRule type="expression" dxfId="123" priority="19">
      <formula>LEN(TRIM(A10))=0</formula>
    </cfRule>
  </conditionalFormatting>
  <conditionalFormatting sqref="B15:B16">
    <cfRule type="expression" dxfId="122" priority="14">
      <formula>OR($A$16="",$A$16="Ne")</formula>
    </cfRule>
  </conditionalFormatting>
  <conditionalFormatting sqref="B19">
    <cfRule type="containsText" dxfId="121" priority="8" operator="containsText" text="Neispravna">
      <formula>NOT(ISERROR(SEARCH("Neispravna",B19)))</formula>
    </cfRule>
  </conditionalFormatting>
  <conditionalFormatting sqref="B22">
    <cfRule type="expression" dxfId="120" priority="7">
      <formula>$A$23=""</formula>
    </cfRule>
  </conditionalFormatting>
  <conditionalFormatting sqref="B23">
    <cfRule type="notContainsBlanks" dxfId="119" priority="6">
      <formula>LEN(TRIM(B23))&gt;0</formula>
    </cfRule>
  </conditionalFormatting>
  <conditionalFormatting sqref="B29">
    <cfRule type="expression" dxfId="118" priority="10">
      <formula>LEN($B$29)=8</formula>
    </cfRule>
    <cfRule type="expression" dxfId="117" priority="11">
      <formula>LEN($B$29)=9</formula>
    </cfRule>
    <cfRule type="expression" dxfId="116" priority="12">
      <formula>$B$29&lt;&gt;""</formula>
    </cfRule>
  </conditionalFormatting>
  <conditionalFormatting sqref="B44">
    <cfRule type="expression" dxfId="115" priority="36">
      <formula>LEN(TRIM(B44))&gt;0</formula>
    </cfRule>
  </conditionalFormatting>
  <conditionalFormatting sqref="B45:B48">
    <cfRule type="expression" dxfId="114" priority="35">
      <formula>LEN(TRIM(B45))&gt;0</formula>
    </cfRule>
  </conditionalFormatting>
  <conditionalFormatting sqref="B49">
    <cfRule type="expression" dxfId="113" priority="34">
      <formula>LEN(TRIM(B49))=0</formula>
    </cfRule>
  </conditionalFormatting>
  <conditionalFormatting sqref="B70">
    <cfRule type="expression" dxfId="112" priority="29">
      <formula>LEN($B$70)=8</formula>
    </cfRule>
    <cfRule type="expression" dxfId="111" priority="30">
      <formula>LEN($B$70)=9</formula>
    </cfRule>
    <cfRule type="expression" dxfId="110" priority="32">
      <formula>$B$70&lt;&gt;""</formula>
    </cfRule>
  </conditionalFormatting>
  <conditionalFormatting sqref="B71">
    <cfRule type="duplicateValues" dxfId="109" priority="75"/>
  </conditionalFormatting>
  <conditionalFormatting sqref="D16">
    <cfRule type="expression" dxfId="108" priority="9">
      <formula>LEN(TRIM(D16))&gt;0</formula>
    </cfRule>
  </conditionalFormatting>
  <conditionalFormatting sqref="D34">
    <cfRule type="expression" dxfId="107" priority="49">
      <formula>LEN(TRIM(D34))=0</formula>
    </cfRule>
  </conditionalFormatting>
  <conditionalFormatting sqref="D42:D51">
    <cfRule type="expression" dxfId="106" priority="66">
      <formula>LEN(TRIM(D42))=0</formula>
    </cfRule>
  </conditionalFormatting>
  <conditionalFormatting sqref="D51">
    <cfRule type="cellIs" dxfId="105" priority="37" operator="notEqual">
      <formula>1</formula>
    </cfRule>
  </conditionalFormatting>
  <conditionalFormatting sqref="D54:D55">
    <cfRule type="expression" dxfId="104" priority="1">
      <formula>$A$55&lt;&gt;"Godišnji - različit izvještajni period"</formula>
    </cfRule>
  </conditionalFormatting>
  <conditionalFormatting sqref="D55">
    <cfRule type="expression" dxfId="103" priority="2">
      <formula>$D$55=""</formula>
    </cfRule>
  </conditionalFormatting>
  <conditionalFormatting sqref="D58">
    <cfRule type="expression" dxfId="102" priority="24">
      <formula>LEN(TRIM(D58))=0</formula>
    </cfRule>
  </conditionalFormatting>
  <conditionalFormatting sqref="E34">
    <cfRule type="expression" dxfId="101" priority="50">
      <formula>LEN(TRIM(E34))&gt;0</formula>
    </cfRule>
  </conditionalFormatting>
  <dataValidations count="24">
    <dataValidation allowBlank="1" showInputMessage="1" showErrorMessage="1" promptTitle=" " prompt="Podaci o računovođi/rev. društvu moraju slijediti navedeni format. Crveno istaknuti tekst se ne smije brisati!" sqref="A67" xr:uid="{00000000-0002-0000-0300-000000000000}"/>
    <dataValidation allowBlank="1" showInputMessage="1" showErrorMessage="1" promptTitle=" " sqref="A13 B10" xr:uid="{00000000-0002-0000-0300-000001000000}">
      <formula1>0</formula1>
      <formula2>0</formula2>
    </dataValidation>
    <dataValidation type="list" allowBlank="1" showInputMessage="1" showErrorMessage="1" promptTitle=" " prompt="Odabrati s liste" sqref="E34" xr:uid="{00000000-0002-0000-0300-000002000000}">
      <formula1>"Muški,Ženski"</formula1>
    </dataValidation>
    <dataValidation allowBlank="1" errorTitle=" " error="Odabrati s liste" promptTitle=" " prompt="Odabrati s liste" sqref="C61 D57" xr:uid="{00000000-0002-0000-0300-000003000000}"/>
    <dataValidation type="custom" operator="equal" allowBlank="1" showInputMessage="1" showErrorMessage="1" errorTitle="Neispravna e-mail adresa" error="E-mail adresa mora sadržavati &quot;@&quot; i barem jednu tačku." promptTitle="Unijeti ispravnu e-mail adresu" prompt="E-mail adresa mora sadržavati &quot;@&quot; i barem jednu tačku." sqref="A29" xr:uid="{00000000-0002-0000-0300-000004000000}">
      <formula1>ISNUMBER(MATCH("*@*.?*",A29,0))</formula1>
    </dataValidation>
    <dataValidation allowBlank="1" showInputMessage="1" showErrorMessage="1" promptTitle=" " prompt="Subjekti od javnog interesa pripremaju izvještaj po standardu MRS/MSFI (velika pravna lica)." sqref="D15" xr:uid="{00000000-0002-0000-0300-000005000000}"/>
    <dataValidation operator="greaterThan" allowBlank="1" showInputMessage="1" showErrorMessage="1" errorTitle=" Greška u unosu datuma" error="Unijeti datum u formatu prikazanom na Vašem računaru (bez tačke poslije godine!)" promptTitle=" " prompt="Unijeti datum u formatu prikazanom na Vašem računaru (bez tačke poslije godine!)" sqref="B58" xr:uid="{00000000-0002-0000-0300-000006000000}"/>
    <dataValidation type="textLength" operator="equal" allowBlank="1" errorTitle=" " error="12 cifara." promptTitle=" " prompt="12 cifara" sqref="B16" xr:uid="{00000000-0002-0000-0300-000007000000}">
      <formula1>12</formula1>
    </dataValidation>
    <dataValidation allowBlank="1" error="Odabrati s liste" promptTitle=" " prompt="Odabrati s liste" sqref="B23" xr:uid="{00000000-0002-0000-0300-000008000000}"/>
    <dataValidation type="textLength" operator="equal" allowBlank="1" showInputMessage="1" showErrorMessage="1" errorTitle="Greška" error="JIB mora sadržavati tačno 13 cifara" promptTitle=" " prompt="13 cifara" sqref="A4 B49" xr:uid="{00000000-0002-0000-0300-000009000000}">
      <formula1>13</formula1>
    </dataValidation>
    <dataValidation type="list" operator="equal" allowBlank="1" showInputMessage="1" showErrorMessage="1" errorTitle="Greška" error="Odabrati sa liste" promptTitle=" " prompt="Odabrati s liste" sqref="D16 A16" xr:uid="{00000000-0002-0000-0300-00000A000000}">
      <formula1>"DA,NE"</formula1>
    </dataValidation>
    <dataValidation type="textLength" operator="equal" allowBlank="1" showInputMessage="1" showErrorMessage="1" error="npr. 27.10" promptTitle=" " prompt="npr. 27.11" sqref="A19" xr:uid="{00000000-0002-0000-0300-00000B000000}">
      <formula1>5</formula1>
    </dataValidation>
    <dataValidation type="textLength" operator="equal" allowBlank="1" showInputMessage="1" showErrorMessage="1" errorTitle="Greška" error="16 cifara" promptTitle=" " prompt="16 cifara" sqref="A23" xr:uid="{00000000-0002-0000-0300-00000C000000}">
      <formula1>16</formula1>
    </dataValidation>
    <dataValidation allowBlank="1" showInputMessage="1" showErrorMessage="1" errorTitle=" " error="Upisati zvanični puni naziv pravnog lica (firmu)" promptTitle=" " prompt="Upisati zvanični puni naziv pravnog lica (firmu)" sqref="B4" xr:uid="{00000000-0002-0000-0300-00000D000000}"/>
    <dataValidation type="textLength" allowBlank="1" showInputMessage="1" showErrorMessage="1" errorTitle="Greška u unosu broja" error="Unijeti samo cifre broja telefona, npr. 033652310, 0603695214. Broj mora imati 9 ili 10 cifara." promptTitle=" " prompt="Unijeti samo cifre broja telefona, npr. 033652310, 0603695214. Broj mora imati 9 ili 10 cifara." sqref="B29 B70" xr:uid="{00000000-0002-0000-0300-00000E000000}">
      <formula1>8</formula1>
      <formula2>9</formula2>
    </dataValidation>
    <dataValidation type="custom" allowBlank="1" showInputMessage="1" showErrorMessage="1" errorTitle="Neispravna e-mail adresa" error="E-mail adresa mora sadržavati &quot;@&quot; i barem jednu tačku." promptTitle="Unijeti ispravnu e-mail adresu" prompt="E-mail adresa mora sadržavati &quot;@&quot; i barem jednu tačku." sqref="A70" xr:uid="{00000000-0002-0000-0300-00000F000000}">
      <formula1>ISNUMBER(MATCH("*@*.?*",A70,0))</formula1>
    </dataValidation>
    <dataValidation allowBlank="1" showInputMessage="1" sqref="A6" xr:uid="{00000000-0002-0000-0300-000010000000}"/>
    <dataValidation allowBlank="1" sqref="C57:C58 E57:E58 A1 A60:E60 A57:B57" xr:uid="{00000000-0002-0000-0300-000011000000}"/>
    <dataValidation type="list" allowBlank="1" showInputMessage="1" showErrorMessage="1" errorTitle="Greška" error="Odaberite standard s popisa" promptTitle=" " prompt="Odabrati s liste" sqref="A62" xr:uid="{00000000-0002-0000-0300-000012000000}">
      <formula1>"MSFI za MSP (mala i srednja pravna lica),MRS/MSFI (velika pravna lica)"</formula1>
    </dataValidation>
    <dataValidation operator="greaterThan" allowBlank="1" showInputMessage="1" showErrorMessage="1" errorTitle=" " error="Unijeti datum u formatu prikazanom na Vašem računaru (bez tačke poslije godine!)" promptTitle=" " prompt="Unijeti datum u formatu prikazanom na Vašem računaru (bez tačke poslije godine!)" sqref="D58" xr:uid="{00000000-0002-0000-0300-000013000000}"/>
    <dataValidation allowBlank="1" showInputMessage="1" showErrorMessage="1" promptTitle=" " prompt="npr. 12,54%" sqref="D42:D50" xr:uid="{00000000-0002-0000-0300-000014000000}"/>
    <dataValidation operator="greaterThan" allowBlank="1" showInputMessage="1" prompt="Samo za potrebe Izjave o neaktivnosti" sqref="A7" xr:uid="{00000000-0002-0000-0300-000015000000}"/>
    <dataValidation type="date" operator="greaterThan" allowBlank="1" showInputMessage="1" showErrorMessage="1" error="Unijeti datum u formatu prikazanom na Vašem računaru (bez tačke poslije godine!)" prompt="Unijeti datum u formatu prikazanom na Vašem računaru (bez tačke poslije godine!)" sqref="A58" xr:uid="{00000000-0002-0000-0300-000016000000}">
      <formula1>32874</formula1>
    </dataValidation>
    <dataValidation allowBlank="1" showInputMessage="1" showErrorMessage="1" promptTitle=" " prompt="Ukupna vrijednost vlasništva mora iznositi 100%" sqref="D51:E51" xr:uid="{00000000-0002-0000-0300-000017000000}"/>
  </dataValidations>
  <pageMargins left="0.78740157480314965" right="0.27559055118110237" top="0.27559055118110237" bottom="0.27559055118110237" header="0" footer="0"/>
  <pageSetup paperSize="9" scale="51" firstPageNumber="0" fitToWidth="0" fitToHeight="0" orientation="portrait" horizontalDpi="300" verticalDpi="300" r:id="rId1"/>
  <headerFooter>
    <oddHeader xml:space="preserve">&amp;C                                                                            </oddHeader>
    <oddFooter xml:space="preserve">&amp;C                                                                                </oddFooter>
  </headerFooter>
  <drawing r:id="rId2"/>
  <extLst>
    <ext xmlns:x14="http://schemas.microsoft.com/office/spreadsheetml/2009/9/main" uri="{CCE6A557-97BC-4b89-ADB6-D9C93CAAB3DF}">
      <x14:dataValidations xmlns:xm="http://schemas.microsoft.com/office/excel/2006/main" count="8">
        <x14:dataValidation type="list" allowBlank="1" showInputMessage="1" showErrorMessage="1" error="Odaberi s liste" prompt="Odaberi s liste" xr:uid="{00000000-0002-0000-0300-000018000000}">
          <x14:formula1>
            <xm:f>'#Konverter'!$AK$2:$AK$80</xm:f>
          </x14:formula1>
          <xm:sqref>B46:B48</xm:sqref>
        </x14:dataValidation>
        <x14:dataValidation type="list" allowBlank="1" showInputMessage="1" showErrorMessage="1" error="Odaberi s liste" prompt="Odaberi s liste_x000a_" xr:uid="{00000000-0002-0000-0300-000019000000}">
          <x14:formula1>
            <xm:f>'#Konverter'!$Y$2:$Y$3</xm:f>
          </x14:formula1>
          <xm:sqref>B55</xm:sqref>
        </x14:dataValidation>
        <x14:dataValidation type="list" allowBlank="1" showInputMessage="1" showErrorMessage="1" error="Odaberi s liste_x000a_" prompt="Odaberi s liste" xr:uid="{00000000-0002-0000-0300-00001A000000}">
          <x14:formula1>
            <xm:f>'#Konverter'!$X$2:$X$20</xm:f>
          </x14:formula1>
          <xm:sqref>A55</xm:sqref>
        </x14:dataValidation>
        <x14:dataValidation type="list" allowBlank="1" showInputMessage="1" showErrorMessage="1" prompt="Odaberi s liste" xr:uid="{00000000-0002-0000-0300-00001B000000}">
          <x14:formula1>
            <xm:f>'#Konverter'!$AI$2:$AI$22</xm:f>
          </x14:formula1>
          <xm:sqref>B45</xm:sqref>
        </x14:dataValidation>
        <x14:dataValidation type="list" allowBlank="1" showInputMessage="1" showErrorMessage="1" error="Odabrati s liste" prompt="Odabrati s liste" xr:uid="{00000000-0002-0000-0300-00001C000000}">
          <x14:formula1>
            <xm:f>'#Konverter'!$AM$2:$AM$11</xm:f>
          </x14:formula1>
          <xm:sqref>B44</xm:sqref>
        </x14:dataValidation>
        <x14:dataValidation type="list" allowBlank="1" showInputMessage="1" showErrorMessage="1" error="Odaberi s liste" prompt="Odaberi s liste" xr:uid="{00000000-0002-0000-0300-00001D000000}">
          <x14:formula1>
            <xm:f>'#Konverter'!$D$2:$D$80</xm:f>
          </x14:formula1>
          <xm:sqref>A10</xm:sqref>
        </x14:dataValidation>
        <x14:dataValidation type="list" allowBlank="1" showInputMessage="1" showErrorMessage="1" error="Odaberi s liste" prompt="Odaberi s liste" xr:uid="{00000000-0002-0000-0300-00001E000000}">
          <x14:formula1>
            <xm:f>'#Konverter'!$S$2:$S$6</xm:f>
          </x14:formula1>
          <xm:sqref>B7</xm:sqref>
        </x14:dataValidation>
        <x14:dataValidation type="list" allowBlank="1" showInputMessage="1" showErrorMessage="1" error="Odaberite godinu sa liste!" prompt="Odabrati izvještajnu godinu sa liste" xr:uid="{00000000-0002-0000-0300-00001F000000}">
          <x14:formula1>
            <xm:f>'#Konverter'!$AQ$2:$AQ$15</xm:f>
          </x14:formula1>
          <xm:sqref>D55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8">
    <tabColor rgb="FF0F932E"/>
  </sheetPr>
  <dimension ref="A1:AII156"/>
  <sheetViews>
    <sheetView showGridLines="0" view="pageLayout" topLeftCell="E19" zoomScaleNormal="100" workbookViewId="0">
      <selection activeCell="J149" sqref="J149"/>
    </sheetView>
  </sheetViews>
  <sheetFormatPr defaultColWidth="7.5703125" defaultRowHeight="14.25" x14ac:dyDescent="0.25"/>
  <cols>
    <col min="1" max="2" width="7.5703125" style="71" hidden="1" customWidth="1"/>
    <col min="3" max="3" width="11" style="71" hidden="1" customWidth="1"/>
    <col min="4" max="4" width="7.5703125" style="71" hidden="1" customWidth="1"/>
    <col min="5" max="5" width="7.7109375" style="79" customWidth="1"/>
    <col min="6" max="6" width="79.85546875" style="78" customWidth="1"/>
    <col min="7" max="7" width="9.28515625" style="78" customWidth="1"/>
    <col min="8" max="8" width="7.28515625" style="78" customWidth="1"/>
    <col min="9" max="9" width="18.85546875" style="63" customWidth="1"/>
    <col min="10" max="10" width="18.85546875" style="59" customWidth="1"/>
    <col min="11" max="919" width="7.5703125" style="59" customWidth="1"/>
    <col min="920" max="920" width="7.5703125" style="72" customWidth="1"/>
    <col min="921" max="16384" width="7.5703125" style="72"/>
  </cols>
  <sheetData>
    <row r="1" spans="1:919" s="41" customFormat="1" ht="15" customHeight="1" x14ac:dyDescent="0.2">
      <c r="A1" s="65"/>
      <c r="B1" s="65"/>
      <c r="C1" s="65"/>
      <c r="D1" s="65"/>
      <c r="E1" s="939" t="str">
        <f>IF(OsnPodaci!B4="","",OsnPodaci!B4)</f>
        <v>DOO Gradski i prigradski saobraćaj Tuzla</v>
      </c>
      <c r="F1" s="388"/>
      <c r="G1" s="388"/>
      <c r="H1" s="388"/>
      <c r="I1" s="374"/>
      <c r="J1" s="940" t="str">
        <f>IF(OsnPodaci!A4="","",OsnPodaci!A4)</f>
        <v>4209197100002</v>
      </c>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c r="EB1" s="67"/>
      <c r="EC1" s="67"/>
      <c r="ED1" s="67"/>
      <c r="EE1" s="67"/>
      <c r="EF1" s="67"/>
      <c r="EG1" s="67"/>
      <c r="EH1" s="67"/>
      <c r="EI1" s="67"/>
      <c r="EJ1" s="67"/>
      <c r="EK1" s="67"/>
      <c r="EL1" s="67"/>
      <c r="EM1" s="67"/>
      <c r="EN1" s="67"/>
      <c r="EO1" s="67"/>
      <c r="EP1" s="67"/>
      <c r="EQ1" s="67"/>
      <c r="ER1" s="67"/>
      <c r="ES1" s="67"/>
      <c r="ET1" s="67"/>
      <c r="EU1" s="67"/>
      <c r="EV1" s="67"/>
      <c r="EW1" s="67"/>
      <c r="EX1" s="67"/>
      <c r="EY1" s="67"/>
      <c r="EZ1" s="67"/>
      <c r="FA1" s="67"/>
      <c r="FB1" s="67"/>
      <c r="FC1" s="67"/>
      <c r="FD1" s="67"/>
      <c r="FE1" s="67"/>
      <c r="FF1" s="67"/>
      <c r="FG1" s="67"/>
      <c r="FH1" s="67"/>
      <c r="FI1" s="67"/>
      <c r="FJ1" s="67"/>
      <c r="FK1" s="67"/>
      <c r="FL1" s="67"/>
      <c r="FM1" s="67"/>
      <c r="FN1" s="67"/>
      <c r="FO1" s="67"/>
      <c r="FP1" s="67"/>
      <c r="FQ1" s="67"/>
      <c r="FR1" s="67"/>
      <c r="FS1" s="67"/>
      <c r="FT1" s="67"/>
      <c r="FU1" s="67"/>
      <c r="FV1" s="67"/>
      <c r="FW1" s="67"/>
      <c r="FX1" s="67"/>
      <c r="FY1" s="67"/>
      <c r="FZ1" s="67"/>
      <c r="GA1" s="67"/>
      <c r="GB1" s="67"/>
      <c r="GC1" s="67"/>
      <c r="GD1" s="67"/>
      <c r="GE1" s="67"/>
      <c r="GF1" s="67"/>
      <c r="GG1" s="67"/>
      <c r="GH1" s="67"/>
      <c r="GI1" s="67"/>
      <c r="GJ1" s="67"/>
      <c r="GK1" s="67"/>
      <c r="GL1" s="67"/>
      <c r="GM1" s="67"/>
      <c r="GN1" s="67"/>
      <c r="GO1" s="67"/>
      <c r="GP1" s="67"/>
      <c r="GQ1" s="67"/>
      <c r="GR1" s="67"/>
      <c r="GS1" s="67"/>
      <c r="GT1" s="67"/>
      <c r="GU1" s="67"/>
      <c r="GV1" s="67"/>
      <c r="GW1" s="67"/>
      <c r="GX1" s="67"/>
      <c r="GY1" s="67"/>
      <c r="GZ1" s="67"/>
      <c r="HA1" s="67"/>
      <c r="HB1" s="67"/>
      <c r="HC1" s="67"/>
      <c r="HD1" s="67"/>
      <c r="HE1" s="67"/>
      <c r="HF1" s="67"/>
      <c r="HG1" s="67"/>
      <c r="HH1" s="67"/>
      <c r="HI1" s="67"/>
      <c r="HJ1" s="67"/>
      <c r="HK1" s="67"/>
      <c r="HL1" s="67"/>
      <c r="HM1" s="67"/>
      <c r="HN1" s="67"/>
      <c r="HO1" s="67"/>
      <c r="HP1" s="67"/>
      <c r="HQ1" s="67"/>
      <c r="HR1" s="67"/>
      <c r="HS1" s="67"/>
      <c r="HT1" s="67"/>
      <c r="HU1" s="67"/>
      <c r="HV1" s="67"/>
      <c r="HW1" s="67"/>
      <c r="HX1" s="67"/>
      <c r="HY1" s="67"/>
      <c r="HZ1" s="67"/>
      <c r="IA1" s="67"/>
      <c r="IB1" s="67"/>
      <c r="IC1" s="67"/>
      <c r="ID1" s="67"/>
      <c r="IE1" s="67"/>
      <c r="IF1" s="67"/>
      <c r="IG1" s="67"/>
      <c r="IH1" s="67"/>
      <c r="II1" s="67"/>
      <c r="IJ1" s="67"/>
      <c r="IK1" s="67"/>
      <c r="IL1" s="67"/>
      <c r="IM1" s="67"/>
      <c r="IN1" s="67"/>
      <c r="IO1" s="67"/>
      <c r="IP1" s="67"/>
      <c r="IQ1" s="67"/>
      <c r="IR1" s="67"/>
      <c r="IS1" s="67"/>
      <c r="IT1" s="67"/>
      <c r="IU1" s="67"/>
      <c r="IV1" s="67"/>
      <c r="IW1" s="67"/>
      <c r="IX1" s="67"/>
      <c r="IY1" s="67"/>
      <c r="IZ1" s="67"/>
      <c r="JA1" s="67"/>
      <c r="JB1" s="67"/>
      <c r="JC1" s="67"/>
      <c r="JD1" s="67"/>
      <c r="JE1" s="67"/>
      <c r="JF1" s="67"/>
      <c r="JG1" s="67"/>
      <c r="JH1" s="67"/>
      <c r="JI1" s="67"/>
      <c r="JJ1" s="67"/>
      <c r="JK1" s="67"/>
      <c r="JL1" s="67"/>
      <c r="JM1" s="67"/>
      <c r="JN1" s="67"/>
      <c r="JO1" s="67"/>
      <c r="JP1" s="67"/>
      <c r="JQ1" s="67"/>
      <c r="JR1" s="67"/>
      <c r="JS1" s="67"/>
      <c r="JT1" s="67"/>
      <c r="JU1" s="67"/>
      <c r="JV1" s="67"/>
      <c r="JW1" s="67"/>
      <c r="JX1" s="67"/>
      <c r="JY1" s="67"/>
      <c r="JZ1" s="67"/>
      <c r="KA1" s="67"/>
      <c r="KB1" s="67"/>
      <c r="KC1" s="67"/>
      <c r="KD1" s="67"/>
      <c r="KE1" s="67"/>
      <c r="KF1" s="67"/>
      <c r="KG1" s="67"/>
      <c r="KH1" s="67"/>
      <c r="KI1" s="67"/>
      <c r="KJ1" s="67"/>
      <c r="KK1" s="67"/>
      <c r="KL1" s="67"/>
      <c r="KM1" s="67"/>
      <c r="KN1" s="67"/>
      <c r="KO1" s="67"/>
      <c r="KP1" s="67"/>
      <c r="KQ1" s="67"/>
      <c r="KR1" s="67"/>
      <c r="KS1" s="67"/>
      <c r="KT1" s="67"/>
      <c r="KU1" s="67"/>
      <c r="KV1" s="67"/>
      <c r="KW1" s="67"/>
      <c r="KX1" s="67"/>
      <c r="KY1" s="67"/>
      <c r="KZ1" s="67"/>
      <c r="LA1" s="67"/>
      <c r="LB1" s="67"/>
      <c r="LC1" s="67"/>
      <c r="LD1" s="67"/>
      <c r="LE1" s="67"/>
      <c r="LF1" s="67"/>
      <c r="LG1" s="67"/>
      <c r="LH1" s="67"/>
      <c r="LI1" s="67"/>
      <c r="LJ1" s="67"/>
      <c r="LK1" s="67"/>
      <c r="LL1" s="67"/>
      <c r="LM1" s="67"/>
      <c r="LN1" s="67"/>
      <c r="LO1" s="67"/>
      <c r="LP1" s="67"/>
      <c r="LQ1" s="67"/>
      <c r="LR1" s="67"/>
      <c r="LS1" s="67"/>
      <c r="LT1" s="67"/>
      <c r="LU1" s="67"/>
      <c r="LV1" s="67"/>
      <c r="LW1" s="67"/>
      <c r="LX1" s="67"/>
      <c r="LY1" s="67"/>
      <c r="LZ1" s="67"/>
      <c r="MA1" s="67"/>
      <c r="MB1" s="67"/>
      <c r="MC1" s="67"/>
      <c r="MD1" s="67"/>
      <c r="ME1" s="67"/>
      <c r="MF1" s="67"/>
      <c r="MG1" s="67"/>
      <c r="MH1" s="67"/>
      <c r="MI1" s="67"/>
      <c r="MJ1" s="67"/>
      <c r="MK1" s="67"/>
      <c r="ML1" s="67"/>
      <c r="MM1" s="67"/>
      <c r="MN1" s="67"/>
      <c r="MO1" s="67"/>
      <c r="MP1" s="67"/>
      <c r="MQ1" s="67"/>
      <c r="MR1" s="67"/>
      <c r="MS1" s="67"/>
      <c r="MT1" s="67"/>
      <c r="MU1" s="67"/>
      <c r="MV1" s="67"/>
      <c r="MW1" s="67"/>
      <c r="MX1" s="67"/>
      <c r="MY1" s="67"/>
      <c r="MZ1" s="67"/>
      <c r="NA1" s="67"/>
      <c r="NB1" s="67"/>
      <c r="NC1" s="67"/>
      <c r="ND1" s="67"/>
      <c r="NE1" s="67"/>
      <c r="NF1" s="67"/>
      <c r="NG1" s="67"/>
      <c r="NH1" s="67"/>
      <c r="NI1" s="67"/>
      <c r="NJ1" s="67"/>
      <c r="NK1" s="67"/>
      <c r="NL1" s="67"/>
      <c r="NM1" s="67"/>
      <c r="NN1" s="67"/>
      <c r="NO1" s="67"/>
      <c r="NP1" s="67"/>
      <c r="NQ1" s="67"/>
      <c r="NR1" s="67"/>
      <c r="NS1" s="67"/>
      <c r="NT1" s="67"/>
      <c r="NU1" s="67"/>
      <c r="NV1" s="67"/>
      <c r="NW1" s="67"/>
      <c r="NX1" s="67"/>
      <c r="NY1" s="67"/>
      <c r="NZ1" s="67"/>
      <c r="OA1" s="67"/>
      <c r="OB1" s="67"/>
      <c r="OC1" s="67"/>
      <c r="OD1" s="67"/>
      <c r="OE1" s="67"/>
      <c r="OF1" s="67"/>
      <c r="OG1" s="67"/>
      <c r="OH1" s="67"/>
      <c r="OI1" s="67"/>
      <c r="OJ1" s="67"/>
      <c r="OK1" s="67"/>
      <c r="OL1" s="67"/>
      <c r="OM1" s="67"/>
      <c r="ON1" s="67"/>
      <c r="OO1" s="67"/>
      <c r="OP1" s="67"/>
      <c r="OQ1" s="67"/>
      <c r="OR1" s="67"/>
      <c r="OS1" s="67"/>
      <c r="OT1" s="67"/>
      <c r="OU1" s="67"/>
      <c r="OV1" s="67"/>
      <c r="OW1" s="67"/>
      <c r="OX1" s="67"/>
      <c r="OY1" s="67"/>
      <c r="OZ1" s="67"/>
      <c r="PA1" s="67"/>
      <c r="PB1" s="67"/>
      <c r="PC1" s="67"/>
      <c r="PD1" s="67"/>
      <c r="PE1" s="67"/>
      <c r="PF1" s="67"/>
      <c r="PG1" s="67"/>
      <c r="PH1" s="67"/>
      <c r="PI1" s="67"/>
      <c r="PJ1" s="67"/>
      <c r="PK1" s="67"/>
      <c r="PL1" s="67"/>
      <c r="PM1" s="67"/>
      <c r="PN1" s="67"/>
      <c r="PO1" s="67"/>
      <c r="PP1" s="67"/>
      <c r="PQ1" s="67"/>
      <c r="PR1" s="67"/>
      <c r="PS1" s="67"/>
      <c r="PT1" s="67"/>
      <c r="PU1" s="67"/>
      <c r="PV1" s="67"/>
      <c r="PW1" s="67"/>
      <c r="PX1" s="67"/>
      <c r="PY1" s="67"/>
      <c r="PZ1" s="67"/>
      <c r="QA1" s="67"/>
      <c r="QB1" s="67"/>
      <c r="QC1" s="67"/>
      <c r="QD1" s="67"/>
      <c r="QE1" s="67"/>
      <c r="QF1" s="67"/>
      <c r="QG1" s="67"/>
      <c r="QH1" s="67"/>
      <c r="QI1" s="67"/>
      <c r="QJ1" s="67"/>
      <c r="QK1" s="67"/>
      <c r="QL1" s="67"/>
      <c r="QM1" s="67"/>
      <c r="QN1" s="67"/>
      <c r="QO1" s="67"/>
      <c r="QP1" s="67"/>
      <c r="QQ1" s="67"/>
      <c r="QR1" s="67"/>
      <c r="QS1" s="67"/>
      <c r="QT1" s="67"/>
      <c r="QU1" s="67"/>
      <c r="QV1" s="67"/>
      <c r="QW1" s="67"/>
      <c r="QX1" s="67"/>
      <c r="QY1" s="67"/>
      <c r="QZ1" s="67"/>
      <c r="RA1" s="67"/>
      <c r="RB1" s="67"/>
      <c r="RC1" s="67"/>
      <c r="RD1" s="67"/>
      <c r="RE1" s="67"/>
      <c r="RF1" s="67"/>
      <c r="RG1" s="67"/>
      <c r="RH1" s="67"/>
      <c r="RI1" s="67"/>
      <c r="RJ1" s="67"/>
      <c r="RK1" s="67"/>
      <c r="RL1" s="67"/>
      <c r="RM1" s="67"/>
      <c r="RN1" s="67"/>
      <c r="RO1" s="67"/>
      <c r="RP1" s="67"/>
      <c r="RQ1" s="67"/>
      <c r="RR1" s="67"/>
      <c r="RS1" s="67"/>
      <c r="RT1" s="67"/>
      <c r="RU1" s="67"/>
      <c r="RV1" s="67"/>
      <c r="RW1" s="67"/>
      <c r="RX1" s="67"/>
      <c r="RY1" s="67"/>
      <c r="RZ1" s="67"/>
      <c r="SA1" s="67"/>
      <c r="SB1" s="67"/>
      <c r="SC1" s="67"/>
      <c r="SD1" s="67"/>
      <c r="SE1" s="67"/>
      <c r="SF1" s="67"/>
      <c r="SG1" s="67"/>
      <c r="SH1" s="67"/>
      <c r="SI1" s="67"/>
      <c r="SJ1" s="67"/>
      <c r="SK1" s="67"/>
      <c r="SL1" s="67"/>
      <c r="SM1" s="67"/>
      <c r="SN1" s="67"/>
      <c r="SO1" s="67"/>
      <c r="SP1" s="67"/>
      <c r="SQ1" s="67"/>
      <c r="SR1" s="67"/>
      <c r="SS1" s="67"/>
      <c r="ST1" s="67"/>
      <c r="SU1" s="67"/>
      <c r="SV1" s="67"/>
      <c r="SW1" s="67"/>
      <c r="SX1" s="67"/>
      <c r="SY1" s="67"/>
      <c r="SZ1" s="67"/>
      <c r="TA1" s="67"/>
      <c r="TB1" s="67"/>
      <c r="TC1" s="67"/>
      <c r="TD1" s="67"/>
      <c r="TE1" s="67"/>
      <c r="TF1" s="67"/>
      <c r="TG1" s="67"/>
      <c r="TH1" s="67"/>
      <c r="TI1" s="67"/>
      <c r="TJ1" s="67"/>
      <c r="TK1" s="67"/>
      <c r="TL1" s="67"/>
      <c r="TM1" s="67"/>
      <c r="TN1" s="67"/>
      <c r="TO1" s="67"/>
      <c r="TP1" s="67"/>
      <c r="TQ1" s="67"/>
      <c r="TR1" s="67"/>
      <c r="TS1" s="67"/>
      <c r="TT1" s="67"/>
      <c r="TU1" s="67"/>
      <c r="TV1" s="67"/>
      <c r="TW1" s="67"/>
      <c r="TX1" s="67"/>
      <c r="TY1" s="67"/>
      <c r="TZ1" s="67"/>
      <c r="UA1" s="67"/>
      <c r="UB1" s="67"/>
      <c r="UC1" s="67"/>
      <c r="UD1" s="67"/>
      <c r="UE1" s="67"/>
      <c r="UF1" s="67"/>
      <c r="UG1" s="67"/>
      <c r="UH1" s="67"/>
      <c r="UI1" s="67"/>
      <c r="UJ1" s="67"/>
      <c r="UK1" s="67"/>
      <c r="UL1" s="67"/>
      <c r="UM1" s="67"/>
      <c r="UN1" s="67"/>
      <c r="UO1" s="67"/>
      <c r="UP1" s="67"/>
      <c r="UQ1" s="67"/>
      <c r="UR1" s="67"/>
      <c r="US1" s="67"/>
      <c r="UT1" s="67"/>
      <c r="UU1" s="67"/>
      <c r="UV1" s="67"/>
      <c r="UW1" s="67"/>
      <c r="UX1" s="67"/>
      <c r="UY1" s="67"/>
      <c r="UZ1" s="67"/>
      <c r="VA1" s="67"/>
      <c r="VB1" s="67"/>
      <c r="VC1" s="67"/>
      <c r="VD1" s="67"/>
      <c r="VE1" s="67"/>
      <c r="VF1" s="67"/>
      <c r="VG1" s="67"/>
      <c r="VH1" s="67"/>
      <c r="VI1" s="67"/>
      <c r="VJ1" s="67"/>
      <c r="VK1" s="67"/>
      <c r="VL1" s="67"/>
      <c r="VM1" s="67"/>
      <c r="VN1" s="67"/>
      <c r="VO1" s="67"/>
      <c r="VP1" s="67"/>
      <c r="VQ1" s="67"/>
      <c r="VR1" s="67"/>
      <c r="VS1" s="67"/>
      <c r="VT1" s="67"/>
      <c r="VU1" s="67"/>
      <c r="VV1" s="67"/>
      <c r="VW1" s="67"/>
      <c r="VX1" s="67"/>
      <c r="VY1" s="67"/>
      <c r="VZ1" s="67"/>
      <c r="WA1" s="67"/>
      <c r="WB1" s="67"/>
      <c r="WC1" s="67"/>
      <c r="WD1" s="67"/>
      <c r="WE1" s="67"/>
      <c r="WF1" s="67"/>
      <c r="WG1" s="67"/>
      <c r="WH1" s="67"/>
      <c r="WI1" s="67"/>
      <c r="WJ1" s="67"/>
      <c r="WK1" s="67"/>
      <c r="WL1" s="67"/>
      <c r="WM1" s="67"/>
      <c r="WN1" s="67"/>
      <c r="WO1" s="67"/>
      <c r="WP1" s="67"/>
      <c r="WQ1" s="67"/>
      <c r="WR1" s="67"/>
      <c r="WS1" s="67"/>
      <c r="WT1" s="67"/>
      <c r="WU1" s="67"/>
      <c r="WV1" s="67"/>
      <c r="WW1" s="67"/>
      <c r="WX1" s="67"/>
      <c r="WY1" s="67"/>
      <c r="WZ1" s="67"/>
      <c r="XA1" s="67"/>
      <c r="XB1" s="67"/>
      <c r="XC1" s="67"/>
      <c r="XD1" s="67"/>
      <c r="XE1" s="67"/>
      <c r="XF1" s="67"/>
      <c r="XG1" s="67"/>
      <c r="XH1" s="67"/>
      <c r="XI1" s="67"/>
      <c r="XJ1" s="67"/>
      <c r="XK1" s="67"/>
      <c r="XL1" s="67"/>
      <c r="XM1" s="67"/>
      <c r="XN1" s="67"/>
      <c r="XO1" s="67"/>
      <c r="XP1" s="67"/>
      <c r="XQ1" s="67"/>
      <c r="XR1" s="67"/>
      <c r="XS1" s="67"/>
      <c r="XT1" s="67"/>
      <c r="XU1" s="67"/>
      <c r="XV1" s="67"/>
      <c r="XW1" s="67"/>
      <c r="XX1" s="67"/>
      <c r="XY1" s="67"/>
      <c r="XZ1" s="67"/>
      <c r="YA1" s="67"/>
      <c r="YB1" s="67"/>
      <c r="YC1" s="67"/>
      <c r="YD1" s="67"/>
      <c r="YE1" s="67"/>
      <c r="YF1" s="67"/>
      <c r="YG1" s="67"/>
      <c r="YH1" s="67"/>
      <c r="YI1" s="67"/>
      <c r="YJ1" s="67"/>
      <c r="YK1" s="67"/>
      <c r="YL1" s="67"/>
      <c r="YM1" s="67"/>
      <c r="YN1" s="67"/>
      <c r="YO1" s="67"/>
      <c r="YP1" s="67"/>
      <c r="YQ1" s="67"/>
      <c r="YR1" s="67"/>
      <c r="YS1" s="67"/>
      <c r="YT1" s="67"/>
      <c r="YU1" s="67"/>
      <c r="YV1" s="67"/>
      <c r="YW1" s="67"/>
      <c r="YX1" s="67"/>
      <c r="YY1" s="67"/>
      <c r="YZ1" s="67"/>
      <c r="ZA1" s="67"/>
      <c r="ZB1" s="67"/>
      <c r="ZC1" s="67"/>
      <c r="ZD1" s="67"/>
      <c r="ZE1" s="67"/>
      <c r="ZF1" s="67"/>
      <c r="ZG1" s="67"/>
      <c r="ZH1" s="67"/>
      <c r="ZI1" s="67"/>
      <c r="ZJ1" s="67"/>
      <c r="ZK1" s="67"/>
      <c r="ZL1" s="67"/>
      <c r="ZM1" s="67"/>
      <c r="ZN1" s="67"/>
      <c r="ZO1" s="67"/>
      <c r="ZP1" s="67"/>
      <c r="ZQ1" s="67"/>
      <c r="ZR1" s="67"/>
      <c r="ZS1" s="67"/>
      <c r="ZT1" s="67"/>
      <c r="ZU1" s="67"/>
      <c r="ZV1" s="67"/>
      <c r="ZW1" s="67"/>
      <c r="ZX1" s="67"/>
      <c r="ZY1" s="67"/>
      <c r="ZZ1" s="67"/>
      <c r="AAA1" s="67"/>
      <c r="AAB1" s="67"/>
      <c r="AAC1" s="67"/>
      <c r="AAD1" s="67"/>
      <c r="AAE1" s="67"/>
      <c r="AAF1" s="67"/>
      <c r="AAG1" s="67"/>
      <c r="AAH1" s="67"/>
      <c r="AAI1" s="67"/>
      <c r="AAJ1" s="67"/>
      <c r="AAK1" s="67"/>
      <c r="AAL1" s="67"/>
      <c r="AAM1" s="67"/>
      <c r="AAN1" s="67"/>
      <c r="AAO1" s="67"/>
      <c r="AAP1" s="67"/>
      <c r="AAQ1" s="67"/>
      <c r="AAR1" s="67"/>
      <c r="AAS1" s="67"/>
      <c r="AAT1" s="67"/>
      <c r="AAU1" s="67"/>
      <c r="AAV1" s="67"/>
      <c r="AAW1" s="67"/>
      <c r="AAX1" s="67"/>
      <c r="AAY1" s="67"/>
      <c r="AAZ1" s="67"/>
      <c r="ABA1" s="67"/>
      <c r="ABB1" s="67"/>
      <c r="ABC1" s="67"/>
      <c r="ABD1" s="67"/>
      <c r="ABE1" s="67"/>
      <c r="ABF1" s="67"/>
      <c r="ABG1" s="67"/>
      <c r="ABH1" s="67"/>
      <c r="ABI1" s="67"/>
      <c r="ABJ1" s="67"/>
      <c r="ABK1" s="67"/>
      <c r="ABL1" s="67"/>
      <c r="ABM1" s="67"/>
      <c r="ABN1" s="67"/>
      <c r="ABO1" s="67"/>
      <c r="ABP1" s="67"/>
      <c r="ABQ1" s="67"/>
      <c r="ABR1" s="67"/>
      <c r="ABS1" s="67"/>
      <c r="ABT1" s="67"/>
      <c r="ABU1" s="67"/>
      <c r="ABV1" s="67"/>
      <c r="ABW1" s="67"/>
      <c r="ABX1" s="67"/>
      <c r="ABY1" s="67"/>
      <c r="ABZ1" s="67"/>
      <c r="ACA1" s="67"/>
      <c r="ACB1" s="67"/>
      <c r="ACC1" s="67"/>
      <c r="ACD1" s="67"/>
      <c r="ACE1" s="67"/>
      <c r="ACF1" s="67"/>
      <c r="ACG1" s="67"/>
      <c r="ACH1" s="67"/>
      <c r="ACI1" s="67"/>
      <c r="ACJ1" s="67"/>
      <c r="ACK1" s="67"/>
      <c r="ACL1" s="67"/>
      <c r="ACM1" s="67"/>
      <c r="ACN1" s="67"/>
      <c r="ACO1" s="67"/>
      <c r="ACP1" s="67"/>
      <c r="ACQ1" s="67"/>
      <c r="ACR1" s="67"/>
      <c r="ACS1" s="67"/>
      <c r="ACT1" s="67"/>
      <c r="ACU1" s="67"/>
      <c r="ACV1" s="67"/>
      <c r="ACW1" s="67"/>
      <c r="ACX1" s="67"/>
      <c r="ACY1" s="67"/>
      <c r="ACZ1" s="67"/>
      <c r="ADA1" s="67"/>
      <c r="ADB1" s="67"/>
      <c r="ADC1" s="67"/>
      <c r="ADD1" s="67"/>
      <c r="ADE1" s="67"/>
      <c r="ADF1" s="67"/>
      <c r="ADG1" s="67"/>
      <c r="ADH1" s="67"/>
      <c r="ADI1" s="67"/>
      <c r="ADJ1" s="67"/>
      <c r="ADK1" s="67"/>
      <c r="ADL1" s="67"/>
      <c r="ADM1" s="67"/>
      <c r="ADN1" s="67"/>
      <c r="ADO1" s="67"/>
      <c r="ADP1" s="67"/>
      <c r="ADQ1" s="67"/>
      <c r="ADR1" s="67"/>
      <c r="ADS1" s="67"/>
      <c r="ADT1" s="67"/>
      <c r="ADU1" s="67"/>
      <c r="ADV1" s="67"/>
      <c r="ADW1" s="67"/>
      <c r="ADX1" s="67"/>
      <c r="ADY1" s="67"/>
      <c r="ADZ1" s="67"/>
      <c r="AEA1" s="67"/>
      <c r="AEB1" s="67"/>
      <c r="AEC1" s="67"/>
      <c r="AED1" s="67"/>
      <c r="AEE1" s="67"/>
      <c r="AEF1" s="67"/>
      <c r="AEG1" s="67"/>
      <c r="AEH1" s="67"/>
      <c r="AEI1" s="67"/>
      <c r="AEJ1" s="67"/>
      <c r="AEK1" s="67"/>
      <c r="AEL1" s="67"/>
      <c r="AEM1" s="67"/>
      <c r="AEN1" s="67"/>
      <c r="AEO1" s="67"/>
      <c r="AEP1" s="67"/>
      <c r="AEQ1" s="67"/>
      <c r="AER1" s="67"/>
      <c r="AES1" s="67"/>
      <c r="AET1" s="67"/>
      <c r="AEU1" s="67"/>
      <c r="AEV1" s="67"/>
      <c r="AEW1" s="67"/>
      <c r="AEX1" s="67"/>
      <c r="AEY1" s="67"/>
      <c r="AEZ1" s="67"/>
      <c r="AFA1" s="67"/>
      <c r="AFB1" s="67"/>
      <c r="AFC1" s="67"/>
      <c r="AFD1" s="67"/>
      <c r="AFE1" s="67"/>
      <c r="AFF1" s="67"/>
      <c r="AFG1" s="67"/>
      <c r="AFH1" s="67"/>
      <c r="AFI1" s="67"/>
      <c r="AFJ1" s="67"/>
      <c r="AFK1" s="67"/>
      <c r="AFL1" s="67"/>
      <c r="AFM1" s="67"/>
      <c r="AFN1" s="67"/>
      <c r="AFO1" s="67"/>
      <c r="AFP1" s="67"/>
      <c r="AFQ1" s="67"/>
      <c r="AFR1" s="67"/>
      <c r="AFS1" s="67"/>
      <c r="AFT1" s="67"/>
      <c r="AFU1" s="67"/>
      <c r="AFV1" s="67"/>
      <c r="AFW1" s="67"/>
      <c r="AFX1" s="67"/>
      <c r="AFY1" s="67"/>
      <c r="AFZ1" s="67"/>
      <c r="AGA1" s="67"/>
      <c r="AGB1" s="67"/>
      <c r="AGC1" s="67"/>
      <c r="AGD1" s="67"/>
      <c r="AGE1" s="67"/>
      <c r="AGF1" s="67"/>
      <c r="AGG1" s="67"/>
      <c r="AGH1" s="67"/>
      <c r="AGI1" s="67"/>
      <c r="AGJ1" s="67"/>
      <c r="AGK1" s="67"/>
      <c r="AGL1" s="67"/>
      <c r="AGM1" s="67"/>
      <c r="AGN1" s="67"/>
      <c r="AGO1" s="67"/>
      <c r="AGP1" s="67"/>
      <c r="AGQ1" s="67"/>
      <c r="AGR1" s="67"/>
      <c r="AGS1" s="67"/>
      <c r="AGT1" s="67"/>
      <c r="AGU1" s="67"/>
      <c r="AGV1" s="67"/>
      <c r="AGW1" s="67"/>
      <c r="AGX1" s="67"/>
      <c r="AGY1" s="67"/>
      <c r="AGZ1" s="67"/>
      <c r="AHA1" s="67"/>
      <c r="AHB1" s="67"/>
      <c r="AHC1" s="67"/>
      <c r="AHD1" s="67"/>
      <c r="AHE1" s="67"/>
      <c r="AHF1" s="67"/>
      <c r="AHG1" s="67"/>
      <c r="AHH1" s="67"/>
      <c r="AHI1" s="67"/>
      <c r="AHJ1" s="67"/>
      <c r="AHK1" s="67"/>
      <c r="AHL1" s="67"/>
      <c r="AHM1" s="67"/>
      <c r="AHN1" s="67"/>
      <c r="AHO1" s="67"/>
      <c r="AHP1" s="67"/>
      <c r="AHQ1" s="67"/>
      <c r="AHR1" s="67"/>
      <c r="AHS1" s="67"/>
      <c r="AHT1" s="67"/>
      <c r="AHU1" s="67"/>
      <c r="AHV1" s="67"/>
      <c r="AHW1" s="67"/>
      <c r="AHX1" s="67"/>
      <c r="AHY1" s="67"/>
      <c r="AHZ1" s="67"/>
      <c r="AIA1" s="67"/>
      <c r="AIB1" s="67"/>
      <c r="AIC1" s="67"/>
      <c r="AID1" s="67"/>
      <c r="AIE1" s="67"/>
      <c r="AIF1" s="67"/>
      <c r="AIG1" s="67"/>
      <c r="AIH1" s="67"/>
      <c r="AII1" s="67"/>
    </row>
    <row r="2" spans="1:919" s="70" customFormat="1" ht="15" customHeight="1" x14ac:dyDescent="0.2">
      <c r="A2" s="68"/>
      <c r="B2" s="68"/>
      <c r="C2" s="68"/>
      <c r="D2" s="68"/>
      <c r="E2" s="941" t="s">
        <v>1930</v>
      </c>
      <c r="F2" s="315"/>
      <c r="G2" s="315"/>
      <c r="H2" s="374"/>
      <c r="I2" s="376"/>
      <c r="J2" s="942" t="s">
        <v>2069</v>
      </c>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9"/>
      <c r="DK2" s="69"/>
      <c r="DL2" s="69"/>
      <c r="DM2" s="69"/>
      <c r="DN2" s="69"/>
      <c r="DO2" s="69"/>
      <c r="DP2" s="69"/>
      <c r="DQ2" s="69"/>
      <c r="DR2" s="69"/>
      <c r="DS2" s="69"/>
      <c r="DT2" s="69"/>
      <c r="DU2" s="69"/>
      <c r="DV2" s="69"/>
      <c r="DW2" s="69"/>
      <c r="DX2" s="69"/>
      <c r="DY2" s="69"/>
      <c r="DZ2" s="69"/>
      <c r="EA2" s="69"/>
      <c r="EB2" s="69"/>
      <c r="EC2" s="69"/>
      <c r="ED2" s="69"/>
      <c r="EE2" s="69"/>
      <c r="EF2" s="69"/>
      <c r="EG2" s="69"/>
      <c r="EH2" s="69"/>
      <c r="EI2" s="69"/>
      <c r="EJ2" s="69"/>
      <c r="EK2" s="69"/>
      <c r="EL2" s="69"/>
      <c r="EM2" s="69"/>
      <c r="EN2" s="69"/>
      <c r="EO2" s="69"/>
      <c r="EP2" s="69"/>
      <c r="EQ2" s="69"/>
      <c r="ER2" s="69"/>
      <c r="ES2" s="69"/>
      <c r="ET2" s="69"/>
      <c r="EU2" s="69"/>
      <c r="EV2" s="69"/>
      <c r="EW2" s="69"/>
      <c r="EX2" s="69"/>
      <c r="EY2" s="69"/>
      <c r="EZ2" s="69"/>
      <c r="FA2" s="69"/>
      <c r="FB2" s="69"/>
      <c r="FC2" s="69"/>
      <c r="FD2" s="69"/>
      <c r="FE2" s="69"/>
      <c r="FF2" s="69"/>
      <c r="FG2" s="69"/>
      <c r="FH2" s="69"/>
      <c r="FI2" s="69"/>
      <c r="FJ2" s="69"/>
      <c r="FK2" s="69"/>
      <c r="FL2" s="69"/>
      <c r="FM2" s="69"/>
      <c r="FN2" s="69"/>
      <c r="FO2" s="69"/>
      <c r="FP2" s="69"/>
      <c r="FQ2" s="69"/>
      <c r="FR2" s="69"/>
      <c r="FS2" s="69"/>
      <c r="FT2" s="69"/>
      <c r="FU2" s="69"/>
      <c r="FV2" s="69"/>
      <c r="FW2" s="69"/>
      <c r="FX2" s="69"/>
      <c r="FY2" s="69"/>
      <c r="FZ2" s="69"/>
      <c r="GA2" s="69"/>
      <c r="GB2" s="69"/>
      <c r="GC2" s="69"/>
      <c r="GD2" s="69"/>
      <c r="GE2" s="69"/>
      <c r="GF2" s="69"/>
      <c r="GG2" s="69"/>
      <c r="GH2" s="69"/>
      <c r="GI2" s="69"/>
      <c r="GJ2" s="69"/>
      <c r="GK2" s="69"/>
      <c r="GL2" s="69"/>
      <c r="GM2" s="69"/>
      <c r="GN2" s="69"/>
      <c r="GO2" s="69"/>
      <c r="GP2" s="69"/>
      <c r="GQ2" s="69"/>
      <c r="GR2" s="69"/>
      <c r="GS2" s="69"/>
      <c r="GT2" s="69"/>
      <c r="GU2" s="69"/>
      <c r="GV2" s="69"/>
      <c r="GW2" s="69"/>
      <c r="GX2" s="69"/>
      <c r="GY2" s="69"/>
      <c r="GZ2" s="69"/>
      <c r="HA2" s="69"/>
      <c r="HB2" s="69"/>
      <c r="HC2" s="69"/>
      <c r="HD2" s="69"/>
      <c r="HE2" s="69"/>
      <c r="HF2" s="69"/>
      <c r="HG2" s="69"/>
      <c r="HH2" s="69"/>
      <c r="HI2" s="69"/>
      <c r="HJ2" s="69"/>
      <c r="HK2" s="69"/>
      <c r="HL2" s="69"/>
      <c r="HM2" s="69"/>
      <c r="HN2" s="69"/>
      <c r="HO2" s="69"/>
      <c r="HP2" s="69"/>
      <c r="HQ2" s="69"/>
      <c r="HR2" s="69"/>
      <c r="HS2" s="69"/>
      <c r="HT2" s="69"/>
      <c r="HU2" s="69"/>
      <c r="HV2" s="69"/>
      <c r="HW2" s="69"/>
      <c r="HX2" s="69"/>
      <c r="HY2" s="69"/>
      <c r="HZ2" s="69"/>
      <c r="IA2" s="69"/>
      <c r="IB2" s="69"/>
      <c r="IC2" s="69"/>
      <c r="ID2" s="69"/>
      <c r="IE2" s="69"/>
      <c r="IF2" s="69"/>
      <c r="IG2" s="69"/>
      <c r="IH2" s="69"/>
      <c r="II2" s="69"/>
      <c r="IJ2" s="69"/>
      <c r="IK2" s="69"/>
      <c r="IL2" s="69"/>
      <c r="IM2" s="69"/>
      <c r="IN2" s="69"/>
      <c r="IO2" s="69"/>
      <c r="IP2" s="69"/>
      <c r="IQ2" s="69"/>
      <c r="IR2" s="69"/>
      <c r="IS2" s="69"/>
      <c r="IT2" s="69"/>
      <c r="IU2" s="69"/>
      <c r="IV2" s="69"/>
      <c r="IW2" s="69"/>
      <c r="IX2" s="69"/>
      <c r="IY2" s="69"/>
      <c r="IZ2" s="69"/>
      <c r="JA2" s="69"/>
      <c r="JB2" s="69"/>
      <c r="JC2" s="69"/>
      <c r="JD2" s="69"/>
      <c r="JE2" s="69"/>
      <c r="JF2" s="69"/>
      <c r="JG2" s="69"/>
      <c r="JH2" s="69"/>
      <c r="JI2" s="69"/>
      <c r="JJ2" s="69"/>
      <c r="JK2" s="69"/>
      <c r="JL2" s="69"/>
      <c r="JM2" s="69"/>
      <c r="JN2" s="69"/>
      <c r="JO2" s="69"/>
      <c r="JP2" s="69"/>
      <c r="JQ2" s="69"/>
      <c r="JR2" s="69"/>
      <c r="JS2" s="69"/>
      <c r="JT2" s="69"/>
      <c r="JU2" s="69"/>
      <c r="JV2" s="69"/>
      <c r="JW2" s="69"/>
      <c r="JX2" s="69"/>
      <c r="JY2" s="69"/>
      <c r="JZ2" s="69"/>
      <c r="KA2" s="69"/>
      <c r="KB2" s="69"/>
      <c r="KC2" s="69"/>
      <c r="KD2" s="69"/>
      <c r="KE2" s="69"/>
      <c r="KF2" s="69"/>
      <c r="KG2" s="69"/>
      <c r="KH2" s="69"/>
      <c r="KI2" s="69"/>
      <c r="KJ2" s="69"/>
      <c r="KK2" s="69"/>
      <c r="KL2" s="69"/>
      <c r="KM2" s="69"/>
      <c r="KN2" s="69"/>
      <c r="KO2" s="69"/>
      <c r="KP2" s="69"/>
      <c r="KQ2" s="69"/>
      <c r="KR2" s="69"/>
      <c r="KS2" s="69"/>
      <c r="KT2" s="69"/>
      <c r="KU2" s="69"/>
      <c r="KV2" s="69"/>
      <c r="KW2" s="69"/>
      <c r="KX2" s="69"/>
      <c r="KY2" s="69"/>
      <c r="KZ2" s="69"/>
      <c r="LA2" s="69"/>
      <c r="LB2" s="69"/>
      <c r="LC2" s="69"/>
      <c r="LD2" s="69"/>
      <c r="LE2" s="69"/>
      <c r="LF2" s="69"/>
      <c r="LG2" s="69"/>
      <c r="LH2" s="69"/>
      <c r="LI2" s="69"/>
      <c r="LJ2" s="69"/>
      <c r="LK2" s="69"/>
      <c r="LL2" s="69"/>
      <c r="LM2" s="69"/>
      <c r="LN2" s="69"/>
      <c r="LO2" s="69"/>
      <c r="LP2" s="69"/>
      <c r="LQ2" s="69"/>
      <c r="LR2" s="69"/>
      <c r="LS2" s="69"/>
      <c r="LT2" s="69"/>
      <c r="LU2" s="69"/>
      <c r="LV2" s="69"/>
      <c r="LW2" s="69"/>
      <c r="LX2" s="69"/>
      <c r="LY2" s="69"/>
      <c r="LZ2" s="69"/>
      <c r="MA2" s="69"/>
      <c r="MB2" s="69"/>
      <c r="MC2" s="69"/>
      <c r="MD2" s="69"/>
      <c r="ME2" s="69"/>
      <c r="MF2" s="69"/>
      <c r="MG2" s="69"/>
      <c r="MH2" s="69"/>
      <c r="MI2" s="69"/>
      <c r="MJ2" s="69"/>
      <c r="MK2" s="69"/>
      <c r="ML2" s="69"/>
      <c r="MM2" s="69"/>
      <c r="MN2" s="69"/>
      <c r="MO2" s="69"/>
      <c r="MP2" s="69"/>
      <c r="MQ2" s="69"/>
      <c r="MR2" s="69"/>
      <c r="MS2" s="69"/>
      <c r="MT2" s="69"/>
      <c r="MU2" s="69"/>
      <c r="MV2" s="69"/>
      <c r="MW2" s="69"/>
      <c r="MX2" s="69"/>
      <c r="MY2" s="69"/>
      <c r="MZ2" s="69"/>
      <c r="NA2" s="69"/>
      <c r="NB2" s="69"/>
      <c r="NC2" s="69"/>
      <c r="ND2" s="69"/>
      <c r="NE2" s="69"/>
      <c r="NF2" s="69"/>
      <c r="NG2" s="69"/>
      <c r="NH2" s="69"/>
      <c r="NI2" s="69"/>
      <c r="NJ2" s="69"/>
      <c r="NK2" s="69"/>
      <c r="NL2" s="69"/>
      <c r="NM2" s="69"/>
      <c r="NN2" s="69"/>
      <c r="NO2" s="69"/>
      <c r="NP2" s="69"/>
      <c r="NQ2" s="69"/>
      <c r="NR2" s="69"/>
      <c r="NS2" s="69"/>
      <c r="NT2" s="69"/>
      <c r="NU2" s="69"/>
      <c r="NV2" s="69"/>
      <c r="NW2" s="69"/>
      <c r="NX2" s="69"/>
      <c r="NY2" s="69"/>
      <c r="NZ2" s="69"/>
      <c r="OA2" s="69"/>
      <c r="OB2" s="69"/>
      <c r="OC2" s="69"/>
      <c r="OD2" s="69"/>
      <c r="OE2" s="69"/>
      <c r="OF2" s="69"/>
      <c r="OG2" s="69"/>
      <c r="OH2" s="69"/>
      <c r="OI2" s="69"/>
      <c r="OJ2" s="69"/>
      <c r="OK2" s="69"/>
      <c r="OL2" s="69"/>
      <c r="OM2" s="69"/>
      <c r="ON2" s="69"/>
      <c r="OO2" s="69"/>
      <c r="OP2" s="69"/>
      <c r="OQ2" s="69"/>
      <c r="OR2" s="69"/>
      <c r="OS2" s="69"/>
      <c r="OT2" s="69"/>
      <c r="OU2" s="69"/>
      <c r="OV2" s="69"/>
      <c r="OW2" s="69"/>
      <c r="OX2" s="69"/>
      <c r="OY2" s="69"/>
      <c r="OZ2" s="69"/>
      <c r="PA2" s="69"/>
      <c r="PB2" s="69"/>
      <c r="PC2" s="69"/>
      <c r="PD2" s="69"/>
      <c r="PE2" s="69"/>
      <c r="PF2" s="69"/>
      <c r="PG2" s="69"/>
      <c r="PH2" s="69"/>
      <c r="PI2" s="69"/>
      <c r="PJ2" s="69"/>
      <c r="PK2" s="69"/>
      <c r="PL2" s="69"/>
      <c r="PM2" s="69"/>
      <c r="PN2" s="69"/>
      <c r="PO2" s="69"/>
      <c r="PP2" s="69"/>
      <c r="PQ2" s="69"/>
      <c r="PR2" s="69"/>
      <c r="PS2" s="69"/>
      <c r="PT2" s="69"/>
      <c r="PU2" s="69"/>
      <c r="PV2" s="69"/>
      <c r="PW2" s="69"/>
      <c r="PX2" s="69"/>
      <c r="PY2" s="69"/>
      <c r="PZ2" s="69"/>
      <c r="QA2" s="69"/>
      <c r="QB2" s="69"/>
      <c r="QC2" s="69"/>
      <c r="QD2" s="69"/>
      <c r="QE2" s="69"/>
      <c r="QF2" s="69"/>
      <c r="QG2" s="69"/>
      <c r="QH2" s="69"/>
      <c r="QI2" s="69"/>
      <c r="QJ2" s="69"/>
      <c r="QK2" s="69"/>
      <c r="QL2" s="69"/>
      <c r="QM2" s="69"/>
      <c r="QN2" s="69"/>
      <c r="QO2" s="69"/>
      <c r="QP2" s="69"/>
      <c r="QQ2" s="69"/>
      <c r="QR2" s="69"/>
      <c r="QS2" s="69"/>
      <c r="QT2" s="69"/>
      <c r="QU2" s="69"/>
      <c r="QV2" s="69"/>
      <c r="QW2" s="69"/>
      <c r="QX2" s="69"/>
      <c r="QY2" s="69"/>
      <c r="QZ2" s="69"/>
      <c r="RA2" s="69"/>
      <c r="RB2" s="69"/>
      <c r="RC2" s="69"/>
      <c r="RD2" s="69"/>
      <c r="RE2" s="69"/>
      <c r="RF2" s="69"/>
      <c r="RG2" s="69"/>
      <c r="RH2" s="69"/>
      <c r="RI2" s="69"/>
      <c r="RJ2" s="69"/>
      <c r="RK2" s="69"/>
      <c r="RL2" s="69"/>
      <c r="RM2" s="69"/>
      <c r="RN2" s="69"/>
      <c r="RO2" s="69"/>
      <c r="RP2" s="69"/>
      <c r="RQ2" s="69"/>
      <c r="RR2" s="69"/>
      <c r="RS2" s="69"/>
      <c r="RT2" s="69"/>
      <c r="RU2" s="69"/>
      <c r="RV2" s="69"/>
      <c r="RW2" s="69"/>
      <c r="RX2" s="69"/>
      <c r="RY2" s="69"/>
      <c r="RZ2" s="69"/>
      <c r="SA2" s="69"/>
      <c r="SB2" s="69"/>
      <c r="SC2" s="69"/>
      <c r="SD2" s="69"/>
      <c r="SE2" s="69"/>
      <c r="SF2" s="69"/>
      <c r="SG2" s="69"/>
      <c r="SH2" s="69"/>
      <c r="SI2" s="69"/>
      <c r="SJ2" s="69"/>
      <c r="SK2" s="69"/>
      <c r="SL2" s="69"/>
      <c r="SM2" s="69"/>
      <c r="SN2" s="69"/>
      <c r="SO2" s="69"/>
      <c r="SP2" s="69"/>
      <c r="SQ2" s="69"/>
      <c r="SR2" s="69"/>
      <c r="SS2" s="69"/>
      <c r="ST2" s="69"/>
      <c r="SU2" s="69"/>
      <c r="SV2" s="69"/>
      <c r="SW2" s="69"/>
      <c r="SX2" s="69"/>
      <c r="SY2" s="69"/>
      <c r="SZ2" s="69"/>
      <c r="TA2" s="69"/>
      <c r="TB2" s="69"/>
      <c r="TC2" s="69"/>
      <c r="TD2" s="69"/>
      <c r="TE2" s="69"/>
      <c r="TF2" s="69"/>
      <c r="TG2" s="69"/>
      <c r="TH2" s="69"/>
      <c r="TI2" s="69"/>
      <c r="TJ2" s="69"/>
      <c r="TK2" s="69"/>
      <c r="TL2" s="69"/>
      <c r="TM2" s="69"/>
      <c r="TN2" s="69"/>
      <c r="TO2" s="69"/>
      <c r="TP2" s="69"/>
      <c r="TQ2" s="69"/>
      <c r="TR2" s="69"/>
      <c r="TS2" s="69"/>
      <c r="TT2" s="69"/>
      <c r="TU2" s="69"/>
      <c r="TV2" s="69"/>
      <c r="TW2" s="69"/>
      <c r="TX2" s="69"/>
      <c r="TY2" s="69"/>
      <c r="TZ2" s="69"/>
      <c r="UA2" s="69"/>
      <c r="UB2" s="69"/>
      <c r="UC2" s="69"/>
      <c r="UD2" s="69"/>
      <c r="UE2" s="69"/>
      <c r="UF2" s="69"/>
      <c r="UG2" s="69"/>
      <c r="UH2" s="69"/>
      <c r="UI2" s="69"/>
      <c r="UJ2" s="69"/>
      <c r="UK2" s="69"/>
      <c r="UL2" s="69"/>
      <c r="UM2" s="69"/>
      <c r="UN2" s="69"/>
      <c r="UO2" s="69"/>
      <c r="UP2" s="69"/>
      <c r="UQ2" s="69"/>
      <c r="UR2" s="69"/>
      <c r="US2" s="69"/>
      <c r="UT2" s="69"/>
      <c r="UU2" s="69"/>
      <c r="UV2" s="69"/>
      <c r="UW2" s="69"/>
      <c r="UX2" s="69"/>
      <c r="UY2" s="69"/>
      <c r="UZ2" s="69"/>
      <c r="VA2" s="69"/>
      <c r="VB2" s="69"/>
      <c r="VC2" s="69"/>
      <c r="VD2" s="69"/>
      <c r="VE2" s="69"/>
      <c r="VF2" s="69"/>
      <c r="VG2" s="69"/>
      <c r="VH2" s="69"/>
      <c r="VI2" s="69"/>
      <c r="VJ2" s="69"/>
      <c r="VK2" s="69"/>
      <c r="VL2" s="69"/>
      <c r="VM2" s="69"/>
      <c r="VN2" s="69"/>
      <c r="VO2" s="69"/>
      <c r="VP2" s="69"/>
      <c r="VQ2" s="69"/>
      <c r="VR2" s="69"/>
      <c r="VS2" s="69"/>
      <c r="VT2" s="69"/>
      <c r="VU2" s="69"/>
      <c r="VV2" s="69"/>
      <c r="VW2" s="69"/>
      <c r="VX2" s="69"/>
      <c r="VY2" s="69"/>
      <c r="VZ2" s="69"/>
      <c r="WA2" s="69"/>
      <c r="WB2" s="69"/>
      <c r="WC2" s="69"/>
      <c r="WD2" s="69"/>
      <c r="WE2" s="69"/>
      <c r="WF2" s="69"/>
      <c r="WG2" s="69"/>
      <c r="WH2" s="69"/>
      <c r="WI2" s="69"/>
      <c r="WJ2" s="69"/>
      <c r="WK2" s="69"/>
      <c r="WL2" s="69"/>
      <c r="WM2" s="69"/>
      <c r="WN2" s="69"/>
      <c r="WO2" s="69"/>
      <c r="WP2" s="69"/>
      <c r="WQ2" s="69"/>
      <c r="WR2" s="69"/>
      <c r="WS2" s="69"/>
      <c r="WT2" s="69"/>
      <c r="WU2" s="69"/>
      <c r="WV2" s="69"/>
      <c r="WW2" s="69"/>
      <c r="WX2" s="69"/>
      <c r="WY2" s="69"/>
      <c r="WZ2" s="69"/>
      <c r="XA2" s="69"/>
      <c r="XB2" s="69"/>
      <c r="XC2" s="69"/>
      <c r="XD2" s="69"/>
      <c r="XE2" s="69"/>
      <c r="XF2" s="69"/>
      <c r="XG2" s="69"/>
      <c r="XH2" s="69"/>
      <c r="XI2" s="69"/>
      <c r="XJ2" s="69"/>
      <c r="XK2" s="69"/>
      <c r="XL2" s="69"/>
      <c r="XM2" s="69"/>
      <c r="XN2" s="69"/>
      <c r="XO2" s="69"/>
      <c r="XP2" s="69"/>
      <c r="XQ2" s="69"/>
      <c r="XR2" s="69"/>
      <c r="XS2" s="69"/>
      <c r="XT2" s="69"/>
      <c r="XU2" s="69"/>
      <c r="XV2" s="69"/>
      <c r="XW2" s="69"/>
      <c r="XX2" s="69"/>
      <c r="XY2" s="69"/>
      <c r="XZ2" s="69"/>
      <c r="YA2" s="69"/>
      <c r="YB2" s="69"/>
      <c r="YC2" s="69"/>
      <c r="YD2" s="69"/>
      <c r="YE2" s="69"/>
      <c r="YF2" s="69"/>
      <c r="YG2" s="69"/>
      <c r="YH2" s="69"/>
      <c r="YI2" s="69"/>
      <c r="YJ2" s="69"/>
      <c r="YK2" s="69"/>
      <c r="YL2" s="69"/>
      <c r="YM2" s="69"/>
      <c r="YN2" s="69"/>
      <c r="YO2" s="69"/>
      <c r="YP2" s="69"/>
      <c r="YQ2" s="69"/>
      <c r="YR2" s="69"/>
      <c r="YS2" s="69"/>
      <c r="YT2" s="69"/>
      <c r="YU2" s="69"/>
      <c r="YV2" s="69"/>
      <c r="YW2" s="69"/>
      <c r="YX2" s="69"/>
      <c r="YY2" s="69"/>
      <c r="YZ2" s="69"/>
      <c r="ZA2" s="69"/>
      <c r="ZB2" s="69"/>
      <c r="ZC2" s="69"/>
      <c r="ZD2" s="69"/>
      <c r="ZE2" s="69"/>
      <c r="ZF2" s="69"/>
      <c r="ZG2" s="69"/>
      <c r="ZH2" s="69"/>
      <c r="ZI2" s="69"/>
      <c r="ZJ2" s="69"/>
      <c r="ZK2" s="69"/>
      <c r="ZL2" s="69"/>
      <c r="ZM2" s="69"/>
      <c r="ZN2" s="69"/>
      <c r="ZO2" s="69"/>
      <c r="ZP2" s="69"/>
      <c r="ZQ2" s="69"/>
      <c r="ZR2" s="69"/>
      <c r="ZS2" s="69"/>
      <c r="ZT2" s="69"/>
      <c r="ZU2" s="69"/>
      <c r="ZV2" s="69"/>
      <c r="ZW2" s="69"/>
      <c r="ZX2" s="69"/>
      <c r="ZY2" s="69"/>
      <c r="ZZ2" s="69"/>
      <c r="AAA2" s="69"/>
      <c r="AAB2" s="69"/>
      <c r="AAC2" s="69"/>
      <c r="AAD2" s="69"/>
      <c r="AAE2" s="69"/>
      <c r="AAF2" s="69"/>
      <c r="AAG2" s="69"/>
      <c r="AAH2" s="69"/>
      <c r="AAI2" s="69"/>
      <c r="AAJ2" s="69"/>
      <c r="AAK2" s="69"/>
      <c r="AAL2" s="69"/>
      <c r="AAM2" s="69"/>
      <c r="AAN2" s="69"/>
      <c r="AAO2" s="69"/>
      <c r="AAP2" s="69"/>
      <c r="AAQ2" s="69"/>
      <c r="AAR2" s="69"/>
      <c r="AAS2" s="69"/>
      <c r="AAT2" s="69"/>
      <c r="AAU2" s="69"/>
      <c r="AAV2" s="69"/>
      <c r="AAW2" s="69"/>
      <c r="AAX2" s="69"/>
      <c r="AAY2" s="69"/>
      <c r="AAZ2" s="69"/>
      <c r="ABA2" s="69"/>
      <c r="ABB2" s="69"/>
      <c r="ABC2" s="69"/>
      <c r="ABD2" s="69"/>
      <c r="ABE2" s="69"/>
      <c r="ABF2" s="69"/>
      <c r="ABG2" s="69"/>
      <c r="ABH2" s="69"/>
      <c r="ABI2" s="69"/>
      <c r="ABJ2" s="69"/>
      <c r="ABK2" s="69"/>
      <c r="ABL2" s="69"/>
      <c r="ABM2" s="69"/>
      <c r="ABN2" s="69"/>
      <c r="ABO2" s="69"/>
      <c r="ABP2" s="69"/>
      <c r="ABQ2" s="69"/>
      <c r="ABR2" s="69"/>
      <c r="ABS2" s="69"/>
      <c r="ABT2" s="69"/>
      <c r="ABU2" s="69"/>
      <c r="ABV2" s="69"/>
      <c r="ABW2" s="69"/>
      <c r="ABX2" s="69"/>
      <c r="ABY2" s="69"/>
      <c r="ABZ2" s="69"/>
      <c r="ACA2" s="69"/>
      <c r="ACB2" s="69"/>
      <c r="ACC2" s="69"/>
      <c r="ACD2" s="69"/>
      <c r="ACE2" s="69"/>
      <c r="ACF2" s="69"/>
      <c r="ACG2" s="69"/>
      <c r="ACH2" s="69"/>
      <c r="ACI2" s="69"/>
      <c r="ACJ2" s="69"/>
      <c r="ACK2" s="69"/>
      <c r="ACL2" s="69"/>
      <c r="ACM2" s="69"/>
      <c r="ACN2" s="69"/>
      <c r="ACO2" s="69"/>
      <c r="ACP2" s="69"/>
      <c r="ACQ2" s="69"/>
      <c r="ACR2" s="69"/>
      <c r="ACS2" s="69"/>
      <c r="ACT2" s="69"/>
      <c r="ACU2" s="69"/>
      <c r="ACV2" s="69"/>
      <c r="ACW2" s="69"/>
      <c r="ACX2" s="69"/>
      <c r="ACY2" s="69"/>
      <c r="ACZ2" s="69"/>
      <c r="ADA2" s="69"/>
      <c r="ADB2" s="69"/>
      <c r="ADC2" s="69"/>
      <c r="ADD2" s="69"/>
      <c r="ADE2" s="69"/>
      <c r="ADF2" s="69"/>
      <c r="ADG2" s="69"/>
      <c r="ADH2" s="69"/>
      <c r="ADI2" s="69"/>
      <c r="ADJ2" s="69"/>
      <c r="ADK2" s="69"/>
      <c r="ADL2" s="69"/>
      <c r="ADM2" s="69"/>
      <c r="ADN2" s="69"/>
      <c r="ADO2" s="69"/>
      <c r="ADP2" s="69"/>
      <c r="ADQ2" s="69"/>
      <c r="ADR2" s="69"/>
      <c r="ADS2" s="69"/>
      <c r="ADT2" s="69"/>
      <c r="ADU2" s="69"/>
      <c r="ADV2" s="69"/>
      <c r="ADW2" s="69"/>
      <c r="ADX2" s="69"/>
      <c r="ADY2" s="69"/>
      <c r="ADZ2" s="69"/>
      <c r="AEA2" s="69"/>
      <c r="AEB2" s="69"/>
      <c r="AEC2" s="69"/>
      <c r="AED2" s="69"/>
      <c r="AEE2" s="69"/>
      <c r="AEF2" s="69"/>
      <c r="AEG2" s="69"/>
      <c r="AEH2" s="69"/>
      <c r="AEI2" s="69"/>
      <c r="AEJ2" s="69"/>
      <c r="AEK2" s="69"/>
      <c r="AEL2" s="69"/>
      <c r="AEM2" s="69"/>
      <c r="AEN2" s="69"/>
      <c r="AEO2" s="69"/>
      <c r="AEP2" s="69"/>
      <c r="AEQ2" s="69"/>
      <c r="AER2" s="69"/>
      <c r="AES2" s="69"/>
      <c r="AET2" s="69"/>
      <c r="AEU2" s="69"/>
      <c r="AEV2" s="69"/>
      <c r="AEW2" s="69"/>
      <c r="AEX2" s="69"/>
      <c r="AEY2" s="69"/>
      <c r="AEZ2" s="69"/>
      <c r="AFA2" s="69"/>
      <c r="AFB2" s="69"/>
      <c r="AFC2" s="69"/>
      <c r="AFD2" s="69"/>
      <c r="AFE2" s="69"/>
      <c r="AFF2" s="69"/>
      <c r="AFG2" s="69"/>
      <c r="AFH2" s="69"/>
      <c r="AFI2" s="69"/>
      <c r="AFJ2" s="69"/>
      <c r="AFK2" s="69"/>
      <c r="AFL2" s="69"/>
      <c r="AFM2" s="69"/>
      <c r="AFN2" s="69"/>
      <c r="AFO2" s="69"/>
      <c r="AFP2" s="69"/>
      <c r="AFQ2" s="69"/>
      <c r="AFR2" s="69"/>
      <c r="AFS2" s="69"/>
      <c r="AFT2" s="69"/>
      <c r="AFU2" s="69"/>
      <c r="AFV2" s="69"/>
      <c r="AFW2" s="69"/>
      <c r="AFX2" s="69"/>
      <c r="AFY2" s="69"/>
      <c r="AFZ2" s="69"/>
      <c r="AGA2" s="69"/>
      <c r="AGB2" s="69"/>
      <c r="AGC2" s="69"/>
      <c r="AGD2" s="69"/>
      <c r="AGE2" s="69"/>
      <c r="AGF2" s="69"/>
      <c r="AGG2" s="69"/>
      <c r="AGH2" s="69"/>
      <c r="AGI2" s="69"/>
      <c r="AGJ2" s="69"/>
      <c r="AGK2" s="69"/>
      <c r="AGL2" s="69"/>
      <c r="AGM2" s="69"/>
      <c r="AGN2" s="69"/>
      <c r="AGO2" s="69"/>
      <c r="AGP2" s="69"/>
      <c r="AGQ2" s="69"/>
      <c r="AGR2" s="69"/>
      <c r="AGS2" s="69"/>
      <c r="AGT2" s="69"/>
      <c r="AGU2" s="69"/>
      <c r="AGV2" s="69"/>
      <c r="AGW2" s="69"/>
      <c r="AGX2" s="69"/>
      <c r="AGY2" s="69"/>
      <c r="AGZ2" s="69"/>
      <c r="AHA2" s="69"/>
      <c r="AHB2" s="69"/>
      <c r="AHC2" s="69"/>
      <c r="AHD2" s="69"/>
      <c r="AHE2" s="69"/>
      <c r="AHF2" s="69"/>
      <c r="AHG2" s="69"/>
      <c r="AHH2" s="69"/>
      <c r="AHI2" s="69"/>
      <c r="AHJ2" s="69"/>
      <c r="AHK2" s="69"/>
      <c r="AHL2" s="69"/>
      <c r="AHM2" s="69"/>
      <c r="AHN2" s="69"/>
      <c r="AHO2" s="69"/>
      <c r="AHP2" s="69"/>
      <c r="AHQ2" s="69"/>
      <c r="AHR2" s="69"/>
      <c r="AHS2" s="69"/>
      <c r="AHT2" s="69"/>
      <c r="AHU2" s="69"/>
      <c r="AHV2" s="69"/>
      <c r="AHW2" s="69"/>
      <c r="AHX2" s="69"/>
      <c r="AHY2" s="69"/>
      <c r="AHZ2" s="69"/>
      <c r="AIA2" s="69"/>
      <c r="AIB2" s="69"/>
      <c r="AIC2" s="69"/>
      <c r="AID2" s="69"/>
      <c r="AIE2" s="69"/>
      <c r="AIF2" s="69"/>
      <c r="AIG2" s="69"/>
      <c r="AIH2" s="69"/>
      <c r="AII2" s="69"/>
    </row>
    <row r="3" spans="1:919" s="41" customFormat="1" ht="15" customHeight="1" x14ac:dyDescent="0.2">
      <c r="A3" s="65"/>
      <c r="B3" s="65"/>
      <c r="C3" s="65"/>
      <c r="D3" s="65"/>
      <c r="E3" s="939" t="str">
        <f>IF(OR(OsnPodaci!A10="",OsnPodaci!A13=""),"",OsnPodaci!A10 &amp; ", " &amp; OsnPodaci!A13)</f>
        <v>Tuzla, Bukinje bb</v>
      </c>
      <c r="F3" s="388"/>
      <c r="G3" s="388"/>
      <c r="H3" s="375"/>
      <c r="I3" s="374"/>
      <c r="J3" s="943" t="str">
        <f>IF(AND(OsnPodaci!A16="DA",LEN(OsnPodaci!B16)=12),OsnPodaci!B16,"-")</f>
        <v>209197100002</v>
      </c>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67"/>
      <c r="FD3" s="67"/>
      <c r="FE3" s="67"/>
      <c r="FF3" s="67"/>
      <c r="FG3" s="67"/>
      <c r="FH3" s="67"/>
      <c r="FI3" s="67"/>
      <c r="FJ3" s="67"/>
      <c r="FK3" s="67"/>
      <c r="FL3" s="67"/>
      <c r="FM3" s="67"/>
      <c r="FN3" s="67"/>
      <c r="FO3" s="67"/>
      <c r="FP3" s="67"/>
      <c r="FQ3" s="67"/>
      <c r="FR3" s="67"/>
      <c r="FS3" s="67"/>
      <c r="FT3" s="67"/>
      <c r="FU3" s="67"/>
      <c r="FV3" s="67"/>
      <c r="FW3" s="67"/>
      <c r="FX3" s="67"/>
      <c r="FY3" s="67"/>
      <c r="FZ3" s="67"/>
      <c r="GA3" s="67"/>
      <c r="GB3" s="67"/>
      <c r="GC3" s="67"/>
      <c r="GD3" s="67"/>
      <c r="GE3" s="67"/>
      <c r="GF3" s="67"/>
      <c r="GG3" s="67"/>
      <c r="GH3" s="67"/>
      <c r="GI3" s="67"/>
      <c r="GJ3" s="67"/>
      <c r="GK3" s="67"/>
      <c r="GL3" s="67"/>
      <c r="GM3" s="67"/>
      <c r="GN3" s="67"/>
      <c r="GO3" s="67"/>
      <c r="GP3" s="67"/>
      <c r="GQ3" s="67"/>
      <c r="GR3" s="67"/>
      <c r="GS3" s="67"/>
      <c r="GT3" s="67"/>
      <c r="GU3" s="67"/>
      <c r="GV3" s="67"/>
      <c r="GW3" s="67"/>
      <c r="GX3" s="67"/>
      <c r="GY3" s="67"/>
      <c r="GZ3" s="67"/>
      <c r="HA3" s="67"/>
      <c r="HB3" s="67"/>
      <c r="HC3" s="67"/>
      <c r="HD3" s="67"/>
      <c r="HE3" s="67"/>
      <c r="HF3" s="67"/>
      <c r="HG3" s="67"/>
      <c r="HH3" s="67"/>
      <c r="HI3" s="67"/>
      <c r="HJ3" s="67"/>
      <c r="HK3" s="67"/>
      <c r="HL3" s="67"/>
      <c r="HM3" s="67"/>
      <c r="HN3" s="67"/>
      <c r="HO3" s="67"/>
      <c r="HP3" s="67"/>
      <c r="HQ3" s="67"/>
      <c r="HR3" s="67"/>
      <c r="HS3" s="67"/>
      <c r="HT3" s="67"/>
      <c r="HU3" s="67"/>
      <c r="HV3" s="67"/>
      <c r="HW3" s="67"/>
      <c r="HX3" s="67"/>
      <c r="HY3" s="67"/>
      <c r="HZ3" s="67"/>
      <c r="IA3" s="67"/>
      <c r="IB3" s="67"/>
      <c r="IC3" s="67"/>
      <c r="ID3" s="67"/>
      <c r="IE3" s="67"/>
      <c r="IF3" s="67"/>
      <c r="IG3" s="67"/>
      <c r="IH3" s="67"/>
      <c r="II3" s="67"/>
      <c r="IJ3" s="67"/>
      <c r="IK3" s="67"/>
      <c r="IL3" s="67"/>
      <c r="IM3" s="67"/>
      <c r="IN3" s="67"/>
      <c r="IO3" s="67"/>
      <c r="IP3" s="67"/>
      <c r="IQ3" s="67"/>
      <c r="IR3" s="67"/>
      <c r="IS3" s="67"/>
      <c r="IT3" s="67"/>
      <c r="IU3" s="67"/>
      <c r="IV3" s="67"/>
      <c r="IW3" s="67"/>
      <c r="IX3" s="67"/>
      <c r="IY3" s="67"/>
      <c r="IZ3" s="67"/>
      <c r="JA3" s="67"/>
      <c r="JB3" s="67"/>
      <c r="JC3" s="67"/>
      <c r="JD3" s="67"/>
      <c r="JE3" s="67"/>
      <c r="JF3" s="67"/>
      <c r="JG3" s="67"/>
      <c r="JH3" s="67"/>
      <c r="JI3" s="67"/>
      <c r="JJ3" s="67"/>
      <c r="JK3" s="67"/>
      <c r="JL3" s="67"/>
      <c r="JM3" s="67"/>
      <c r="JN3" s="67"/>
      <c r="JO3" s="67"/>
      <c r="JP3" s="67"/>
      <c r="JQ3" s="67"/>
      <c r="JR3" s="67"/>
      <c r="JS3" s="67"/>
      <c r="JT3" s="67"/>
      <c r="JU3" s="67"/>
      <c r="JV3" s="67"/>
      <c r="JW3" s="67"/>
      <c r="JX3" s="67"/>
      <c r="JY3" s="67"/>
      <c r="JZ3" s="67"/>
      <c r="KA3" s="67"/>
      <c r="KB3" s="67"/>
      <c r="KC3" s="67"/>
      <c r="KD3" s="67"/>
      <c r="KE3" s="67"/>
      <c r="KF3" s="67"/>
      <c r="KG3" s="67"/>
      <c r="KH3" s="67"/>
      <c r="KI3" s="67"/>
      <c r="KJ3" s="67"/>
      <c r="KK3" s="67"/>
      <c r="KL3" s="67"/>
      <c r="KM3" s="67"/>
      <c r="KN3" s="67"/>
      <c r="KO3" s="67"/>
      <c r="KP3" s="67"/>
      <c r="KQ3" s="67"/>
      <c r="KR3" s="67"/>
      <c r="KS3" s="67"/>
      <c r="KT3" s="67"/>
      <c r="KU3" s="67"/>
      <c r="KV3" s="67"/>
      <c r="KW3" s="67"/>
      <c r="KX3" s="67"/>
      <c r="KY3" s="67"/>
      <c r="KZ3" s="67"/>
      <c r="LA3" s="67"/>
      <c r="LB3" s="67"/>
      <c r="LC3" s="67"/>
      <c r="LD3" s="67"/>
      <c r="LE3" s="67"/>
      <c r="LF3" s="67"/>
      <c r="LG3" s="67"/>
      <c r="LH3" s="67"/>
      <c r="LI3" s="67"/>
      <c r="LJ3" s="67"/>
      <c r="LK3" s="67"/>
      <c r="LL3" s="67"/>
      <c r="LM3" s="67"/>
      <c r="LN3" s="67"/>
      <c r="LO3" s="67"/>
      <c r="LP3" s="67"/>
      <c r="LQ3" s="67"/>
      <c r="LR3" s="67"/>
      <c r="LS3" s="67"/>
      <c r="LT3" s="67"/>
      <c r="LU3" s="67"/>
      <c r="LV3" s="67"/>
      <c r="LW3" s="67"/>
      <c r="LX3" s="67"/>
      <c r="LY3" s="67"/>
      <c r="LZ3" s="67"/>
      <c r="MA3" s="67"/>
      <c r="MB3" s="67"/>
      <c r="MC3" s="67"/>
      <c r="MD3" s="67"/>
      <c r="ME3" s="67"/>
      <c r="MF3" s="67"/>
      <c r="MG3" s="67"/>
      <c r="MH3" s="67"/>
      <c r="MI3" s="67"/>
      <c r="MJ3" s="67"/>
      <c r="MK3" s="67"/>
      <c r="ML3" s="67"/>
      <c r="MM3" s="67"/>
      <c r="MN3" s="67"/>
      <c r="MO3" s="67"/>
      <c r="MP3" s="67"/>
      <c r="MQ3" s="67"/>
      <c r="MR3" s="67"/>
      <c r="MS3" s="67"/>
      <c r="MT3" s="67"/>
      <c r="MU3" s="67"/>
      <c r="MV3" s="67"/>
      <c r="MW3" s="67"/>
      <c r="MX3" s="67"/>
      <c r="MY3" s="67"/>
      <c r="MZ3" s="67"/>
      <c r="NA3" s="67"/>
      <c r="NB3" s="67"/>
      <c r="NC3" s="67"/>
      <c r="ND3" s="67"/>
      <c r="NE3" s="67"/>
      <c r="NF3" s="67"/>
      <c r="NG3" s="67"/>
      <c r="NH3" s="67"/>
      <c r="NI3" s="67"/>
      <c r="NJ3" s="67"/>
      <c r="NK3" s="67"/>
      <c r="NL3" s="67"/>
      <c r="NM3" s="67"/>
      <c r="NN3" s="67"/>
      <c r="NO3" s="67"/>
      <c r="NP3" s="67"/>
      <c r="NQ3" s="67"/>
      <c r="NR3" s="67"/>
      <c r="NS3" s="67"/>
      <c r="NT3" s="67"/>
      <c r="NU3" s="67"/>
      <c r="NV3" s="67"/>
      <c r="NW3" s="67"/>
      <c r="NX3" s="67"/>
      <c r="NY3" s="67"/>
      <c r="NZ3" s="67"/>
      <c r="OA3" s="67"/>
      <c r="OB3" s="67"/>
      <c r="OC3" s="67"/>
      <c r="OD3" s="67"/>
      <c r="OE3" s="67"/>
      <c r="OF3" s="67"/>
      <c r="OG3" s="67"/>
      <c r="OH3" s="67"/>
      <c r="OI3" s="67"/>
      <c r="OJ3" s="67"/>
      <c r="OK3" s="67"/>
      <c r="OL3" s="67"/>
      <c r="OM3" s="67"/>
      <c r="ON3" s="67"/>
      <c r="OO3" s="67"/>
      <c r="OP3" s="67"/>
      <c r="OQ3" s="67"/>
      <c r="OR3" s="67"/>
      <c r="OS3" s="67"/>
      <c r="OT3" s="67"/>
      <c r="OU3" s="67"/>
      <c r="OV3" s="67"/>
      <c r="OW3" s="67"/>
      <c r="OX3" s="67"/>
      <c r="OY3" s="67"/>
      <c r="OZ3" s="67"/>
      <c r="PA3" s="67"/>
      <c r="PB3" s="67"/>
      <c r="PC3" s="67"/>
      <c r="PD3" s="67"/>
      <c r="PE3" s="67"/>
      <c r="PF3" s="67"/>
      <c r="PG3" s="67"/>
      <c r="PH3" s="67"/>
      <c r="PI3" s="67"/>
      <c r="PJ3" s="67"/>
      <c r="PK3" s="67"/>
      <c r="PL3" s="67"/>
      <c r="PM3" s="67"/>
      <c r="PN3" s="67"/>
      <c r="PO3" s="67"/>
      <c r="PP3" s="67"/>
      <c r="PQ3" s="67"/>
      <c r="PR3" s="67"/>
      <c r="PS3" s="67"/>
      <c r="PT3" s="67"/>
      <c r="PU3" s="67"/>
      <c r="PV3" s="67"/>
      <c r="PW3" s="67"/>
      <c r="PX3" s="67"/>
      <c r="PY3" s="67"/>
      <c r="PZ3" s="67"/>
      <c r="QA3" s="67"/>
      <c r="QB3" s="67"/>
      <c r="QC3" s="67"/>
      <c r="QD3" s="67"/>
      <c r="QE3" s="67"/>
      <c r="QF3" s="67"/>
      <c r="QG3" s="67"/>
      <c r="QH3" s="67"/>
      <c r="QI3" s="67"/>
      <c r="QJ3" s="67"/>
      <c r="QK3" s="67"/>
      <c r="QL3" s="67"/>
      <c r="QM3" s="67"/>
      <c r="QN3" s="67"/>
      <c r="QO3" s="67"/>
      <c r="QP3" s="67"/>
      <c r="QQ3" s="67"/>
      <c r="QR3" s="67"/>
      <c r="QS3" s="67"/>
      <c r="QT3" s="67"/>
      <c r="QU3" s="67"/>
      <c r="QV3" s="67"/>
      <c r="QW3" s="67"/>
      <c r="QX3" s="67"/>
      <c r="QY3" s="67"/>
      <c r="QZ3" s="67"/>
      <c r="RA3" s="67"/>
      <c r="RB3" s="67"/>
      <c r="RC3" s="67"/>
      <c r="RD3" s="67"/>
      <c r="RE3" s="67"/>
      <c r="RF3" s="67"/>
      <c r="RG3" s="67"/>
      <c r="RH3" s="67"/>
      <c r="RI3" s="67"/>
      <c r="RJ3" s="67"/>
      <c r="RK3" s="67"/>
      <c r="RL3" s="67"/>
      <c r="RM3" s="67"/>
      <c r="RN3" s="67"/>
      <c r="RO3" s="67"/>
      <c r="RP3" s="67"/>
      <c r="RQ3" s="67"/>
      <c r="RR3" s="67"/>
      <c r="RS3" s="67"/>
      <c r="RT3" s="67"/>
      <c r="RU3" s="67"/>
      <c r="RV3" s="67"/>
      <c r="RW3" s="67"/>
      <c r="RX3" s="67"/>
      <c r="RY3" s="67"/>
      <c r="RZ3" s="67"/>
      <c r="SA3" s="67"/>
      <c r="SB3" s="67"/>
      <c r="SC3" s="67"/>
      <c r="SD3" s="67"/>
      <c r="SE3" s="67"/>
      <c r="SF3" s="67"/>
      <c r="SG3" s="67"/>
      <c r="SH3" s="67"/>
      <c r="SI3" s="67"/>
      <c r="SJ3" s="67"/>
      <c r="SK3" s="67"/>
      <c r="SL3" s="67"/>
      <c r="SM3" s="67"/>
      <c r="SN3" s="67"/>
      <c r="SO3" s="67"/>
      <c r="SP3" s="67"/>
      <c r="SQ3" s="67"/>
      <c r="SR3" s="67"/>
      <c r="SS3" s="67"/>
      <c r="ST3" s="67"/>
      <c r="SU3" s="67"/>
      <c r="SV3" s="67"/>
      <c r="SW3" s="67"/>
      <c r="SX3" s="67"/>
      <c r="SY3" s="67"/>
      <c r="SZ3" s="67"/>
      <c r="TA3" s="67"/>
      <c r="TB3" s="67"/>
      <c r="TC3" s="67"/>
      <c r="TD3" s="67"/>
      <c r="TE3" s="67"/>
      <c r="TF3" s="67"/>
      <c r="TG3" s="67"/>
      <c r="TH3" s="67"/>
      <c r="TI3" s="67"/>
      <c r="TJ3" s="67"/>
      <c r="TK3" s="67"/>
      <c r="TL3" s="67"/>
      <c r="TM3" s="67"/>
      <c r="TN3" s="67"/>
      <c r="TO3" s="67"/>
      <c r="TP3" s="67"/>
      <c r="TQ3" s="67"/>
      <c r="TR3" s="67"/>
      <c r="TS3" s="67"/>
      <c r="TT3" s="67"/>
      <c r="TU3" s="67"/>
      <c r="TV3" s="67"/>
      <c r="TW3" s="67"/>
      <c r="TX3" s="67"/>
      <c r="TY3" s="67"/>
      <c r="TZ3" s="67"/>
      <c r="UA3" s="67"/>
      <c r="UB3" s="67"/>
      <c r="UC3" s="67"/>
      <c r="UD3" s="67"/>
      <c r="UE3" s="67"/>
      <c r="UF3" s="67"/>
      <c r="UG3" s="67"/>
      <c r="UH3" s="67"/>
      <c r="UI3" s="67"/>
      <c r="UJ3" s="67"/>
      <c r="UK3" s="67"/>
      <c r="UL3" s="67"/>
      <c r="UM3" s="67"/>
      <c r="UN3" s="67"/>
      <c r="UO3" s="67"/>
      <c r="UP3" s="67"/>
      <c r="UQ3" s="67"/>
      <c r="UR3" s="67"/>
      <c r="US3" s="67"/>
      <c r="UT3" s="67"/>
      <c r="UU3" s="67"/>
      <c r="UV3" s="67"/>
      <c r="UW3" s="67"/>
      <c r="UX3" s="67"/>
      <c r="UY3" s="67"/>
      <c r="UZ3" s="67"/>
      <c r="VA3" s="67"/>
      <c r="VB3" s="67"/>
      <c r="VC3" s="67"/>
      <c r="VD3" s="67"/>
      <c r="VE3" s="67"/>
      <c r="VF3" s="67"/>
      <c r="VG3" s="67"/>
      <c r="VH3" s="67"/>
      <c r="VI3" s="67"/>
      <c r="VJ3" s="67"/>
      <c r="VK3" s="67"/>
      <c r="VL3" s="67"/>
      <c r="VM3" s="67"/>
      <c r="VN3" s="67"/>
      <c r="VO3" s="67"/>
      <c r="VP3" s="67"/>
      <c r="VQ3" s="67"/>
      <c r="VR3" s="67"/>
      <c r="VS3" s="67"/>
      <c r="VT3" s="67"/>
      <c r="VU3" s="67"/>
      <c r="VV3" s="67"/>
      <c r="VW3" s="67"/>
      <c r="VX3" s="67"/>
      <c r="VY3" s="67"/>
      <c r="VZ3" s="67"/>
      <c r="WA3" s="67"/>
      <c r="WB3" s="67"/>
      <c r="WC3" s="67"/>
      <c r="WD3" s="67"/>
      <c r="WE3" s="67"/>
      <c r="WF3" s="67"/>
      <c r="WG3" s="67"/>
      <c r="WH3" s="67"/>
      <c r="WI3" s="67"/>
      <c r="WJ3" s="67"/>
      <c r="WK3" s="67"/>
      <c r="WL3" s="67"/>
      <c r="WM3" s="67"/>
      <c r="WN3" s="67"/>
      <c r="WO3" s="67"/>
      <c r="WP3" s="67"/>
      <c r="WQ3" s="67"/>
      <c r="WR3" s="67"/>
      <c r="WS3" s="67"/>
      <c r="WT3" s="67"/>
      <c r="WU3" s="67"/>
      <c r="WV3" s="67"/>
      <c r="WW3" s="67"/>
      <c r="WX3" s="67"/>
      <c r="WY3" s="67"/>
      <c r="WZ3" s="67"/>
      <c r="XA3" s="67"/>
      <c r="XB3" s="67"/>
      <c r="XC3" s="67"/>
      <c r="XD3" s="67"/>
      <c r="XE3" s="67"/>
      <c r="XF3" s="67"/>
      <c r="XG3" s="67"/>
      <c r="XH3" s="67"/>
      <c r="XI3" s="67"/>
      <c r="XJ3" s="67"/>
      <c r="XK3" s="67"/>
      <c r="XL3" s="67"/>
      <c r="XM3" s="67"/>
      <c r="XN3" s="67"/>
      <c r="XO3" s="67"/>
      <c r="XP3" s="67"/>
      <c r="XQ3" s="67"/>
      <c r="XR3" s="67"/>
      <c r="XS3" s="67"/>
      <c r="XT3" s="67"/>
      <c r="XU3" s="67"/>
      <c r="XV3" s="67"/>
      <c r="XW3" s="67"/>
      <c r="XX3" s="67"/>
      <c r="XY3" s="67"/>
      <c r="XZ3" s="67"/>
      <c r="YA3" s="67"/>
      <c r="YB3" s="67"/>
      <c r="YC3" s="67"/>
      <c r="YD3" s="67"/>
      <c r="YE3" s="67"/>
      <c r="YF3" s="67"/>
      <c r="YG3" s="67"/>
      <c r="YH3" s="67"/>
      <c r="YI3" s="67"/>
      <c r="YJ3" s="67"/>
      <c r="YK3" s="67"/>
      <c r="YL3" s="67"/>
      <c r="YM3" s="67"/>
      <c r="YN3" s="67"/>
      <c r="YO3" s="67"/>
      <c r="YP3" s="67"/>
      <c r="YQ3" s="67"/>
      <c r="YR3" s="67"/>
      <c r="YS3" s="67"/>
      <c r="YT3" s="67"/>
      <c r="YU3" s="67"/>
      <c r="YV3" s="67"/>
      <c r="YW3" s="67"/>
      <c r="YX3" s="67"/>
      <c r="YY3" s="67"/>
      <c r="YZ3" s="67"/>
      <c r="ZA3" s="67"/>
      <c r="ZB3" s="67"/>
      <c r="ZC3" s="67"/>
      <c r="ZD3" s="67"/>
      <c r="ZE3" s="67"/>
      <c r="ZF3" s="67"/>
      <c r="ZG3" s="67"/>
      <c r="ZH3" s="67"/>
      <c r="ZI3" s="67"/>
      <c r="ZJ3" s="67"/>
      <c r="ZK3" s="67"/>
      <c r="ZL3" s="67"/>
      <c r="ZM3" s="67"/>
      <c r="ZN3" s="67"/>
      <c r="ZO3" s="67"/>
      <c r="ZP3" s="67"/>
      <c r="ZQ3" s="67"/>
      <c r="ZR3" s="67"/>
      <c r="ZS3" s="67"/>
      <c r="ZT3" s="67"/>
      <c r="ZU3" s="67"/>
      <c r="ZV3" s="67"/>
      <c r="ZW3" s="67"/>
      <c r="ZX3" s="67"/>
      <c r="ZY3" s="67"/>
      <c r="ZZ3" s="67"/>
      <c r="AAA3" s="67"/>
      <c r="AAB3" s="67"/>
      <c r="AAC3" s="67"/>
      <c r="AAD3" s="67"/>
      <c r="AAE3" s="67"/>
      <c r="AAF3" s="67"/>
      <c r="AAG3" s="67"/>
      <c r="AAH3" s="67"/>
      <c r="AAI3" s="67"/>
      <c r="AAJ3" s="67"/>
      <c r="AAK3" s="67"/>
      <c r="AAL3" s="67"/>
      <c r="AAM3" s="67"/>
      <c r="AAN3" s="67"/>
      <c r="AAO3" s="67"/>
      <c r="AAP3" s="67"/>
      <c r="AAQ3" s="67"/>
      <c r="AAR3" s="67"/>
      <c r="AAS3" s="67"/>
      <c r="AAT3" s="67"/>
      <c r="AAU3" s="67"/>
      <c r="AAV3" s="67"/>
      <c r="AAW3" s="67"/>
      <c r="AAX3" s="67"/>
      <c r="AAY3" s="67"/>
      <c r="AAZ3" s="67"/>
      <c r="ABA3" s="67"/>
      <c r="ABB3" s="67"/>
      <c r="ABC3" s="67"/>
      <c r="ABD3" s="67"/>
      <c r="ABE3" s="67"/>
      <c r="ABF3" s="67"/>
      <c r="ABG3" s="67"/>
      <c r="ABH3" s="67"/>
      <c r="ABI3" s="67"/>
      <c r="ABJ3" s="67"/>
      <c r="ABK3" s="67"/>
      <c r="ABL3" s="67"/>
      <c r="ABM3" s="67"/>
      <c r="ABN3" s="67"/>
      <c r="ABO3" s="67"/>
      <c r="ABP3" s="67"/>
      <c r="ABQ3" s="67"/>
      <c r="ABR3" s="67"/>
      <c r="ABS3" s="67"/>
      <c r="ABT3" s="67"/>
      <c r="ABU3" s="67"/>
      <c r="ABV3" s="67"/>
      <c r="ABW3" s="67"/>
      <c r="ABX3" s="67"/>
      <c r="ABY3" s="67"/>
      <c r="ABZ3" s="67"/>
      <c r="ACA3" s="67"/>
      <c r="ACB3" s="67"/>
      <c r="ACC3" s="67"/>
      <c r="ACD3" s="67"/>
      <c r="ACE3" s="67"/>
      <c r="ACF3" s="67"/>
      <c r="ACG3" s="67"/>
      <c r="ACH3" s="67"/>
      <c r="ACI3" s="67"/>
      <c r="ACJ3" s="67"/>
      <c r="ACK3" s="67"/>
      <c r="ACL3" s="67"/>
      <c r="ACM3" s="67"/>
      <c r="ACN3" s="67"/>
      <c r="ACO3" s="67"/>
      <c r="ACP3" s="67"/>
      <c r="ACQ3" s="67"/>
      <c r="ACR3" s="67"/>
      <c r="ACS3" s="67"/>
      <c r="ACT3" s="67"/>
      <c r="ACU3" s="67"/>
      <c r="ACV3" s="67"/>
      <c r="ACW3" s="67"/>
      <c r="ACX3" s="67"/>
      <c r="ACY3" s="67"/>
      <c r="ACZ3" s="67"/>
      <c r="ADA3" s="67"/>
      <c r="ADB3" s="67"/>
      <c r="ADC3" s="67"/>
      <c r="ADD3" s="67"/>
      <c r="ADE3" s="67"/>
      <c r="ADF3" s="67"/>
      <c r="ADG3" s="67"/>
      <c r="ADH3" s="67"/>
      <c r="ADI3" s="67"/>
      <c r="ADJ3" s="67"/>
      <c r="ADK3" s="67"/>
      <c r="ADL3" s="67"/>
      <c r="ADM3" s="67"/>
      <c r="ADN3" s="67"/>
      <c r="ADO3" s="67"/>
      <c r="ADP3" s="67"/>
      <c r="ADQ3" s="67"/>
      <c r="ADR3" s="67"/>
      <c r="ADS3" s="67"/>
      <c r="ADT3" s="67"/>
      <c r="ADU3" s="67"/>
      <c r="ADV3" s="67"/>
      <c r="ADW3" s="67"/>
      <c r="ADX3" s="67"/>
      <c r="ADY3" s="67"/>
      <c r="ADZ3" s="67"/>
      <c r="AEA3" s="67"/>
      <c r="AEB3" s="67"/>
      <c r="AEC3" s="67"/>
      <c r="AED3" s="67"/>
      <c r="AEE3" s="67"/>
      <c r="AEF3" s="67"/>
      <c r="AEG3" s="67"/>
      <c r="AEH3" s="67"/>
      <c r="AEI3" s="67"/>
      <c r="AEJ3" s="67"/>
      <c r="AEK3" s="67"/>
      <c r="AEL3" s="67"/>
      <c r="AEM3" s="67"/>
      <c r="AEN3" s="67"/>
      <c r="AEO3" s="67"/>
      <c r="AEP3" s="67"/>
      <c r="AEQ3" s="67"/>
      <c r="AER3" s="67"/>
      <c r="AES3" s="67"/>
      <c r="AET3" s="67"/>
      <c r="AEU3" s="67"/>
      <c r="AEV3" s="67"/>
      <c r="AEW3" s="67"/>
      <c r="AEX3" s="67"/>
      <c r="AEY3" s="67"/>
      <c r="AEZ3" s="67"/>
      <c r="AFA3" s="67"/>
      <c r="AFB3" s="67"/>
      <c r="AFC3" s="67"/>
      <c r="AFD3" s="67"/>
      <c r="AFE3" s="67"/>
      <c r="AFF3" s="67"/>
      <c r="AFG3" s="67"/>
      <c r="AFH3" s="67"/>
      <c r="AFI3" s="67"/>
      <c r="AFJ3" s="67"/>
      <c r="AFK3" s="67"/>
      <c r="AFL3" s="67"/>
      <c r="AFM3" s="67"/>
      <c r="AFN3" s="67"/>
      <c r="AFO3" s="67"/>
      <c r="AFP3" s="67"/>
      <c r="AFQ3" s="67"/>
      <c r="AFR3" s="67"/>
      <c r="AFS3" s="67"/>
      <c r="AFT3" s="67"/>
      <c r="AFU3" s="67"/>
      <c r="AFV3" s="67"/>
      <c r="AFW3" s="67"/>
      <c r="AFX3" s="67"/>
      <c r="AFY3" s="67"/>
      <c r="AFZ3" s="67"/>
      <c r="AGA3" s="67"/>
      <c r="AGB3" s="67"/>
      <c r="AGC3" s="67"/>
      <c r="AGD3" s="67"/>
      <c r="AGE3" s="67"/>
      <c r="AGF3" s="67"/>
      <c r="AGG3" s="67"/>
      <c r="AGH3" s="67"/>
      <c r="AGI3" s="67"/>
      <c r="AGJ3" s="67"/>
      <c r="AGK3" s="67"/>
      <c r="AGL3" s="67"/>
      <c r="AGM3" s="67"/>
      <c r="AGN3" s="67"/>
      <c r="AGO3" s="67"/>
      <c r="AGP3" s="67"/>
      <c r="AGQ3" s="67"/>
      <c r="AGR3" s="67"/>
      <c r="AGS3" s="67"/>
      <c r="AGT3" s="67"/>
      <c r="AGU3" s="67"/>
      <c r="AGV3" s="67"/>
      <c r="AGW3" s="67"/>
      <c r="AGX3" s="67"/>
      <c r="AGY3" s="67"/>
      <c r="AGZ3" s="67"/>
      <c r="AHA3" s="67"/>
      <c r="AHB3" s="67"/>
      <c r="AHC3" s="67"/>
      <c r="AHD3" s="67"/>
      <c r="AHE3" s="67"/>
      <c r="AHF3" s="67"/>
      <c r="AHG3" s="67"/>
      <c r="AHH3" s="67"/>
      <c r="AHI3" s="67"/>
      <c r="AHJ3" s="67"/>
      <c r="AHK3" s="67"/>
      <c r="AHL3" s="67"/>
      <c r="AHM3" s="67"/>
      <c r="AHN3" s="67"/>
      <c r="AHO3" s="67"/>
      <c r="AHP3" s="67"/>
      <c r="AHQ3" s="67"/>
      <c r="AHR3" s="67"/>
      <c r="AHS3" s="67"/>
      <c r="AHT3" s="67"/>
      <c r="AHU3" s="67"/>
      <c r="AHV3" s="67"/>
      <c r="AHW3" s="67"/>
      <c r="AHX3" s="67"/>
      <c r="AHY3" s="67"/>
      <c r="AHZ3" s="67"/>
      <c r="AIA3" s="67"/>
      <c r="AIB3" s="67"/>
      <c r="AIC3" s="67"/>
      <c r="AID3" s="67"/>
      <c r="AIE3" s="67"/>
      <c r="AIF3" s="67"/>
      <c r="AIG3" s="67"/>
      <c r="AIH3" s="67"/>
      <c r="AII3" s="67"/>
    </row>
    <row r="4" spans="1:919" s="70" customFormat="1" ht="15" customHeight="1" x14ac:dyDescent="0.25">
      <c r="A4" s="68"/>
      <c r="B4" s="68"/>
      <c r="C4" s="68"/>
      <c r="D4" s="68"/>
      <c r="E4" s="941" t="s">
        <v>2070</v>
      </c>
      <c r="F4" s="315"/>
      <c r="G4" s="315"/>
      <c r="H4" s="315"/>
      <c r="I4" s="376"/>
      <c r="J4" s="942" t="s">
        <v>2071</v>
      </c>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c r="AN4" s="69"/>
      <c r="AO4" s="69"/>
      <c r="AP4" s="69"/>
      <c r="AQ4" s="69"/>
      <c r="AR4" s="69"/>
      <c r="AS4" s="69"/>
      <c r="AT4" s="69"/>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69"/>
      <c r="BX4" s="69"/>
      <c r="BY4" s="69"/>
      <c r="BZ4" s="69"/>
      <c r="CA4" s="69"/>
      <c r="CB4" s="69"/>
      <c r="CC4" s="69"/>
      <c r="CD4" s="69"/>
      <c r="CE4" s="69"/>
      <c r="CF4" s="69"/>
      <c r="CG4" s="69"/>
      <c r="CH4" s="69"/>
      <c r="CI4" s="69"/>
      <c r="CJ4" s="69"/>
      <c r="CK4" s="69"/>
      <c r="CL4" s="69"/>
      <c r="CM4" s="69"/>
      <c r="CN4" s="69"/>
      <c r="CO4" s="69"/>
      <c r="CP4" s="69"/>
      <c r="CQ4" s="69"/>
      <c r="CR4" s="69"/>
      <c r="CS4" s="69"/>
      <c r="CT4" s="69"/>
      <c r="CU4" s="69"/>
      <c r="CV4" s="69"/>
      <c r="CW4" s="69"/>
      <c r="CX4" s="69"/>
      <c r="CY4" s="69"/>
      <c r="CZ4" s="69"/>
      <c r="DA4" s="69"/>
      <c r="DB4" s="69"/>
      <c r="DC4" s="69"/>
      <c r="DD4" s="69"/>
      <c r="DE4" s="69"/>
      <c r="DF4" s="69"/>
      <c r="DG4" s="69"/>
      <c r="DH4" s="69"/>
      <c r="DI4" s="69"/>
      <c r="DJ4" s="69"/>
      <c r="DK4" s="69"/>
      <c r="DL4" s="69"/>
      <c r="DM4" s="69"/>
      <c r="DN4" s="69"/>
      <c r="DO4" s="69"/>
      <c r="DP4" s="69"/>
      <c r="DQ4" s="69"/>
      <c r="DR4" s="69"/>
      <c r="DS4" s="69"/>
      <c r="DT4" s="69"/>
      <c r="DU4" s="69"/>
      <c r="DV4" s="69"/>
      <c r="DW4" s="69"/>
      <c r="DX4" s="69"/>
      <c r="DY4" s="69"/>
      <c r="DZ4" s="69"/>
      <c r="EA4" s="69"/>
      <c r="EB4" s="69"/>
      <c r="EC4" s="69"/>
      <c r="ED4" s="69"/>
      <c r="EE4" s="69"/>
      <c r="EF4" s="69"/>
      <c r="EG4" s="69"/>
      <c r="EH4" s="69"/>
      <c r="EI4" s="69"/>
      <c r="EJ4" s="69"/>
      <c r="EK4" s="69"/>
      <c r="EL4" s="69"/>
      <c r="EM4" s="69"/>
      <c r="EN4" s="69"/>
      <c r="EO4" s="69"/>
      <c r="EP4" s="69"/>
      <c r="EQ4" s="69"/>
      <c r="ER4" s="69"/>
      <c r="ES4" s="69"/>
      <c r="ET4" s="69"/>
      <c r="EU4" s="69"/>
      <c r="EV4" s="69"/>
      <c r="EW4" s="69"/>
      <c r="EX4" s="69"/>
      <c r="EY4" s="69"/>
      <c r="EZ4" s="69"/>
      <c r="FA4" s="69"/>
      <c r="FB4" s="69"/>
      <c r="FC4" s="69"/>
      <c r="FD4" s="69"/>
      <c r="FE4" s="69"/>
      <c r="FF4" s="69"/>
      <c r="FG4" s="69"/>
      <c r="FH4" s="69"/>
      <c r="FI4" s="69"/>
      <c r="FJ4" s="69"/>
      <c r="FK4" s="69"/>
      <c r="FL4" s="69"/>
      <c r="FM4" s="69"/>
      <c r="FN4" s="69"/>
      <c r="FO4" s="69"/>
      <c r="FP4" s="69"/>
      <c r="FQ4" s="69"/>
      <c r="FR4" s="69"/>
      <c r="FS4" s="69"/>
      <c r="FT4" s="69"/>
      <c r="FU4" s="69"/>
      <c r="FV4" s="69"/>
      <c r="FW4" s="69"/>
      <c r="FX4" s="69"/>
      <c r="FY4" s="69"/>
      <c r="FZ4" s="69"/>
      <c r="GA4" s="69"/>
      <c r="GB4" s="69"/>
      <c r="GC4" s="69"/>
      <c r="GD4" s="69"/>
      <c r="GE4" s="69"/>
      <c r="GF4" s="69"/>
      <c r="GG4" s="69"/>
      <c r="GH4" s="69"/>
      <c r="GI4" s="69"/>
      <c r="GJ4" s="69"/>
      <c r="GK4" s="69"/>
      <c r="GL4" s="69"/>
      <c r="GM4" s="69"/>
      <c r="GN4" s="69"/>
      <c r="GO4" s="69"/>
      <c r="GP4" s="69"/>
      <c r="GQ4" s="69"/>
      <c r="GR4" s="69"/>
      <c r="GS4" s="69"/>
      <c r="GT4" s="69"/>
      <c r="GU4" s="69"/>
      <c r="GV4" s="69"/>
      <c r="GW4" s="69"/>
      <c r="GX4" s="69"/>
      <c r="GY4" s="69"/>
      <c r="GZ4" s="69"/>
      <c r="HA4" s="69"/>
      <c r="HB4" s="69"/>
      <c r="HC4" s="69"/>
      <c r="HD4" s="69"/>
      <c r="HE4" s="69"/>
      <c r="HF4" s="69"/>
      <c r="HG4" s="69"/>
      <c r="HH4" s="69"/>
      <c r="HI4" s="69"/>
      <c r="HJ4" s="69"/>
      <c r="HK4" s="69"/>
      <c r="HL4" s="69"/>
      <c r="HM4" s="69"/>
      <c r="HN4" s="69"/>
      <c r="HO4" s="69"/>
      <c r="HP4" s="69"/>
      <c r="HQ4" s="69"/>
      <c r="HR4" s="69"/>
      <c r="HS4" s="69"/>
      <c r="HT4" s="69"/>
      <c r="HU4" s="69"/>
      <c r="HV4" s="69"/>
      <c r="HW4" s="69"/>
      <c r="HX4" s="69"/>
      <c r="HY4" s="69"/>
      <c r="HZ4" s="69"/>
      <c r="IA4" s="69"/>
      <c r="IB4" s="69"/>
      <c r="IC4" s="69"/>
      <c r="ID4" s="69"/>
      <c r="IE4" s="69"/>
      <c r="IF4" s="69"/>
      <c r="IG4" s="69"/>
      <c r="IH4" s="69"/>
      <c r="II4" s="69"/>
      <c r="IJ4" s="69"/>
      <c r="IK4" s="69"/>
      <c r="IL4" s="69"/>
      <c r="IM4" s="69"/>
      <c r="IN4" s="69"/>
      <c r="IO4" s="69"/>
      <c r="IP4" s="69"/>
      <c r="IQ4" s="69"/>
      <c r="IR4" s="69"/>
      <c r="IS4" s="69"/>
      <c r="IT4" s="69"/>
      <c r="IU4" s="69"/>
      <c r="IV4" s="69"/>
      <c r="IW4" s="69"/>
      <c r="IX4" s="69"/>
      <c r="IY4" s="69"/>
      <c r="IZ4" s="69"/>
      <c r="JA4" s="69"/>
      <c r="JB4" s="69"/>
      <c r="JC4" s="69"/>
      <c r="JD4" s="69"/>
      <c r="JE4" s="69"/>
      <c r="JF4" s="69"/>
      <c r="JG4" s="69"/>
      <c r="JH4" s="69"/>
      <c r="JI4" s="69"/>
      <c r="JJ4" s="69"/>
      <c r="JK4" s="69"/>
      <c r="JL4" s="69"/>
      <c r="JM4" s="69"/>
      <c r="JN4" s="69"/>
      <c r="JO4" s="69"/>
      <c r="JP4" s="69"/>
      <c r="JQ4" s="69"/>
      <c r="JR4" s="69"/>
      <c r="JS4" s="69"/>
      <c r="JT4" s="69"/>
      <c r="JU4" s="69"/>
      <c r="JV4" s="69"/>
      <c r="JW4" s="69"/>
      <c r="JX4" s="69"/>
      <c r="JY4" s="69"/>
      <c r="JZ4" s="69"/>
      <c r="KA4" s="69"/>
      <c r="KB4" s="69"/>
      <c r="KC4" s="69"/>
      <c r="KD4" s="69"/>
      <c r="KE4" s="69"/>
      <c r="KF4" s="69"/>
      <c r="KG4" s="69"/>
      <c r="KH4" s="69"/>
      <c r="KI4" s="69"/>
      <c r="KJ4" s="69"/>
      <c r="KK4" s="69"/>
      <c r="KL4" s="69"/>
      <c r="KM4" s="69"/>
      <c r="KN4" s="69"/>
      <c r="KO4" s="69"/>
      <c r="KP4" s="69"/>
      <c r="KQ4" s="69"/>
      <c r="KR4" s="69"/>
      <c r="KS4" s="69"/>
      <c r="KT4" s="69"/>
      <c r="KU4" s="69"/>
      <c r="KV4" s="69"/>
      <c r="KW4" s="69"/>
      <c r="KX4" s="69"/>
      <c r="KY4" s="69"/>
      <c r="KZ4" s="69"/>
      <c r="LA4" s="69"/>
      <c r="LB4" s="69"/>
      <c r="LC4" s="69"/>
      <c r="LD4" s="69"/>
      <c r="LE4" s="69"/>
      <c r="LF4" s="69"/>
      <c r="LG4" s="69"/>
      <c r="LH4" s="69"/>
      <c r="LI4" s="69"/>
      <c r="LJ4" s="69"/>
      <c r="LK4" s="69"/>
      <c r="LL4" s="69"/>
      <c r="LM4" s="69"/>
      <c r="LN4" s="69"/>
      <c r="LO4" s="69"/>
      <c r="LP4" s="69"/>
      <c r="LQ4" s="69"/>
      <c r="LR4" s="69"/>
      <c r="LS4" s="69"/>
      <c r="LT4" s="69"/>
      <c r="LU4" s="69"/>
      <c r="LV4" s="69"/>
      <c r="LW4" s="69"/>
      <c r="LX4" s="69"/>
      <c r="LY4" s="69"/>
      <c r="LZ4" s="69"/>
      <c r="MA4" s="69"/>
      <c r="MB4" s="69"/>
      <c r="MC4" s="69"/>
      <c r="MD4" s="69"/>
      <c r="ME4" s="69"/>
      <c r="MF4" s="69"/>
      <c r="MG4" s="69"/>
      <c r="MH4" s="69"/>
      <c r="MI4" s="69"/>
      <c r="MJ4" s="69"/>
      <c r="MK4" s="69"/>
      <c r="ML4" s="69"/>
      <c r="MM4" s="69"/>
      <c r="MN4" s="69"/>
      <c r="MO4" s="69"/>
      <c r="MP4" s="69"/>
      <c r="MQ4" s="69"/>
      <c r="MR4" s="69"/>
      <c r="MS4" s="69"/>
      <c r="MT4" s="69"/>
      <c r="MU4" s="69"/>
      <c r="MV4" s="69"/>
      <c r="MW4" s="69"/>
      <c r="MX4" s="69"/>
      <c r="MY4" s="69"/>
      <c r="MZ4" s="69"/>
      <c r="NA4" s="69"/>
      <c r="NB4" s="69"/>
      <c r="NC4" s="69"/>
      <c r="ND4" s="69"/>
      <c r="NE4" s="69"/>
      <c r="NF4" s="69"/>
      <c r="NG4" s="69"/>
      <c r="NH4" s="69"/>
      <c r="NI4" s="69"/>
      <c r="NJ4" s="69"/>
      <c r="NK4" s="69"/>
      <c r="NL4" s="69"/>
      <c r="NM4" s="69"/>
      <c r="NN4" s="69"/>
      <c r="NO4" s="69"/>
      <c r="NP4" s="69"/>
      <c r="NQ4" s="69"/>
      <c r="NR4" s="69"/>
      <c r="NS4" s="69"/>
      <c r="NT4" s="69"/>
      <c r="NU4" s="69"/>
      <c r="NV4" s="69"/>
      <c r="NW4" s="69"/>
      <c r="NX4" s="69"/>
      <c r="NY4" s="69"/>
      <c r="NZ4" s="69"/>
      <c r="OA4" s="69"/>
      <c r="OB4" s="69"/>
      <c r="OC4" s="69"/>
      <c r="OD4" s="69"/>
      <c r="OE4" s="69"/>
      <c r="OF4" s="69"/>
      <c r="OG4" s="69"/>
      <c r="OH4" s="69"/>
      <c r="OI4" s="69"/>
      <c r="OJ4" s="69"/>
      <c r="OK4" s="69"/>
      <c r="OL4" s="69"/>
      <c r="OM4" s="69"/>
      <c r="ON4" s="69"/>
      <c r="OO4" s="69"/>
      <c r="OP4" s="69"/>
      <c r="OQ4" s="69"/>
      <c r="OR4" s="69"/>
      <c r="OS4" s="69"/>
      <c r="OT4" s="69"/>
      <c r="OU4" s="69"/>
      <c r="OV4" s="69"/>
      <c r="OW4" s="69"/>
      <c r="OX4" s="69"/>
      <c r="OY4" s="69"/>
      <c r="OZ4" s="69"/>
      <c r="PA4" s="69"/>
      <c r="PB4" s="69"/>
      <c r="PC4" s="69"/>
      <c r="PD4" s="69"/>
      <c r="PE4" s="69"/>
      <c r="PF4" s="69"/>
      <c r="PG4" s="69"/>
      <c r="PH4" s="69"/>
      <c r="PI4" s="69"/>
      <c r="PJ4" s="69"/>
      <c r="PK4" s="69"/>
      <c r="PL4" s="69"/>
      <c r="PM4" s="69"/>
      <c r="PN4" s="69"/>
      <c r="PO4" s="69"/>
      <c r="PP4" s="69"/>
      <c r="PQ4" s="69"/>
      <c r="PR4" s="69"/>
      <c r="PS4" s="69"/>
      <c r="PT4" s="69"/>
      <c r="PU4" s="69"/>
      <c r="PV4" s="69"/>
      <c r="PW4" s="69"/>
      <c r="PX4" s="69"/>
      <c r="PY4" s="69"/>
      <c r="PZ4" s="69"/>
      <c r="QA4" s="69"/>
      <c r="QB4" s="69"/>
      <c r="QC4" s="69"/>
      <c r="QD4" s="69"/>
      <c r="QE4" s="69"/>
      <c r="QF4" s="69"/>
      <c r="QG4" s="69"/>
      <c r="QH4" s="69"/>
      <c r="QI4" s="69"/>
      <c r="QJ4" s="69"/>
      <c r="QK4" s="69"/>
      <c r="QL4" s="69"/>
      <c r="QM4" s="69"/>
      <c r="QN4" s="69"/>
      <c r="QO4" s="69"/>
      <c r="QP4" s="69"/>
      <c r="QQ4" s="69"/>
      <c r="QR4" s="69"/>
      <c r="QS4" s="69"/>
      <c r="QT4" s="69"/>
      <c r="QU4" s="69"/>
      <c r="QV4" s="69"/>
      <c r="QW4" s="69"/>
      <c r="QX4" s="69"/>
      <c r="QY4" s="69"/>
      <c r="QZ4" s="69"/>
      <c r="RA4" s="69"/>
      <c r="RB4" s="69"/>
      <c r="RC4" s="69"/>
      <c r="RD4" s="69"/>
      <c r="RE4" s="69"/>
      <c r="RF4" s="69"/>
      <c r="RG4" s="69"/>
      <c r="RH4" s="69"/>
      <c r="RI4" s="69"/>
      <c r="RJ4" s="69"/>
      <c r="RK4" s="69"/>
      <c r="RL4" s="69"/>
      <c r="RM4" s="69"/>
      <c r="RN4" s="69"/>
      <c r="RO4" s="69"/>
      <c r="RP4" s="69"/>
      <c r="RQ4" s="69"/>
      <c r="RR4" s="69"/>
      <c r="RS4" s="69"/>
      <c r="RT4" s="69"/>
      <c r="RU4" s="69"/>
      <c r="RV4" s="69"/>
      <c r="RW4" s="69"/>
      <c r="RX4" s="69"/>
      <c r="RY4" s="69"/>
      <c r="RZ4" s="69"/>
      <c r="SA4" s="69"/>
      <c r="SB4" s="69"/>
      <c r="SC4" s="69"/>
      <c r="SD4" s="69"/>
      <c r="SE4" s="69"/>
      <c r="SF4" s="69"/>
      <c r="SG4" s="69"/>
      <c r="SH4" s="69"/>
      <c r="SI4" s="69"/>
      <c r="SJ4" s="69"/>
      <c r="SK4" s="69"/>
      <c r="SL4" s="69"/>
      <c r="SM4" s="69"/>
      <c r="SN4" s="69"/>
      <c r="SO4" s="69"/>
      <c r="SP4" s="69"/>
      <c r="SQ4" s="69"/>
      <c r="SR4" s="69"/>
      <c r="SS4" s="69"/>
      <c r="ST4" s="69"/>
      <c r="SU4" s="69"/>
      <c r="SV4" s="69"/>
      <c r="SW4" s="69"/>
      <c r="SX4" s="69"/>
      <c r="SY4" s="69"/>
      <c r="SZ4" s="69"/>
      <c r="TA4" s="69"/>
      <c r="TB4" s="69"/>
      <c r="TC4" s="69"/>
      <c r="TD4" s="69"/>
      <c r="TE4" s="69"/>
      <c r="TF4" s="69"/>
      <c r="TG4" s="69"/>
      <c r="TH4" s="69"/>
      <c r="TI4" s="69"/>
      <c r="TJ4" s="69"/>
      <c r="TK4" s="69"/>
      <c r="TL4" s="69"/>
      <c r="TM4" s="69"/>
      <c r="TN4" s="69"/>
      <c r="TO4" s="69"/>
      <c r="TP4" s="69"/>
      <c r="TQ4" s="69"/>
      <c r="TR4" s="69"/>
      <c r="TS4" s="69"/>
      <c r="TT4" s="69"/>
      <c r="TU4" s="69"/>
      <c r="TV4" s="69"/>
      <c r="TW4" s="69"/>
      <c r="TX4" s="69"/>
      <c r="TY4" s="69"/>
      <c r="TZ4" s="69"/>
      <c r="UA4" s="69"/>
      <c r="UB4" s="69"/>
      <c r="UC4" s="69"/>
      <c r="UD4" s="69"/>
      <c r="UE4" s="69"/>
      <c r="UF4" s="69"/>
      <c r="UG4" s="69"/>
      <c r="UH4" s="69"/>
      <c r="UI4" s="69"/>
      <c r="UJ4" s="69"/>
      <c r="UK4" s="69"/>
      <c r="UL4" s="69"/>
      <c r="UM4" s="69"/>
      <c r="UN4" s="69"/>
      <c r="UO4" s="69"/>
      <c r="UP4" s="69"/>
      <c r="UQ4" s="69"/>
      <c r="UR4" s="69"/>
      <c r="US4" s="69"/>
      <c r="UT4" s="69"/>
      <c r="UU4" s="69"/>
      <c r="UV4" s="69"/>
      <c r="UW4" s="69"/>
      <c r="UX4" s="69"/>
      <c r="UY4" s="69"/>
      <c r="UZ4" s="69"/>
      <c r="VA4" s="69"/>
      <c r="VB4" s="69"/>
      <c r="VC4" s="69"/>
      <c r="VD4" s="69"/>
      <c r="VE4" s="69"/>
      <c r="VF4" s="69"/>
      <c r="VG4" s="69"/>
      <c r="VH4" s="69"/>
      <c r="VI4" s="69"/>
      <c r="VJ4" s="69"/>
      <c r="VK4" s="69"/>
      <c r="VL4" s="69"/>
      <c r="VM4" s="69"/>
      <c r="VN4" s="69"/>
      <c r="VO4" s="69"/>
      <c r="VP4" s="69"/>
      <c r="VQ4" s="69"/>
      <c r="VR4" s="69"/>
      <c r="VS4" s="69"/>
      <c r="VT4" s="69"/>
      <c r="VU4" s="69"/>
      <c r="VV4" s="69"/>
      <c r="VW4" s="69"/>
      <c r="VX4" s="69"/>
      <c r="VY4" s="69"/>
      <c r="VZ4" s="69"/>
      <c r="WA4" s="69"/>
      <c r="WB4" s="69"/>
      <c r="WC4" s="69"/>
      <c r="WD4" s="69"/>
      <c r="WE4" s="69"/>
      <c r="WF4" s="69"/>
      <c r="WG4" s="69"/>
      <c r="WH4" s="69"/>
      <c r="WI4" s="69"/>
      <c r="WJ4" s="69"/>
      <c r="WK4" s="69"/>
      <c r="WL4" s="69"/>
      <c r="WM4" s="69"/>
      <c r="WN4" s="69"/>
      <c r="WO4" s="69"/>
      <c r="WP4" s="69"/>
      <c r="WQ4" s="69"/>
      <c r="WR4" s="69"/>
      <c r="WS4" s="69"/>
      <c r="WT4" s="69"/>
      <c r="WU4" s="69"/>
      <c r="WV4" s="69"/>
      <c r="WW4" s="69"/>
      <c r="WX4" s="69"/>
      <c r="WY4" s="69"/>
      <c r="WZ4" s="69"/>
      <c r="XA4" s="69"/>
      <c r="XB4" s="69"/>
      <c r="XC4" s="69"/>
      <c r="XD4" s="69"/>
      <c r="XE4" s="69"/>
      <c r="XF4" s="69"/>
      <c r="XG4" s="69"/>
      <c r="XH4" s="69"/>
      <c r="XI4" s="69"/>
      <c r="XJ4" s="69"/>
      <c r="XK4" s="69"/>
      <c r="XL4" s="69"/>
      <c r="XM4" s="69"/>
      <c r="XN4" s="69"/>
      <c r="XO4" s="69"/>
      <c r="XP4" s="69"/>
      <c r="XQ4" s="69"/>
      <c r="XR4" s="69"/>
      <c r="XS4" s="69"/>
      <c r="XT4" s="69"/>
      <c r="XU4" s="69"/>
      <c r="XV4" s="69"/>
      <c r="XW4" s="69"/>
      <c r="XX4" s="69"/>
      <c r="XY4" s="69"/>
      <c r="XZ4" s="69"/>
      <c r="YA4" s="69"/>
      <c r="YB4" s="69"/>
      <c r="YC4" s="69"/>
      <c r="YD4" s="69"/>
      <c r="YE4" s="69"/>
      <c r="YF4" s="69"/>
      <c r="YG4" s="69"/>
      <c r="YH4" s="69"/>
      <c r="YI4" s="69"/>
      <c r="YJ4" s="69"/>
      <c r="YK4" s="69"/>
      <c r="YL4" s="69"/>
      <c r="YM4" s="69"/>
      <c r="YN4" s="69"/>
      <c r="YO4" s="69"/>
      <c r="YP4" s="69"/>
      <c r="YQ4" s="69"/>
      <c r="YR4" s="69"/>
      <c r="YS4" s="69"/>
      <c r="YT4" s="69"/>
      <c r="YU4" s="69"/>
      <c r="YV4" s="69"/>
      <c r="YW4" s="69"/>
      <c r="YX4" s="69"/>
      <c r="YY4" s="69"/>
      <c r="YZ4" s="69"/>
      <c r="ZA4" s="69"/>
      <c r="ZB4" s="69"/>
      <c r="ZC4" s="69"/>
      <c r="ZD4" s="69"/>
      <c r="ZE4" s="69"/>
      <c r="ZF4" s="69"/>
      <c r="ZG4" s="69"/>
      <c r="ZH4" s="69"/>
      <c r="ZI4" s="69"/>
      <c r="ZJ4" s="69"/>
      <c r="ZK4" s="69"/>
      <c r="ZL4" s="69"/>
      <c r="ZM4" s="69"/>
      <c r="ZN4" s="69"/>
      <c r="ZO4" s="69"/>
      <c r="ZP4" s="69"/>
      <c r="ZQ4" s="69"/>
      <c r="ZR4" s="69"/>
      <c r="ZS4" s="69"/>
      <c r="ZT4" s="69"/>
      <c r="ZU4" s="69"/>
      <c r="ZV4" s="69"/>
      <c r="ZW4" s="69"/>
      <c r="ZX4" s="69"/>
      <c r="ZY4" s="69"/>
      <c r="ZZ4" s="69"/>
      <c r="AAA4" s="69"/>
      <c r="AAB4" s="69"/>
      <c r="AAC4" s="69"/>
      <c r="AAD4" s="69"/>
      <c r="AAE4" s="69"/>
      <c r="AAF4" s="69"/>
      <c r="AAG4" s="69"/>
      <c r="AAH4" s="69"/>
      <c r="AAI4" s="69"/>
      <c r="AAJ4" s="69"/>
      <c r="AAK4" s="69"/>
      <c r="AAL4" s="69"/>
      <c r="AAM4" s="69"/>
      <c r="AAN4" s="69"/>
      <c r="AAO4" s="69"/>
      <c r="AAP4" s="69"/>
      <c r="AAQ4" s="69"/>
      <c r="AAR4" s="69"/>
      <c r="AAS4" s="69"/>
      <c r="AAT4" s="69"/>
      <c r="AAU4" s="69"/>
      <c r="AAV4" s="69"/>
      <c r="AAW4" s="69"/>
      <c r="AAX4" s="69"/>
      <c r="AAY4" s="69"/>
      <c r="AAZ4" s="69"/>
      <c r="ABA4" s="69"/>
      <c r="ABB4" s="69"/>
      <c r="ABC4" s="69"/>
      <c r="ABD4" s="69"/>
      <c r="ABE4" s="69"/>
      <c r="ABF4" s="69"/>
      <c r="ABG4" s="69"/>
      <c r="ABH4" s="69"/>
      <c r="ABI4" s="69"/>
      <c r="ABJ4" s="69"/>
      <c r="ABK4" s="69"/>
      <c r="ABL4" s="69"/>
      <c r="ABM4" s="69"/>
      <c r="ABN4" s="69"/>
      <c r="ABO4" s="69"/>
      <c r="ABP4" s="69"/>
      <c r="ABQ4" s="69"/>
      <c r="ABR4" s="69"/>
      <c r="ABS4" s="69"/>
      <c r="ABT4" s="69"/>
      <c r="ABU4" s="69"/>
      <c r="ABV4" s="69"/>
      <c r="ABW4" s="69"/>
      <c r="ABX4" s="69"/>
      <c r="ABY4" s="69"/>
      <c r="ABZ4" s="69"/>
      <c r="ACA4" s="69"/>
      <c r="ACB4" s="69"/>
      <c r="ACC4" s="69"/>
      <c r="ACD4" s="69"/>
      <c r="ACE4" s="69"/>
      <c r="ACF4" s="69"/>
      <c r="ACG4" s="69"/>
      <c r="ACH4" s="69"/>
      <c r="ACI4" s="69"/>
      <c r="ACJ4" s="69"/>
      <c r="ACK4" s="69"/>
      <c r="ACL4" s="69"/>
      <c r="ACM4" s="69"/>
      <c r="ACN4" s="69"/>
      <c r="ACO4" s="69"/>
      <c r="ACP4" s="69"/>
      <c r="ACQ4" s="69"/>
      <c r="ACR4" s="69"/>
      <c r="ACS4" s="69"/>
      <c r="ACT4" s="69"/>
      <c r="ACU4" s="69"/>
      <c r="ACV4" s="69"/>
      <c r="ACW4" s="69"/>
      <c r="ACX4" s="69"/>
      <c r="ACY4" s="69"/>
      <c r="ACZ4" s="69"/>
      <c r="ADA4" s="69"/>
      <c r="ADB4" s="69"/>
      <c r="ADC4" s="69"/>
      <c r="ADD4" s="69"/>
      <c r="ADE4" s="69"/>
      <c r="ADF4" s="69"/>
      <c r="ADG4" s="69"/>
      <c r="ADH4" s="69"/>
      <c r="ADI4" s="69"/>
      <c r="ADJ4" s="69"/>
      <c r="ADK4" s="69"/>
      <c r="ADL4" s="69"/>
      <c r="ADM4" s="69"/>
      <c r="ADN4" s="69"/>
      <c r="ADO4" s="69"/>
      <c r="ADP4" s="69"/>
      <c r="ADQ4" s="69"/>
      <c r="ADR4" s="69"/>
      <c r="ADS4" s="69"/>
      <c r="ADT4" s="69"/>
      <c r="ADU4" s="69"/>
      <c r="ADV4" s="69"/>
      <c r="ADW4" s="69"/>
      <c r="ADX4" s="69"/>
      <c r="ADY4" s="69"/>
      <c r="ADZ4" s="69"/>
      <c r="AEA4" s="69"/>
      <c r="AEB4" s="69"/>
      <c r="AEC4" s="69"/>
      <c r="AED4" s="69"/>
      <c r="AEE4" s="69"/>
      <c r="AEF4" s="69"/>
      <c r="AEG4" s="69"/>
      <c r="AEH4" s="69"/>
      <c r="AEI4" s="69"/>
      <c r="AEJ4" s="69"/>
      <c r="AEK4" s="69"/>
      <c r="AEL4" s="69"/>
      <c r="AEM4" s="69"/>
      <c r="AEN4" s="69"/>
      <c r="AEO4" s="69"/>
      <c r="AEP4" s="69"/>
      <c r="AEQ4" s="69"/>
      <c r="AER4" s="69"/>
      <c r="AES4" s="69"/>
      <c r="AET4" s="69"/>
      <c r="AEU4" s="69"/>
      <c r="AEV4" s="69"/>
      <c r="AEW4" s="69"/>
      <c r="AEX4" s="69"/>
      <c r="AEY4" s="69"/>
      <c r="AEZ4" s="69"/>
      <c r="AFA4" s="69"/>
      <c r="AFB4" s="69"/>
      <c r="AFC4" s="69"/>
      <c r="AFD4" s="69"/>
      <c r="AFE4" s="69"/>
      <c r="AFF4" s="69"/>
      <c r="AFG4" s="69"/>
      <c r="AFH4" s="69"/>
      <c r="AFI4" s="69"/>
      <c r="AFJ4" s="69"/>
      <c r="AFK4" s="69"/>
      <c r="AFL4" s="69"/>
      <c r="AFM4" s="69"/>
      <c r="AFN4" s="69"/>
      <c r="AFO4" s="69"/>
      <c r="AFP4" s="69"/>
      <c r="AFQ4" s="69"/>
      <c r="AFR4" s="69"/>
      <c r="AFS4" s="69"/>
      <c r="AFT4" s="69"/>
      <c r="AFU4" s="69"/>
      <c r="AFV4" s="69"/>
      <c r="AFW4" s="69"/>
      <c r="AFX4" s="69"/>
      <c r="AFY4" s="69"/>
      <c r="AFZ4" s="69"/>
      <c r="AGA4" s="69"/>
      <c r="AGB4" s="69"/>
      <c r="AGC4" s="69"/>
      <c r="AGD4" s="69"/>
      <c r="AGE4" s="69"/>
      <c r="AGF4" s="69"/>
      <c r="AGG4" s="69"/>
      <c r="AGH4" s="69"/>
      <c r="AGI4" s="69"/>
      <c r="AGJ4" s="69"/>
      <c r="AGK4" s="69"/>
      <c r="AGL4" s="69"/>
      <c r="AGM4" s="69"/>
      <c r="AGN4" s="69"/>
      <c r="AGO4" s="69"/>
      <c r="AGP4" s="69"/>
      <c r="AGQ4" s="69"/>
      <c r="AGR4" s="69"/>
      <c r="AGS4" s="69"/>
      <c r="AGT4" s="69"/>
      <c r="AGU4" s="69"/>
      <c r="AGV4" s="69"/>
      <c r="AGW4" s="69"/>
      <c r="AGX4" s="69"/>
      <c r="AGY4" s="69"/>
      <c r="AGZ4" s="69"/>
      <c r="AHA4" s="69"/>
      <c r="AHB4" s="69"/>
      <c r="AHC4" s="69"/>
      <c r="AHD4" s="69"/>
      <c r="AHE4" s="69"/>
      <c r="AHF4" s="69"/>
      <c r="AHG4" s="69"/>
      <c r="AHH4" s="69"/>
      <c r="AHI4" s="69"/>
      <c r="AHJ4" s="69"/>
      <c r="AHK4" s="69"/>
      <c r="AHL4" s="69"/>
      <c r="AHM4" s="69"/>
      <c r="AHN4" s="69"/>
      <c r="AHO4" s="69"/>
      <c r="AHP4" s="69"/>
      <c r="AHQ4" s="69"/>
      <c r="AHR4" s="69"/>
      <c r="AHS4" s="69"/>
      <c r="AHT4" s="69"/>
      <c r="AHU4" s="69"/>
      <c r="AHV4" s="69"/>
      <c r="AHW4" s="69"/>
      <c r="AHX4" s="69"/>
      <c r="AHY4" s="69"/>
      <c r="AHZ4" s="69"/>
      <c r="AIA4" s="69"/>
      <c r="AIB4" s="69"/>
      <c r="AIC4" s="69"/>
      <c r="AID4" s="69"/>
      <c r="AIE4" s="69"/>
      <c r="AIF4" s="69"/>
      <c r="AIG4" s="69"/>
      <c r="AIH4" s="69"/>
      <c r="AII4" s="69"/>
    </row>
    <row r="5" spans="1:919" s="41" customFormat="1" ht="15" customHeight="1" x14ac:dyDescent="0.2">
      <c r="A5" s="65"/>
      <c r="B5" s="65"/>
      <c r="C5" s="65"/>
      <c r="D5" s="65"/>
      <c r="E5" s="1006" t="str">
        <f>IF(OsnPodaci!B19="","",OsnPodaci!B19)</f>
        <v>Gradski i prigradski kopneni prijevoz putnika</v>
      </c>
      <c r="F5" s="1006"/>
      <c r="G5" s="944"/>
      <c r="H5" s="388"/>
      <c r="I5" s="374"/>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c r="IN5" s="67"/>
      <c r="IO5" s="67"/>
      <c r="IP5" s="67"/>
      <c r="IQ5" s="67"/>
      <c r="IR5" s="67"/>
      <c r="IS5" s="67"/>
      <c r="IT5" s="67"/>
      <c r="IU5" s="67"/>
      <c r="IV5" s="67"/>
      <c r="IW5" s="67"/>
      <c r="IX5" s="67"/>
      <c r="IY5" s="67"/>
      <c r="IZ5" s="67"/>
      <c r="JA5" s="67"/>
      <c r="JB5" s="67"/>
      <c r="JC5" s="67"/>
      <c r="JD5" s="67"/>
      <c r="JE5" s="67"/>
      <c r="JF5" s="67"/>
      <c r="JG5" s="67"/>
      <c r="JH5" s="67"/>
      <c r="JI5" s="67"/>
      <c r="JJ5" s="67"/>
      <c r="JK5" s="67"/>
      <c r="JL5" s="67"/>
      <c r="JM5" s="67"/>
      <c r="JN5" s="67"/>
      <c r="JO5" s="67"/>
      <c r="JP5" s="67"/>
      <c r="JQ5" s="67"/>
      <c r="JR5" s="67"/>
      <c r="JS5" s="67"/>
      <c r="JT5" s="67"/>
      <c r="JU5" s="67"/>
      <c r="JV5" s="67"/>
      <c r="JW5" s="67"/>
      <c r="JX5" s="67"/>
      <c r="JY5" s="67"/>
      <c r="JZ5" s="67"/>
      <c r="KA5" s="67"/>
      <c r="KB5" s="67"/>
      <c r="KC5" s="67"/>
      <c r="KD5" s="67"/>
      <c r="KE5" s="67"/>
      <c r="KF5" s="67"/>
      <c r="KG5" s="67"/>
      <c r="KH5" s="67"/>
      <c r="KI5" s="67"/>
      <c r="KJ5" s="67"/>
      <c r="KK5" s="67"/>
      <c r="KL5" s="67"/>
      <c r="KM5" s="67"/>
      <c r="KN5" s="67"/>
      <c r="KO5" s="67"/>
      <c r="KP5" s="67"/>
      <c r="KQ5" s="67"/>
      <c r="KR5" s="67"/>
      <c r="KS5" s="67"/>
      <c r="KT5" s="67"/>
      <c r="KU5" s="67"/>
      <c r="KV5" s="67"/>
      <c r="KW5" s="67"/>
      <c r="KX5" s="67"/>
      <c r="KY5" s="67"/>
      <c r="KZ5" s="67"/>
      <c r="LA5" s="67"/>
      <c r="LB5" s="67"/>
      <c r="LC5" s="67"/>
      <c r="LD5" s="67"/>
      <c r="LE5" s="67"/>
      <c r="LF5" s="67"/>
      <c r="LG5" s="67"/>
      <c r="LH5" s="67"/>
      <c r="LI5" s="67"/>
      <c r="LJ5" s="67"/>
      <c r="LK5" s="67"/>
      <c r="LL5" s="67"/>
      <c r="LM5" s="67"/>
      <c r="LN5" s="67"/>
      <c r="LO5" s="67"/>
      <c r="LP5" s="67"/>
      <c r="LQ5" s="67"/>
      <c r="LR5" s="67"/>
      <c r="LS5" s="67"/>
      <c r="LT5" s="67"/>
      <c r="LU5" s="67"/>
      <c r="LV5" s="67"/>
      <c r="LW5" s="67"/>
      <c r="LX5" s="67"/>
      <c r="LY5" s="67"/>
      <c r="LZ5" s="67"/>
      <c r="MA5" s="67"/>
      <c r="MB5" s="67"/>
      <c r="MC5" s="67"/>
      <c r="MD5" s="67"/>
      <c r="ME5" s="67"/>
      <c r="MF5" s="67"/>
      <c r="MG5" s="67"/>
      <c r="MH5" s="67"/>
      <c r="MI5" s="67"/>
      <c r="MJ5" s="67"/>
      <c r="MK5" s="67"/>
      <c r="ML5" s="67"/>
      <c r="MM5" s="67"/>
      <c r="MN5" s="67"/>
      <c r="MO5" s="67"/>
      <c r="MP5" s="67"/>
      <c r="MQ5" s="67"/>
      <c r="MR5" s="67"/>
      <c r="MS5" s="67"/>
      <c r="MT5" s="67"/>
      <c r="MU5" s="67"/>
      <c r="MV5" s="67"/>
      <c r="MW5" s="67"/>
      <c r="MX5" s="67"/>
      <c r="MY5" s="67"/>
      <c r="MZ5" s="67"/>
      <c r="NA5" s="67"/>
      <c r="NB5" s="67"/>
      <c r="NC5" s="67"/>
      <c r="ND5" s="67"/>
      <c r="NE5" s="67"/>
      <c r="NF5" s="67"/>
      <c r="NG5" s="67"/>
      <c r="NH5" s="67"/>
      <c r="NI5" s="67"/>
      <c r="NJ5" s="67"/>
      <c r="NK5" s="67"/>
      <c r="NL5" s="67"/>
      <c r="NM5" s="67"/>
      <c r="NN5" s="67"/>
      <c r="NO5" s="67"/>
      <c r="NP5" s="67"/>
      <c r="NQ5" s="67"/>
      <c r="NR5" s="67"/>
      <c r="NS5" s="67"/>
      <c r="NT5" s="67"/>
      <c r="NU5" s="67"/>
      <c r="NV5" s="67"/>
      <c r="NW5" s="67"/>
      <c r="NX5" s="67"/>
      <c r="NY5" s="67"/>
      <c r="NZ5" s="67"/>
      <c r="OA5" s="67"/>
      <c r="OB5" s="67"/>
      <c r="OC5" s="67"/>
      <c r="OD5" s="67"/>
      <c r="OE5" s="67"/>
      <c r="OF5" s="67"/>
      <c r="OG5" s="67"/>
      <c r="OH5" s="67"/>
      <c r="OI5" s="67"/>
      <c r="OJ5" s="67"/>
      <c r="OK5" s="67"/>
      <c r="OL5" s="67"/>
      <c r="OM5" s="67"/>
      <c r="ON5" s="67"/>
      <c r="OO5" s="67"/>
      <c r="OP5" s="67"/>
      <c r="OQ5" s="67"/>
      <c r="OR5" s="67"/>
      <c r="OS5" s="67"/>
      <c r="OT5" s="67"/>
      <c r="OU5" s="67"/>
      <c r="OV5" s="67"/>
      <c r="OW5" s="67"/>
      <c r="OX5" s="67"/>
      <c r="OY5" s="67"/>
      <c r="OZ5" s="67"/>
      <c r="PA5" s="67"/>
      <c r="PB5" s="67"/>
      <c r="PC5" s="67"/>
      <c r="PD5" s="67"/>
      <c r="PE5" s="67"/>
      <c r="PF5" s="67"/>
      <c r="PG5" s="67"/>
      <c r="PH5" s="67"/>
      <c r="PI5" s="67"/>
      <c r="PJ5" s="67"/>
      <c r="PK5" s="67"/>
      <c r="PL5" s="67"/>
      <c r="PM5" s="67"/>
      <c r="PN5" s="67"/>
      <c r="PO5" s="67"/>
      <c r="PP5" s="67"/>
      <c r="PQ5" s="67"/>
      <c r="PR5" s="67"/>
      <c r="PS5" s="67"/>
      <c r="PT5" s="67"/>
      <c r="PU5" s="67"/>
      <c r="PV5" s="67"/>
      <c r="PW5" s="67"/>
      <c r="PX5" s="67"/>
      <c r="PY5" s="67"/>
      <c r="PZ5" s="67"/>
      <c r="QA5" s="67"/>
      <c r="QB5" s="67"/>
      <c r="QC5" s="67"/>
      <c r="QD5" s="67"/>
      <c r="QE5" s="67"/>
      <c r="QF5" s="67"/>
      <c r="QG5" s="67"/>
      <c r="QH5" s="67"/>
      <c r="QI5" s="67"/>
      <c r="QJ5" s="67"/>
      <c r="QK5" s="67"/>
      <c r="QL5" s="67"/>
      <c r="QM5" s="67"/>
      <c r="QN5" s="67"/>
      <c r="QO5" s="67"/>
      <c r="QP5" s="67"/>
      <c r="QQ5" s="67"/>
      <c r="QR5" s="67"/>
      <c r="QS5" s="67"/>
      <c r="QT5" s="67"/>
      <c r="QU5" s="67"/>
      <c r="QV5" s="67"/>
      <c r="QW5" s="67"/>
      <c r="QX5" s="67"/>
      <c r="QY5" s="67"/>
      <c r="QZ5" s="67"/>
      <c r="RA5" s="67"/>
      <c r="RB5" s="67"/>
      <c r="RC5" s="67"/>
      <c r="RD5" s="67"/>
      <c r="RE5" s="67"/>
      <c r="RF5" s="67"/>
      <c r="RG5" s="67"/>
      <c r="RH5" s="67"/>
      <c r="RI5" s="67"/>
      <c r="RJ5" s="67"/>
      <c r="RK5" s="67"/>
      <c r="RL5" s="67"/>
      <c r="RM5" s="67"/>
      <c r="RN5" s="67"/>
      <c r="RO5" s="67"/>
      <c r="RP5" s="67"/>
      <c r="RQ5" s="67"/>
      <c r="RR5" s="67"/>
      <c r="RS5" s="67"/>
      <c r="RT5" s="67"/>
      <c r="RU5" s="67"/>
      <c r="RV5" s="67"/>
      <c r="RW5" s="67"/>
      <c r="RX5" s="67"/>
      <c r="RY5" s="67"/>
      <c r="RZ5" s="67"/>
      <c r="SA5" s="67"/>
      <c r="SB5" s="67"/>
      <c r="SC5" s="67"/>
      <c r="SD5" s="67"/>
      <c r="SE5" s="67"/>
      <c r="SF5" s="67"/>
      <c r="SG5" s="67"/>
      <c r="SH5" s="67"/>
      <c r="SI5" s="67"/>
      <c r="SJ5" s="67"/>
      <c r="SK5" s="67"/>
      <c r="SL5" s="67"/>
      <c r="SM5" s="67"/>
      <c r="SN5" s="67"/>
      <c r="SO5" s="67"/>
      <c r="SP5" s="67"/>
      <c r="SQ5" s="67"/>
      <c r="SR5" s="67"/>
      <c r="SS5" s="67"/>
      <c r="ST5" s="67"/>
      <c r="SU5" s="67"/>
      <c r="SV5" s="67"/>
      <c r="SW5" s="67"/>
      <c r="SX5" s="67"/>
      <c r="SY5" s="67"/>
      <c r="SZ5" s="67"/>
      <c r="TA5" s="67"/>
      <c r="TB5" s="67"/>
      <c r="TC5" s="67"/>
      <c r="TD5" s="67"/>
      <c r="TE5" s="67"/>
      <c r="TF5" s="67"/>
      <c r="TG5" s="67"/>
      <c r="TH5" s="67"/>
      <c r="TI5" s="67"/>
      <c r="TJ5" s="67"/>
      <c r="TK5" s="67"/>
      <c r="TL5" s="67"/>
      <c r="TM5" s="67"/>
      <c r="TN5" s="67"/>
      <c r="TO5" s="67"/>
      <c r="TP5" s="67"/>
      <c r="TQ5" s="67"/>
      <c r="TR5" s="67"/>
      <c r="TS5" s="67"/>
      <c r="TT5" s="67"/>
      <c r="TU5" s="67"/>
      <c r="TV5" s="67"/>
      <c r="TW5" s="67"/>
      <c r="TX5" s="67"/>
      <c r="TY5" s="67"/>
      <c r="TZ5" s="67"/>
      <c r="UA5" s="67"/>
      <c r="UB5" s="67"/>
      <c r="UC5" s="67"/>
      <c r="UD5" s="67"/>
      <c r="UE5" s="67"/>
      <c r="UF5" s="67"/>
      <c r="UG5" s="67"/>
      <c r="UH5" s="67"/>
      <c r="UI5" s="67"/>
      <c r="UJ5" s="67"/>
      <c r="UK5" s="67"/>
      <c r="UL5" s="67"/>
      <c r="UM5" s="67"/>
      <c r="UN5" s="67"/>
      <c r="UO5" s="67"/>
      <c r="UP5" s="67"/>
      <c r="UQ5" s="67"/>
      <c r="UR5" s="67"/>
      <c r="US5" s="67"/>
      <c r="UT5" s="67"/>
      <c r="UU5" s="67"/>
      <c r="UV5" s="67"/>
      <c r="UW5" s="67"/>
      <c r="UX5" s="67"/>
      <c r="UY5" s="67"/>
      <c r="UZ5" s="67"/>
      <c r="VA5" s="67"/>
      <c r="VB5" s="67"/>
      <c r="VC5" s="67"/>
      <c r="VD5" s="67"/>
      <c r="VE5" s="67"/>
      <c r="VF5" s="67"/>
      <c r="VG5" s="67"/>
      <c r="VH5" s="67"/>
      <c r="VI5" s="67"/>
      <c r="VJ5" s="67"/>
      <c r="VK5" s="67"/>
      <c r="VL5" s="67"/>
      <c r="VM5" s="67"/>
      <c r="VN5" s="67"/>
      <c r="VO5" s="67"/>
      <c r="VP5" s="67"/>
      <c r="VQ5" s="67"/>
      <c r="VR5" s="67"/>
      <c r="VS5" s="67"/>
      <c r="VT5" s="67"/>
      <c r="VU5" s="67"/>
      <c r="VV5" s="67"/>
      <c r="VW5" s="67"/>
      <c r="VX5" s="67"/>
      <c r="VY5" s="67"/>
      <c r="VZ5" s="67"/>
      <c r="WA5" s="67"/>
      <c r="WB5" s="67"/>
      <c r="WC5" s="67"/>
      <c r="WD5" s="67"/>
      <c r="WE5" s="67"/>
      <c r="WF5" s="67"/>
      <c r="WG5" s="67"/>
      <c r="WH5" s="67"/>
      <c r="WI5" s="67"/>
      <c r="WJ5" s="67"/>
      <c r="WK5" s="67"/>
      <c r="WL5" s="67"/>
      <c r="WM5" s="67"/>
      <c r="WN5" s="67"/>
      <c r="WO5" s="67"/>
      <c r="WP5" s="67"/>
      <c r="WQ5" s="67"/>
      <c r="WR5" s="67"/>
      <c r="WS5" s="67"/>
      <c r="WT5" s="67"/>
      <c r="WU5" s="67"/>
      <c r="WV5" s="67"/>
      <c r="WW5" s="67"/>
      <c r="WX5" s="67"/>
      <c r="WY5" s="67"/>
      <c r="WZ5" s="67"/>
      <c r="XA5" s="67"/>
      <c r="XB5" s="67"/>
      <c r="XC5" s="67"/>
      <c r="XD5" s="67"/>
      <c r="XE5" s="67"/>
      <c r="XF5" s="67"/>
      <c r="XG5" s="67"/>
      <c r="XH5" s="67"/>
      <c r="XI5" s="67"/>
      <c r="XJ5" s="67"/>
      <c r="XK5" s="67"/>
      <c r="XL5" s="67"/>
      <c r="XM5" s="67"/>
      <c r="XN5" s="67"/>
      <c r="XO5" s="67"/>
      <c r="XP5" s="67"/>
      <c r="XQ5" s="67"/>
      <c r="XR5" s="67"/>
      <c r="XS5" s="67"/>
      <c r="XT5" s="67"/>
      <c r="XU5" s="67"/>
      <c r="XV5" s="67"/>
      <c r="XW5" s="67"/>
      <c r="XX5" s="67"/>
      <c r="XY5" s="67"/>
      <c r="XZ5" s="67"/>
      <c r="YA5" s="67"/>
      <c r="YB5" s="67"/>
      <c r="YC5" s="67"/>
      <c r="YD5" s="67"/>
      <c r="YE5" s="67"/>
      <c r="YF5" s="67"/>
      <c r="YG5" s="67"/>
      <c r="YH5" s="67"/>
      <c r="YI5" s="67"/>
      <c r="YJ5" s="67"/>
      <c r="YK5" s="67"/>
      <c r="YL5" s="67"/>
      <c r="YM5" s="67"/>
      <c r="YN5" s="67"/>
      <c r="YO5" s="67"/>
      <c r="YP5" s="67"/>
      <c r="YQ5" s="67"/>
      <c r="YR5" s="67"/>
      <c r="YS5" s="67"/>
      <c r="YT5" s="67"/>
      <c r="YU5" s="67"/>
      <c r="YV5" s="67"/>
      <c r="YW5" s="67"/>
      <c r="YX5" s="67"/>
      <c r="YY5" s="67"/>
      <c r="YZ5" s="67"/>
      <c r="ZA5" s="67"/>
      <c r="ZB5" s="67"/>
      <c r="ZC5" s="67"/>
      <c r="ZD5" s="67"/>
      <c r="ZE5" s="67"/>
      <c r="ZF5" s="67"/>
      <c r="ZG5" s="67"/>
      <c r="ZH5" s="67"/>
      <c r="ZI5" s="67"/>
      <c r="ZJ5" s="67"/>
      <c r="ZK5" s="67"/>
      <c r="ZL5" s="67"/>
      <c r="ZM5" s="67"/>
      <c r="ZN5" s="67"/>
      <c r="ZO5" s="67"/>
      <c r="ZP5" s="67"/>
      <c r="ZQ5" s="67"/>
      <c r="ZR5" s="67"/>
      <c r="ZS5" s="67"/>
      <c r="ZT5" s="67"/>
      <c r="ZU5" s="67"/>
      <c r="ZV5" s="67"/>
      <c r="ZW5" s="67"/>
      <c r="ZX5" s="67"/>
      <c r="ZY5" s="67"/>
      <c r="ZZ5" s="67"/>
      <c r="AAA5" s="67"/>
      <c r="AAB5" s="67"/>
      <c r="AAC5" s="67"/>
      <c r="AAD5" s="67"/>
      <c r="AAE5" s="67"/>
      <c r="AAF5" s="67"/>
      <c r="AAG5" s="67"/>
      <c r="AAH5" s="67"/>
      <c r="AAI5" s="67"/>
      <c r="AAJ5" s="67"/>
      <c r="AAK5" s="67"/>
      <c r="AAL5" s="67"/>
      <c r="AAM5" s="67"/>
      <c r="AAN5" s="67"/>
      <c r="AAO5" s="67"/>
      <c r="AAP5" s="67"/>
      <c r="AAQ5" s="67"/>
      <c r="AAR5" s="67"/>
      <c r="AAS5" s="67"/>
      <c r="AAT5" s="67"/>
      <c r="AAU5" s="67"/>
      <c r="AAV5" s="67"/>
      <c r="AAW5" s="67"/>
      <c r="AAX5" s="67"/>
      <c r="AAY5" s="67"/>
      <c r="AAZ5" s="67"/>
      <c r="ABA5" s="67"/>
      <c r="ABB5" s="67"/>
      <c r="ABC5" s="67"/>
      <c r="ABD5" s="67"/>
      <c r="ABE5" s="67"/>
      <c r="ABF5" s="67"/>
      <c r="ABG5" s="67"/>
      <c r="ABH5" s="67"/>
      <c r="ABI5" s="67"/>
      <c r="ABJ5" s="67"/>
      <c r="ABK5" s="67"/>
      <c r="ABL5" s="67"/>
      <c r="ABM5" s="67"/>
      <c r="ABN5" s="67"/>
      <c r="ABO5" s="67"/>
      <c r="ABP5" s="67"/>
      <c r="ABQ5" s="67"/>
      <c r="ABR5" s="67"/>
      <c r="ABS5" s="67"/>
      <c r="ABT5" s="67"/>
      <c r="ABU5" s="67"/>
      <c r="ABV5" s="67"/>
      <c r="ABW5" s="67"/>
      <c r="ABX5" s="67"/>
      <c r="ABY5" s="67"/>
      <c r="ABZ5" s="67"/>
      <c r="ACA5" s="67"/>
      <c r="ACB5" s="67"/>
      <c r="ACC5" s="67"/>
      <c r="ACD5" s="67"/>
      <c r="ACE5" s="67"/>
      <c r="ACF5" s="67"/>
      <c r="ACG5" s="67"/>
      <c r="ACH5" s="67"/>
      <c r="ACI5" s="67"/>
      <c r="ACJ5" s="67"/>
      <c r="ACK5" s="67"/>
      <c r="ACL5" s="67"/>
      <c r="ACM5" s="67"/>
      <c r="ACN5" s="67"/>
      <c r="ACO5" s="67"/>
      <c r="ACP5" s="67"/>
      <c r="ACQ5" s="67"/>
      <c r="ACR5" s="67"/>
      <c r="ACS5" s="67"/>
      <c r="ACT5" s="67"/>
      <c r="ACU5" s="67"/>
      <c r="ACV5" s="67"/>
      <c r="ACW5" s="67"/>
      <c r="ACX5" s="67"/>
      <c r="ACY5" s="67"/>
      <c r="ACZ5" s="67"/>
      <c r="ADA5" s="67"/>
      <c r="ADB5" s="67"/>
      <c r="ADC5" s="67"/>
      <c r="ADD5" s="67"/>
      <c r="ADE5" s="67"/>
      <c r="ADF5" s="67"/>
      <c r="ADG5" s="67"/>
      <c r="ADH5" s="67"/>
      <c r="ADI5" s="67"/>
      <c r="ADJ5" s="67"/>
      <c r="ADK5" s="67"/>
      <c r="ADL5" s="67"/>
      <c r="ADM5" s="67"/>
      <c r="ADN5" s="67"/>
      <c r="ADO5" s="67"/>
      <c r="ADP5" s="67"/>
      <c r="ADQ5" s="67"/>
      <c r="ADR5" s="67"/>
      <c r="ADS5" s="67"/>
      <c r="ADT5" s="67"/>
      <c r="ADU5" s="67"/>
      <c r="ADV5" s="67"/>
      <c r="ADW5" s="67"/>
      <c r="ADX5" s="67"/>
      <c r="ADY5" s="67"/>
      <c r="ADZ5" s="67"/>
      <c r="AEA5" s="67"/>
      <c r="AEB5" s="67"/>
      <c r="AEC5" s="67"/>
      <c r="AED5" s="67"/>
      <c r="AEE5" s="67"/>
      <c r="AEF5" s="67"/>
      <c r="AEG5" s="67"/>
      <c r="AEH5" s="67"/>
      <c r="AEI5" s="67"/>
      <c r="AEJ5" s="67"/>
      <c r="AEK5" s="67"/>
      <c r="AEL5" s="67"/>
      <c r="AEM5" s="67"/>
      <c r="AEN5" s="67"/>
      <c r="AEO5" s="67"/>
      <c r="AEP5" s="67"/>
      <c r="AEQ5" s="67"/>
      <c r="AER5" s="67"/>
      <c r="AES5" s="67"/>
      <c r="AET5" s="67"/>
      <c r="AEU5" s="67"/>
      <c r="AEV5" s="67"/>
      <c r="AEW5" s="67"/>
      <c r="AEX5" s="67"/>
      <c r="AEY5" s="67"/>
      <c r="AEZ5" s="67"/>
      <c r="AFA5" s="67"/>
      <c r="AFB5" s="67"/>
      <c r="AFC5" s="67"/>
      <c r="AFD5" s="67"/>
      <c r="AFE5" s="67"/>
      <c r="AFF5" s="67"/>
      <c r="AFG5" s="67"/>
      <c r="AFH5" s="67"/>
      <c r="AFI5" s="67"/>
      <c r="AFJ5" s="67"/>
      <c r="AFK5" s="67"/>
      <c r="AFL5" s="67"/>
      <c r="AFM5" s="67"/>
      <c r="AFN5" s="67"/>
      <c r="AFO5" s="67"/>
      <c r="AFP5" s="67"/>
      <c r="AFQ5" s="67"/>
      <c r="AFR5" s="67"/>
      <c r="AFS5" s="67"/>
      <c r="AFT5" s="67"/>
      <c r="AFU5" s="67"/>
      <c r="AFV5" s="67"/>
      <c r="AFW5" s="67"/>
      <c r="AFX5" s="67"/>
      <c r="AFY5" s="67"/>
      <c r="AFZ5" s="67"/>
      <c r="AGA5" s="67"/>
      <c r="AGB5" s="67"/>
      <c r="AGC5" s="67"/>
      <c r="AGD5" s="67"/>
      <c r="AGE5" s="67"/>
      <c r="AGF5" s="67"/>
      <c r="AGG5" s="67"/>
      <c r="AGH5" s="67"/>
      <c r="AGI5" s="67"/>
      <c r="AGJ5" s="67"/>
      <c r="AGK5" s="67"/>
      <c r="AGL5" s="67"/>
      <c r="AGM5" s="67"/>
      <c r="AGN5" s="67"/>
      <c r="AGO5" s="67"/>
      <c r="AGP5" s="67"/>
      <c r="AGQ5" s="67"/>
      <c r="AGR5" s="67"/>
      <c r="AGS5" s="67"/>
      <c r="AGT5" s="67"/>
      <c r="AGU5" s="67"/>
      <c r="AGV5" s="67"/>
      <c r="AGW5" s="67"/>
      <c r="AGX5" s="67"/>
      <c r="AGY5" s="67"/>
      <c r="AGZ5" s="67"/>
      <c r="AHA5" s="67"/>
      <c r="AHB5" s="67"/>
      <c r="AHC5" s="67"/>
      <c r="AHD5" s="67"/>
      <c r="AHE5" s="67"/>
      <c r="AHF5" s="67"/>
      <c r="AHG5" s="67"/>
      <c r="AHH5" s="67"/>
      <c r="AHI5" s="67"/>
      <c r="AHJ5" s="67"/>
      <c r="AHK5" s="67"/>
      <c r="AHL5" s="67"/>
      <c r="AHM5" s="67"/>
      <c r="AHN5" s="67"/>
      <c r="AHO5" s="67"/>
      <c r="AHP5" s="67"/>
      <c r="AHQ5" s="67"/>
      <c r="AHR5" s="67"/>
      <c r="AHS5" s="67"/>
      <c r="AHT5" s="67"/>
      <c r="AHU5" s="67"/>
      <c r="AHV5" s="67"/>
      <c r="AHW5" s="67"/>
      <c r="AHX5" s="67"/>
      <c r="AHY5" s="67"/>
      <c r="AHZ5" s="67"/>
      <c r="AIA5" s="67"/>
      <c r="AIB5" s="67"/>
      <c r="AIC5" s="67"/>
      <c r="AID5" s="67"/>
      <c r="AIE5" s="67"/>
      <c r="AIF5" s="67"/>
      <c r="AIG5" s="67"/>
      <c r="AIH5" s="67"/>
      <c r="AII5" s="67"/>
    </row>
    <row r="6" spans="1:919" s="70" customFormat="1" ht="15" customHeight="1" x14ac:dyDescent="0.2">
      <c r="A6" s="68"/>
      <c r="B6" s="68"/>
      <c r="C6" s="68"/>
      <c r="D6" s="68"/>
      <c r="E6" s="1006"/>
      <c r="F6" s="1006"/>
      <c r="G6" s="944"/>
      <c r="H6" s="315"/>
      <c r="I6" s="376"/>
      <c r="J6" s="943" t="str">
        <f>IF(OsnPodaci!A19="","",OsnPodaci!A19)</f>
        <v>49.31</v>
      </c>
      <c r="K6" s="69"/>
      <c r="L6" s="69"/>
      <c r="M6" s="69"/>
      <c r="N6" s="69"/>
      <c r="O6" s="69"/>
      <c r="P6" s="69"/>
      <c r="Q6" s="69"/>
      <c r="R6" s="69"/>
      <c r="S6" s="69"/>
      <c r="T6" s="69"/>
      <c r="U6" s="69"/>
      <c r="V6" s="69"/>
      <c r="W6" s="69"/>
      <c r="X6" s="69"/>
      <c r="Y6" s="69"/>
      <c r="Z6" s="69"/>
      <c r="AA6" s="69"/>
      <c r="AB6" s="69"/>
      <c r="AC6" s="69"/>
      <c r="AD6" s="69"/>
      <c r="AE6" s="69"/>
      <c r="AF6" s="69"/>
      <c r="AG6" s="69"/>
      <c r="AH6" s="69"/>
      <c r="AI6" s="69"/>
      <c r="AJ6" s="69"/>
      <c r="AK6" s="69"/>
      <c r="AL6" s="69"/>
      <c r="AM6" s="69"/>
      <c r="AN6" s="69"/>
      <c r="AO6" s="69"/>
      <c r="AP6" s="69"/>
      <c r="AQ6" s="69"/>
      <c r="AR6" s="69"/>
      <c r="AS6" s="69"/>
      <c r="AT6" s="69"/>
      <c r="AU6" s="69"/>
      <c r="AV6" s="69"/>
      <c r="AW6" s="69"/>
      <c r="AX6" s="69"/>
      <c r="AY6" s="69"/>
      <c r="AZ6" s="69"/>
      <c r="BA6" s="69"/>
      <c r="BB6" s="69"/>
      <c r="BC6" s="69"/>
      <c r="BD6" s="69"/>
      <c r="BE6" s="69"/>
      <c r="BF6" s="69"/>
      <c r="BG6" s="69"/>
      <c r="BH6" s="69"/>
      <c r="BI6" s="69"/>
      <c r="BJ6" s="69"/>
      <c r="BK6" s="69"/>
      <c r="BL6" s="69"/>
      <c r="BM6" s="69"/>
      <c r="BN6" s="69"/>
      <c r="BO6" s="69"/>
      <c r="BP6" s="69"/>
      <c r="BQ6" s="69"/>
      <c r="BR6" s="69"/>
      <c r="BS6" s="69"/>
      <c r="BT6" s="69"/>
      <c r="BU6" s="69"/>
      <c r="BV6" s="69"/>
      <c r="BW6" s="69"/>
      <c r="BX6" s="69"/>
      <c r="BY6" s="69"/>
      <c r="BZ6" s="69"/>
      <c r="CA6" s="69"/>
      <c r="CB6" s="69"/>
      <c r="CC6" s="69"/>
      <c r="CD6" s="69"/>
      <c r="CE6" s="69"/>
      <c r="CF6" s="69"/>
      <c r="CG6" s="69"/>
      <c r="CH6" s="69"/>
      <c r="CI6" s="69"/>
      <c r="CJ6" s="69"/>
      <c r="CK6" s="69"/>
      <c r="CL6" s="69"/>
      <c r="CM6" s="69"/>
      <c r="CN6" s="69"/>
      <c r="CO6" s="69"/>
      <c r="CP6" s="69"/>
      <c r="CQ6" s="69"/>
      <c r="CR6" s="69"/>
      <c r="CS6" s="69"/>
      <c r="CT6" s="69"/>
      <c r="CU6" s="69"/>
      <c r="CV6" s="69"/>
      <c r="CW6" s="69"/>
      <c r="CX6" s="69"/>
      <c r="CY6" s="69"/>
      <c r="CZ6" s="69"/>
      <c r="DA6" s="69"/>
      <c r="DB6" s="69"/>
      <c r="DC6" s="69"/>
      <c r="DD6" s="69"/>
      <c r="DE6" s="69"/>
      <c r="DF6" s="69"/>
      <c r="DG6" s="69"/>
      <c r="DH6" s="69"/>
      <c r="DI6" s="69"/>
      <c r="DJ6" s="69"/>
      <c r="DK6" s="69"/>
      <c r="DL6" s="69"/>
      <c r="DM6" s="69"/>
      <c r="DN6" s="69"/>
      <c r="DO6" s="69"/>
      <c r="DP6" s="69"/>
      <c r="DQ6" s="69"/>
      <c r="DR6" s="69"/>
      <c r="DS6" s="69"/>
      <c r="DT6" s="69"/>
      <c r="DU6" s="69"/>
      <c r="DV6" s="69"/>
      <c r="DW6" s="69"/>
      <c r="DX6" s="69"/>
      <c r="DY6" s="69"/>
      <c r="DZ6" s="69"/>
      <c r="EA6" s="69"/>
      <c r="EB6" s="69"/>
      <c r="EC6" s="69"/>
      <c r="ED6" s="69"/>
      <c r="EE6" s="69"/>
      <c r="EF6" s="69"/>
      <c r="EG6" s="69"/>
      <c r="EH6" s="69"/>
      <c r="EI6" s="69"/>
      <c r="EJ6" s="69"/>
      <c r="EK6" s="69"/>
      <c r="EL6" s="69"/>
      <c r="EM6" s="69"/>
      <c r="EN6" s="69"/>
      <c r="EO6" s="69"/>
      <c r="EP6" s="69"/>
      <c r="EQ6" s="69"/>
      <c r="ER6" s="69"/>
      <c r="ES6" s="69"/>
      <c r="ET6" s="69"/>
      <c r="EU6" s="69"/>
      <c r="EV6" s="69"/>
      <c r="EW6" s="69"/>
      <c r="EX6" s="69"/>
      <c r="EY6" s="69"/>
      <c r="EZ6" s="69"/>
      <c r="FA6" s="69"/>
      <c r="FB6" s="69"/>
      <c r="FC6" s="69"/>
      <c r="FD6" s="69"/>
      <c r="FE6" s="69"/>
      <c r="FF6" s="69"/>
      <c r="FG6" s="69"/>
      <c r="FH6" s="69"/>
      <c r="FI6" s="69"/>
      <c r="FJ6" s="69"/>
      <c r="FK6" s="69"/>
      <c r="FL6" s="69"/>
      <c r="FM6" s="69"/>
      <c r="FN6" s="69"/>
      <c r="FO6" s="69"/>
      <c r="FP6" s="69"/>
      <c r="FQ6" s="69"/>
      <c r="FR6" s="69"/>
      <c r="FS6" s="69"/>
      <c r="FT6" s="69"/>
      <c r="FU6" s="69"/>
      <c r="FV6" s="69"/>
      <c r="FW6" s="69"/>
      <c r="FX6" s="69"/>
      <c r="FY6" s="69"/>
      <c r="FZ6" s="69"/>
      <c r="GA6" s="69"/>
      <c r="GB6" s="69"/>
      <c r="GC6" s="69"/>
      <c r="GD6" s="69"/>
      <c r="GE6" s="69"/>
      <c r="GF6" s="69"/>
      <c r="GG6" s="69"/>
      <c r="GH6" s="69"/>
      <c r="GI6" s="69"/>
      <c r="GJ6" s="69"/>
      <c r="GK6" s="69"/>
      <c r="GL6" s="69"/>
      <c r="GM6" s="69"/>
      <c r="GN6" s="69"/>
      <c r="GO6" s="69"/>
      <c r="GP6" s="69"/>
      <c r="GQ6" s="69"/>
      <c r="GR6" s="69"/>
      <c r="GS6" s="69"/>
      <c r="GT6" s="69"/>
      <c r="GU6" s="69"/>
      <c r="GV6" s="69"/>
      <c r="GW6" s="69"/>
      <c r="GX6" s="69"/>
      <c r="GY6" s="69"/>
      <c r="GZ6" s="69"/>
      <c r="HA6" s="69"/>
      <c r="HB6" s="69"/>
      <c r="HC6" s="69"/>
      <c r="HD6" s="69"/>
      <c r="HE6" s="69"/>
      <c r="HF6" s="69"/>
      <c r="HG6" s="69"/>
      <c r="HH6" s="69"/>
      <c r="HI6" s="69"/>
      <c r="HJ6" s="69"/>
      <c r="HK6" s="69"/>
      <c r="HL6" s="69"/>
      <c r="HM6" s="69"/>
      <c r="HN6" s="69"/>
      <c r="HO6" s="69"/>
      <c r="HP6" s="69"/>
      <c r="HQ6" s="69"/>
      <c r="HR6" s="69"/>
      <c r="HS6" s="69"/>
      <c r="HT6" s="69"/>
      <c r="HU6" s="69"/>
      <c r="HV6" s="69"/>
      <c r="HW6" s="69"/>
      <c r="HX6" s="69"/>
      <c r="HY6" s="69"/>
      <c r="HZ6" s="69"/>
      <c r="IA6" s="69"/>
      <c r="IB6" s="69"/>
      <c r="IC6" s="69"/>
      <c r="ID6" s="69"/>
      <c r="IE6" s="69"/>
      <c r="IF6" s="69"/>
      <c r="IG6" s="69"/>
      <c r="IH6" s="69"/>
      <c r="II6" s="69"/>
      <c r="IJ6" s="69"/>
      <c r="IK6" s="69"/>
      <c r="IL6" s="69"/>
      <c r="IM6" s="69"/>
      <c r="IN6" s="69"/>
      <c r="IO6" s="69"/>
      <c r="IP6" s="69"/>
      <c r="IQ6" s="69"/>
      <c r="IR6" s="69"/>
      <c r="IS6" s="69"/>
      <c r="IT6" s="69"/>
      <c r="IU6" s="69"/>
      <c r="IV6" s="69"/>
      <c r="IW6" s="69"/>
      <c r="IX6" s="69"/>
      <c r="IY6" s="69"/>
      <c r="IZ6" s="69"/>
      <c r="JA6" s="69"/>
      <c r="JB6" s="69"/>
      <c r="JC6" s="69"/>
      <c r="JD6" s="69"/>
      <c r="JE6" s="69"/>
      <c r="JF6" s="69"/>
      <c r="JG6" s="69"/>
      <c r="JH6" s="69"/>
      <c r="JI6" s="69"/>
      <c r="JJ6" s="69"/>
      <c r="JK6" s="69"/>
      <c r="JL6" s="69"/>
      <c r="JM6" s="69"/>
      <c r="JN6" s="69"/>
      <c r="JO6" s="69"/>
      <c r="JP6" s="69"/>
      <c r="JQ6" s="69"/>
      <c r="JR6" s="69"/>
      <c r="JS6" s="69"/>
      <c r="JT6" s="69"/>
      <c r="JU6" s="69"/>
      <c r="JV6" s="69"/>
      <c r="JW6" s="69"/>
      <c r="JX6" s="69"/>
      <c r="JY6" s="69"/>
      <c r="JZ6" s="69"/>
      <c r="KA6" s="69"/>
      <c r="KB6" s="69"/>
      <c r="KC6" s="69"/>
      <c r="KD6" s="69"/>
      <c r="KE6" s="69"/>
      <c r="KF6" s="69"/>
      <c r="KG6" s="69"/>
      <c r="KH6" s="69"/>
      <c r="KI6" s="69"/>
      <c r="KJ6" s="69"/>
      <c r="KK6" s="69"/>
      <c r="KL6" s="69"/>
      <c r="KM6" s="69"/>
      <c r="KN6" s="69"/>
      <c r="KO6" s="69"/>
      <c r="KP6" s="69"/>
      <c r="KQ6" s="69"/>
      <c r="KR6" s="69"/>
      <c r="KS6" s="69"/>
      <c r="KT6" s="69"/>
      <c r="KU6" s="69"/>
      <c r="KV6" s="69"/>
      <c r="KW6" s="69"/>
      <c r="KX6" s="69"/>
      <c r="KY6" s="69"/>
      <c r="KZ6" s="69"/>
      <c r="LA6" s="69"/>
      <c r="LB6" s="69"/>
      <c r="LC6" s="69"/>
      <c r="LD6" s="69"/>
      <c r="LE6" s="69"/>
      <c r="LF6" s="69"/>
      <c r="LG6" s="69"/>
      <c r="LH6" s="69"/>
      <c r="LI6" s="69"/>
      <c r="LJ6" s="69"/>
      <c r="LK6" s="69"/>
      <c r="LL6" s="69"/>
      <c r="LM6" s="69"/>
      <c r="LN6" s="69"/>
      <c r="LO6" s="69"/>
      <c r="LP6" s="69"/>
      <c r="LQ6" s="69"/>
      <c r="LR6" s="69"/>
      <c r="LS6" s="69"/>
      <c r="LT6" s="69"/>
      <c r="LU6" s="69"/>
      <c r="LV6" s="69"/>
      <c r="LW6" s="69"/>
      <c r="LX6" s="69"/>
      <c r="LY6" s="69"/>
      <c r="LZ6" s="69"/>
      <c r="MA6" s="69"/>
      <c r="MB6" s="69"/>
      <c r="MC6" s="69"/>
      <c r="MD6" s="69"/>
      <c r="ME6" s="69"/>
      <c r="MF6" s="69"/>
      <c r="MG6" s="69"/>
      <c r="MH6" s="69"/>
      <c r="MI6" s="69"/>
      <c r="MJ6" s="69"/>
      <c r="MK6" s="69"/>
      <c r="ML6" s="69"/>
      <c r="MM6" s="69"/>
      <c r="MN6" s="69"/>
      <c r="MO6" s="69"/>
      <c r="MP6" s="69"/>
      <c r="MQ6" s="69"/>
      <c r="MR6" s="69"/>
      <c r="MS6" s="69"/>
      <c r="MT6" s="69"/>
      <c r="MU6" s="69"/>
      <c r="MV6" s="69"/>
      <c r="MW6" s="69"/>
      <c r="MX6" s="69"/>
      <c r="MY6" s="69"/>
      <c r="MZ6" s="69"/>
      <c r="NA6" s="69"/>
      <c r="NB6" s="69"/>
      <c r="NC6" s="69"/>
      <c r="ND6" s="69"/>
      <c r="NE6" s="69"/>
      <c r="NF6" s="69"/>
      <c r="NG6" s="69"/>
      <c r="NH6" s="69"/>
      <c r="NI6" s="69"/>
      <c r="NJ6" s="69"/>
      <c r="NK6" s="69"/>
      <c r="NL6" s="69"/>
      <c r="NM6" s="69"/>
      <c r="NN6" s="69"/>
      <c r="NO6" s="69"/>
      <c r="NP6" s="69"/>
      <c r="NQ6" s="69"/>
      <c r="NR6" s="69"/>
      <c r="NS6" s="69"/>
      <c r="NT6" s="69"/>
      <c r="NU6" s="69"/>
      <c r="NV6" s="69"/>
      <c r="NW6" s="69"/>
      <c r="NX6" s="69"/>
      <c r="NY6" s="69"/>
      <c r="NZ6" s="69"/>
      <c r="OA6" s="69"/>
      <c r="OB6" s="69"/>
      <c r="OC6" s="69"/>
      <c r="OD6" s="69"/>
      <c r="OE6" s="69"/>
      <c r="OF6" s="69"/>
      <c r="OG6" s="69"/>
      <c r="OH6" s="69"/>
      <c r="OI6" s="69"/>
      <c r="OJ6" s="69"/>
      <c r="OK6" s="69"/>
      <c r="OL6" s="69"/>
      <c r="OM6" s="69"/>
      <c r="ON6" s="69"/>
      <c r="OO6" s="69"/>
      <c r="OP6" s="69"/>
      <c r="OQ6" s="69"/>
      <c r="OR6" s="69"/>
      <c r="OS6" s="69"/>
      <c r="OT6" s="69"/>
      <c r="OU6" s="69"/>
      <c r="OV6" s="69"/>
      <c r="OW6" s="69"/>
      <c r="OX6" s="69"/>
      <c r="OY6" s="69"/>
      <c r="OZ6" s="69"/>
      <c r="PA6" s="69"/>
      <c r="PB6" s="69"/>
      <c r="PC6" s="69"/>
      <c r="PD6" s="69"/>
      <c r="PE6" s="69"/>
      <c r="PF6" s="69"/>
      <c r="PG6" s="69"/>
      <c r="PH6" s="69"/>
      <c r="PI6" s="69"/>
      <c r="PJ6" s="69"/>
      <c r="PK6" s="69"/>
      <c r="PL6" s="69"/>
      <c r="PM6" s="69"/>
      <c r="PN6" s="69"/>
      <c r="PO6" s="69"/>
      <c r="PP6" s="69"/>
      <c r="PQ6" s="69"/>
      <c r="PR6" s="69"/>
      <c r="PS6" s="69"/>
      <c r="PT6" s="69"/>
      <c r="PU6" s="69"/>
      <c r="PV6" s="69"/>
      <c r="PW6" s="69"/>
      <c r="PX6" s="69"/>
      <c r="PY6" s="69"/>
      <c r="PZ6" s="69"/>
      <c r="QA6" s="69"/>
      <c r="QB6" s="69"/>
      <c r="QC6" s="69"/>
      <c r="QD6" s="69"/>
      <c r="QE6" s="69"/>
      <c r="QF6" s="69"/>
      <c r="QG6" s="69"/>
      <c r="QH6" s="69"/>
      <c r="QI6" s="69"/>
      <c r="QJ6" s="69"/>
      <c r="QK6" s="69"/>
      <c r="QL6" s="69"/>
      <c r="QM6" s="69"/>
      <c r="QN6" s="69"/>
      <c r="QO6" s="69"/>
      <c r="QP6" s="69"/>
      <c r="QQ6" s="69"/>
      <c r="QR6" s="69"/>
      <c r="QS6" s="69"/>
      <c r="QT6" s="69"/>
      <c r="QU6" s="69"/>
      <c r="QV6" s="69"/>
      <c r="QW6" s="69"/>
      <c r="QX6" s="69"/>
      <c r="QY6" s="69"/>
      <c r="QZ6" s="69"/>
      <c r="RA6" s="69"/>
      <c r="RB6" s="69"/>
      <c r="RC6" s="69"/>
      <c r="RD6" s="69"/>
      <c r="RE6" s="69"/>
      <c r="RF6" s="69"/>
      <c r="RG6" s="69"/>
      <c r="RH6" s="69"/>
      <c r="RI6" s="69"/>
      <c r="RJ6" s="69"/>
      <c r="RK6" s="69"/>
      <c r="RL6" s="69"/>
      <c r="RM6" s="69"/>
      <c r="RN6" s="69"/>
      <c r="RO6" s="69"/>
      <c r="RP6" s="69"/>
      <c r="RQ6" s="69"/>
      <c r="RR6" s="69"/>
      <c r="RS6" s="69"/>
      <c r="RT6" s="69"/>
      <c r="RU6" s="69"/>
      <c r="RV6" s="69"/>
      <c r="RW6" s="69"/>
      <c r="RX6" s="69"/>
      <c r="RY6" s="69"/>
      <c r="RZ6" s="69"/>
      <c r="SA6" s="69"/>
      <c r="SB6" s="69"/>
      <c r="SC6" s="69"/>
      <c r="SD6" s="69"/>
      <c r="SE6" s="69"/>
      <c r="SF6" s="69"/>
      <c r="SG6" s="69"/>
      <c r="SH6" s="69"/>
      <c r="SI6" s="69"/>
      <c r="SJ6" s="69"/>
      <c r="SK6" s="69"/>
      <c r="SL6" s="69"/>
      <c r="SM6" s="69"/>
      <c r="SN6" s="69"/>
      <c r="SO6" s="69"/>
      <c r="SP6" s="69"/>
      <c r="SQ6" s="69"/>
      <c r="SR6" s="69"/>
      <c r="SS6" s="69"/>
      <c r="ST6" s="69"/>
      <c r="SU6" s="69"/>
      <c r="SV6" s="69"/>
      <c r="SW6" s="69"/>
      <c r="SX6" s="69"/>
      <c r="SY6" s="69"/>
      <c r="SZ6" s="69"/>
      <c r="TA6" s="69"/>
      <c r="TB6" s="69"/>
      <c r="TC6" s="69"/>
      <c r="TD6" s="69"/>
      <c r="TE6" s="69"/>
      <c r="TF6" s="69"/>
      <c r="TG6" s="69"/>
      <c r="TH6" s="69"/>
      <c r="TI6" s="69"/>
      <c r="TJ6" s="69"/>
      <c r="TK6" s="69"/>
      <c r="TL6" s="69"/>
      <c r="TM6" s="69"/>
      <c r="TN6" s="69"/>
      <c r="TO6" s="69"/>
      <c r="TP6" s="69"/>
      <c r="TQ6" s="69"/>
      <c r="TR6" s="69"/>
      <c r="TS6" s="69"/>
      <c r="TT6" s="69"/>
      <c r="TU6" s="69"/>
      <c r="TV6" s="69"/>
      <c r="TW6" s="69"/>
      <c r="TX6" s="69"/>
      <c r="TY6" s="69"/>
      <c r="TZ6" s="69"/>
      <c r="UA6" s="69"/>
      <c r="UB6" s="69"/>
      <c r="UC6" s="69"/>
      <c r="UD6" s="69"/>
      <c r="UE6" s="69"/>
      <c r="UF6" s="69"/>
      <c r="UG6" s="69"/>
      <c r="UH6" s="69"/>
      <c r="UI6" s="69"/>
      <c r="UJ6" s="69"/>
      <c r="UK6" s="69"/>
      <c r="UL6" s="69"/>
      <c r="UM6" s="69"/>
      <c r="UN6" s="69"/>
      <c r="UO6" s="69"/>
      <c r="UP6" s="69"/>
      <c r="UQ6" s="69"/>
      <c r="UR6" s="69"/>
      <c r="US6" s="69"/>
      <c r="UT6" s="69"/>
      <c r="UU6" s="69"/>
      <c r="UV6" s="69"/>
      <c r="UW6" s="69"/>
      <c r="UX6" s="69"/>
      <c r="UY6" s="69"/>
      <c r="UZ6" s="69"/>
      <c r="VA6" s="69"/>
      <c r="VB6" s="69"/>
      <c r="VC6" s="69"/>
      <c r="VD6" s="69"/>
      <c r="VE6" s="69"/>
      <c r="VF6" s="69"/>
      <c r="VG6" s="69"/>
      <c r="VH6" s="69"/>
      <c r="VI6" s="69"/>
      <c r="VJ6" s="69"/>
      <c r="VK6" s="69"/>
      <c r="VL6" s="69"/>
      <c r="VM6" s="69"/>
      <c r="VN6" s="69"/>
      <c r="VO6" s="69"/>
      <c r="VP6" s="69"/>
      <c r="VQ6" s="69"/>
      <c r="VR6" s="69"/>
      <c r="VS6" s="69"/>
      <c r="VT6" s="69"/>
      <c r="VU6" s="69"/>
      <c r="VV6" s="69"/>
      <c r="VW6" s="69"/>
      <c r="VX6" s="69"/>
      <c r="VY6" s="69"/>
      <c r="VZ6" s="69"/>
      <c r="WA6" s="69"/>
      <c r="WB6" s="69"/>
      <c r="WC6" s="69"/>
      <c r="WD6" s="69"/>
      <c r="WE6" s="69"/>
      <c r="WF6" s="69"/>
      <c r="WG6" s="69"/>
      <c r="WH6" s="69"/>
      <c r="WI6" s="69"/>
      <c r="WJ6" s="69"/>
      <c r="WK6" s="69"/>
      <c r="WL6" s="69"/>
      <c r="WM6" s="69"/>
      <c r="WN6" s="69"/>
      <c r="WO6" s="69"/>
      <c r="WP6" s="69"/>
      <c r="WQ6" s="69"/>
      <c r="WR6" s="69"/>
      <c r="WS6" s="69"/>
      <c r="WT6" s="69"/>
      <c r="WU6" s="69"/>
      <c r="WV6" s="69"/>
      <c r="WW6" s="69"/>
      <c r="WX6" s="69"/>
      <c r="WY6" s="69"/>
      <c r="WZ6" s="69"/>
      <c r="XA6" s="69"/>
      <c r="XB6" s="69"/>
      <c r="XC6" s="69"/>
      <c r="XD6" s="69"/>
      <c r="XE6" s="69"/>
      <c r="XF6" s="69"/>
      <c r="XG6" s="69"/>
      <c r="XH6" s="69"/>
      <c r="XI6" s="69"/>
      <c r="XJ6" s="69"/>
      <c r="XK6" s="69"/>
      <c r="XL6" s="69"/>
      <c r="XM6" s="69"/>
      <c r="XN6" s="69"/>
      <c r="XO6" s="69"/>
      <c r="XP6" s="69"/>
      <c r="XQ6" s="69"/>
      <c r="XR6" s="69"/>
      <c r="XS6" s="69"/>
      <c r="XT6" s="69"/>
      <c r="XU6" s="69"/>
      <c r="XV6" s="69"/>
      <c r="XW6" s="69"/>
      <c r="XX6" s="69"/>
      <c r="XY6" s="69"/>
      <c r="XZ6" s="69"/>
      <c r="YA6" s="69"/>
      <c r="YB6" s="69"/>
      <c r="YC6" s="69"/>
      <c r="YD6" s="69"/>
      <c r="YE6" s="69"/>
      <c r="YF6" s="69"/>
      <c r="YG6" s="69"/>
      <c r="YH6" s="69"/>
      <c r="YI6" s="69"/>
      <c r="YJ6" s="69"/>
      <c r="YK6" s="69"/>
      <c r="YL6" s="69"/>
      <c r="YM6" s="69"/>
      <c r="YN6" s="69"/>
      <c r="YO6" s="69"/>
      <c r="YP6" s="69"/>
      <c r="YQ6" s="69"/>
      <c r="YR6" s="69"/>
      <c r="YS6" s="69"/>
      <c r="YT6" s="69"/>
      <c r="YU6" s="69"/>
      <c r="YV6" s="69"/>
      <c r="YW6" s="69"/>
      <c r="YX6" s="69"/>
      <c r="YY6" s="69"/>
      <c r="YZ6" s="69"/>
      <c r="ZA6" s="69"/>
      <c r="ZB6" s="69"/>
      <c r="ZC6" s="69"/>
      <c r="ZD6" s="69"/>
      <c r="ZE6" s="69"/>
      <c r="ZF6" s="69"/>
      <c r="ZG6" s="69"/>
      <c r="ZH6" s="69"/>
      <c r="ZI6" s="69"/>
      <c r="ZJ6" s="69"/>
      <c r="ZK6" s="69"/>
      <c r="ZL6" s="69"/>
      <c r="ZM6" s="69"/>
      <c r="ZN6" s="69"/>
      <c r="ZO6" s="69"/>
      <c r="ZP6" s="69"/>
      <c r="ZQ6" s="69"/>
      <c r="ZR6" s="69"/>
      <c r="ZS6" s="69"/>
      <c r="ZT6" s="69"/>
      <c r="ZU6" s="69"/>
      <c r="ZV6" s="69"/>
      <c r="ZW6" s="69"/>
      <c r="ZX6" s="69"/>
      <c r="ZY6" s="69"/>
      <c r="ZZ6" s="69"/>
      <c r="AAA6" s="69"/>
      <c r="AAB6" s="69"/>
      <c r="AAC6" s="69"/>
      <c r="AAD6" s="69"/>
      <c r="AAE6" s="69"/>
      <c r="AAF6" s="69"/>
      <c r="AAG6" s="69"/>
      <c r="AAH6" s="69"/>
      <c r="AAI6" s="69"/>
      <c r="AAJ6" s="69"/>
      <c r="AAK6" s="69"/>
      <c r="AAL6" s="69"/>
      <c r="AAM6" s="69"/>
      <c r="AAN6" s="69"/>
      <c r="AAO6" s="69"/>
      <c r="AAP6" s="69"/>
      <c r="AAQ6" s="69"/>
      <c r="AAR6" s="69"/>
      <c r="AAS6" s="69"/>
      <c r="AAT6" s="69"/>
      <c r="AAU6" s="69"/>
      <c r="AAV6" s="69"/>
      <c r="AAW6" s="69"/>
      <c r="AAX6" s="69"/>
      <c r="AAY6" s="69"/>
      <c r="AAZ6" s="69"/>
      <c r="ABA6" s="69"/>
      <c r="ABB6" s="69"/>
      <c r="ABC6" s="69"/>
      <c r="ABD6" s="69"/>
      <c r="ABE6" s="69"/>
      <c r="ABF6" s="69"/>
      <c r="ABG6" s="69"/>
      <c r="ABH6" s="69"/>
      <c r="ABI6" s="69"/>
      <c r="ABJ6" s="69"/>
      <c r="ABK6" s="69"/>
      <c r="ABL6" s="69"/>
      <c r="ABM6" s="69"/>
      <c r="ABN6" s="69"/>
      <c r="ABO6" s="69"/>
      <c r="ABP6" s="69"/>
      <c r="ABQ6" s="69"/>
      <c r="ABR6" s="69"/>
      <c r="ABS6" s="69"/>
      <c r="ABT6" s="69"/>
      <c r="ABU6" s="69"/>
      <c r="ABV6" s="69"/>
      <c r="ABW6" s="69"/>
      <c r="ABX6" s="69"/>
      <c r="ABY6" s="69"/>
      <c r="ABZ6" s="69"/>
      <c r="ACA6" s="69"/>
      <c r="ACB6" s="69"/>
      <c r="ACC6" s="69"/>
      <c r="ACD6" s="69"/>
      <c r="ACE6" s="69"/>
      <c r="ACF6" s="69"/>
      <c r="ACG6" s="69"/>
      <c r="ACH6" s="69"/>
      <c r="ACI6" s="69"/>
      <c r="ACJ6" s="69"/>
      <c r="ACK6" s="69"/>
      <c r="ACL6" s="69"/>
      <c r="ACM6" s="69"/>
      <c r="ACN6" s="69"/>
      <c r="ACO6" s="69"/>
      <c r="ACP6" s="69"/>
      <c r="ACQ6" s="69"/>
      <c r="ACR6" s="69"/>
      <c r="ACS6" s="69"/>
      <c r="ACT6" s="69"/>
      <c r="ACU6" s="69"/>
      <c r="ACV6" s="69"/>
      <c r="ACW6" s="69"/>
      <c r="ACX6" s="69"/>
      <c r="ACY6" s="69"/>
      <c r="ACZ6" s="69"/>
      <c r="ADA6" s="69"/>
      <c r="ADB6" s="69"/>
      <c r="ADC6" s="69"/>
      <c r="ADD6" s="69"/>
      <c r="ADE6" s="69"/>
      <c r="ADF6" s="69"/>
      <c r="ADG6" s="69"/>
      <c r="ADH6" s="69"/>
      <c r="ADI6" s="69"/>
      <c r="ADJ6" s="69"/>
      <c r="ADK6" s="69"/>
      <c r="ADL6" s="69"/>
      <c r="ADM6" s="69"/>
      <c r="ADN6" s="69"/>
      <c r="ADO6" s="69"/>
      <c r="ADP6" s="69"/>
      <c r="ADQ6" s="69"/>
      <c r="ADR6" s="69"/>
      <c r="ADS6" s="69"/>
      <c r="ADT6" s="69"/>
      <c r="ADU6" s="69"/>
      <c r="ADV6" s="69"/>
      <c r="ADW6" s="69"/>
      <c r="ADX6" s="69"/>
      <c r="ADY6" s="69"/>
      <c r="ADZ6" s="69"/>
      <c r="AEA6" s="69"/>
      <c r="AEB6" s="69"/>
      <c r="AEC6" s="69"/>
      <c r="AED6" s="69"/>
      <c r="AEE6" s="69"/>
      <c r="AEF6" s="69"/>
      <c r="AEG6" s="69"/>
      <c r="AEH6" s="69"/>
      <c r="AEI6" s="69"/>
      <c r="AEJ6" s="69"/>
      <c r="AEK6" s="69"/>
      <c r="AEL6" s="69"/>
      <c r="AEM6" s="69"/>
      <c r="AEN6" s="69"/>
      <c r="AEO6" s="69"/>
      <c r="AEP6" s="69"/>
      <c r="AEQ6" s="69"/>
      <c r="AER6" s="69"/>
      <c r="AES6" s="69"/>
      <c r="AET6" s="69"/>
      <c r="AEU6" s="69"/>
      <c r="AEV6" s="69"/>
      <c r="AEW6" s="69"/>
      <c r="AEX6" s="69"/>
      <c r="AEY6" s="69"/>
      <c r="AEZ6" s="69"/>
      <c r="AFA6" s="69"/>
      <c r="AFB6" s="69"/>
      <c r="AFC6" s="69"/>
      <c r="AFD6" s="69"/>
      <c r="AFE6" s="69"/>
      <c r="AFF6" s="69"/>
      <c r="AFG6" s="69"/>
      <c r="AFH6" s="69"/>
      <c r="AFI6" s="69"/>
      <c r="AFJ6" s="69"/>
      <c r="AFK6" s="69"/>
      <c r="AFL6" s="69"/>
      <c r="AFM6" s="69"/>
      <c r="AFN6" s="69"/>
      <c r="AFO6" s="69"/>
      <c r="AFP6" s="69"/>
      <c r="AFQ6" s="69"/>
      <c r="AFR6" s="69"/>
      <c r="AFS6" s="69"/>
      <c r="AFT6" s="69"/>
      <c r="AFU6" s="69"/>
      <c r="AFV6" s="69"/>
      <c r="AFW6" s="69"/>
      <c r="AFX6" s="69"/>
      <c r="AFY6" s="69"/>
      <c r="AFZ6" s="69"/>
      <c r="AGA6" s="69"/>
      <c r="AGB6" s="69"/>
      <c r="AGC6" s="69"/>
      <c r="AGD6" s="69"/>
      <c r="AGE6" s="69"/>
      <c r="AGF6" s="69"/>
      <c r="AGG6" s="69"/>
      <c r="AGH6" s="69"/>
      <c r="AGI6" s="69"/>
      <c r="AGJ6" s="69"/>
      <c r="AGK6" s="69"/>
      <c r="AGL6" s="69"/>
      <c r="AGM6" s="69"/>
      <c r="AGN6" s="69"/>
      <c r="AGO6" s="69"/>
      <c r="AGP6" s="69"/>
      <c r="AGQ6" s="69"/>
      <c r="AGR6" s="69"/>
      <c r="AGS6" s="69"/>
      <c r="AGT6" s="69"/>
      <c r="AGU6" s="69"/>
      <c r="AGV6" s="69"/>
      <c r="AGW6" s="69"/>
      <c r="AGX6" s="69"/>
      <c r="AGY6" s="69"/>
      <c r="AGZ6" s="69"/>
      <c r="AHA6" s="69"/>
      <c r="AHB6" s="69"/>
      <c r="AHC6" s="69"/>
      <c r="AHD6" s="69"/>
      <c r="AHE6" s="69"/>
      <c r="AHF6" s="69"/>
      <c r="AHG6" s="69"/>
      <c r="AHH6" s="69"/>
      <c r="AHI6" s="69"/>
      <c r="AHJ6" s="69"/>
      <c r="AHK6" s="69"/>
      <c r="AHL6" s="69"/>
      <c r="AHM6" s="69"/>
      <c r="AHN6" s="69"/>
      <c r="AHO6" s="69"/>
      <c r="AHP6" s="69"/>
      <c r="AHQ6" s="69"/>
      <c r="AHR6" s="69"/>
      <c r="AHS6" s="69"/>
      <c r="AHT6" s="69"/>
      <c r="AHU6" s="69"/>
      <c r="AHV6" s="69"/>
      <c r="AHW6" s="69"/>
      <c r="AHX6" s="69"/>
      <c r="AHY6" s="69"/>
      <c r="AHZ6" s="69"/>
      <c r="AIA6" s="69"/>
      <c r="AIB6" s="69"/>
      <c r="AIC6" s="69"/>
      <c r="AID6" s="69"/>
      <c r="AIE6" s="69"/>
      <c r="AIF6" s="69"/>
      <c r="AIG6" s="69"/>
      <c r="AIH6" s="69"/>
      <c r="AII6" s="69"/>
    </row>
    <row r="7" spans="1:919" s="70" customFormat="1" ht="15" customHeight="1" x14ac:dyDescent="0.25">
      <c r="A7" s="68"/>
      <c r="B7" s="68"/>
      <c r="C7" s="68"/>
      <c r="D7" s="68"/>
      <c r="E7" s="941" t="s">
        <v>1948</v>
      </c>
      <c r="H7" s="315"/>
      <c r="I7" s="376"/>
      <c r="J7" s="942" t="s">
        <v>1947</v>
      </c>
      <c r="K7" s="69"/>
      <c r="L7" s="69"/>
      <c r="M7" s="69"/>
      <c r="N7" s="69"/>
      <c r="O7" s="69"/>
      <c r="P7" s="69"/>
      <c r="Q7" s="69"/>
      <c r="R7" s="69"/>
      <c r="S7" s="69"/>
      <c r="T7" s="69"/>
      <c r="U7" s="69"/>
      <c r="V7" s="69"/>
      <c r="W7" s="69"/>
      <c r="X7" s="69"/>
      <c r="Y7" s="69"/>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c r="BY7" s="69"/>
      <c r="BZ7" s="69"/>
      <c r="CA7" s="69"/>
      <c r="CB7" s="69"/>
      <c r="CC7" s="69"/>
      <c r="CD7" s="69"/>
      <c r="CE7" s="69"/>
      <c r="CF7" s="69"/>
      <c r="CG7" s="69"/>
      <c r="CH7" s="69"/>
      <c r="CI7" s="69"/>
      <c r="CJ7" s="69"/>
      <c r="CK7" s="69"/>
      <c r="CL7" s="69"/>
      <c r="CM7" s="69"/>
      <c r="CN7" s="69"/>
      <c r="CO7" s="69"/>
      <c r="CP7" s="69"/>
      <c r="CQ7" s="69"/>
      <c r="CR7" s="69"/>
      <c r="CS7" s="69"/>
      <c r="CT7" s="69"/>
      <c r="CU7" s="69"/>
      <c r="CV7" s="69"/>
      <c r="CW7" s="69"/>
      <c r="CX7" s="69"/>
      <c r="CY7" s="69"/>
      <c r="CZ7" s="69"/>
      <c r="DA7" s="69"/>
      <c r="DB7" s="69"/>
      <c r="DC7" s="69"/>
      <c r="DD7" s="69"/>
      <c r="DE7" s="69"/>
      <c r="DF7" s="69"/>
      <c r="DG7" s="69"/>
      <c r="DH7" s="69"/>
      <c r="DI7" s="69"/>
      <c r="DJ7" s="69"/>
      <c r="DK7" s="69"/>
      <c r="DL7" s="69"/>
      <c r="DM7" s="69"/>
      <c r="DN7" s="69"/>
      <c r="DO7" s="69"/>
      <c r="DP7" s="69"/>
      <c r="DQ7" s="69"/>
      <c r="DR7" s="69"/>
      <c r="DS7" s="69"/>
      <c r="DT7" s="69"/>
      <c r="DU7" s="69"/>
      <c r="DV7" s="69"/>
      <c r="DW7" s="69"/>
      <c r="DX7" s="69"/>
      <c r="DY7" s="69"/>
      <c r="DZ7" s="69"/>
      <c r="EA7" s="69"/>
      <c r="EB7" s="69"/>
      <c r="EC7" s="69"/>
      <c r="ED7" s="69"/>
      <c r="EE7" s="69"/>
      <c r="EF7" s="69"/>
      <c r="EG7" s="69"/>
      <c r="EH7" s="69"/>
      <c r="EI7" s="69"/>
      <c r="EJ7" s="69"/>
      <c r="EK7" s="69"/>
      <c r="EL7" s="69"/>
      <c r="EM7" s="69"/>
      <c r="EN7" s="69"/>
      <c r="EO7" s="69"/>
      <c r="EP7" s="69"/>
      <c r="EQ7" s="69"/>
      <c r="ER7" s="69"/>
      <c r="ES7" s="69"/>
      <c r="ET7" s="69"/>
      <c r="EU7" s="69"/>
      <c r="EV7" s="69"/>
      <c r="EW7" s="69"/>
      <c r="EX7" s="69"/>
      <c r="EY7" s="69"/>
      <c r="EZ7" s="69"/>
      <c r="FA7" s="69"/>
      <c r="FB7" s="69"/>
      <c r="FC7" s="69"/>
      <c r="FD7" s="69"/>
      <c r="FE7" s="69"/>
      <c r="FF7" s="69"/>
      <c r="FG7" s="69"/>
      <c r="FH7" s="69"/>
      <c r="FI7" s="69"/>
      <c r="FJ7" s="69"/>
      <c r="FK7" s="69"/>
      <c r="FL7" s="69"/>
      <c r="FM7" s="69"/>
      <c r="FN7" s="69"/>
      <c r="FO7" s="69"/>
      <c r="FP7" s="69"/>
      <c r="FQ7" s="69"/>
      <c r="FR7" s="69"/>
      <c r="FS7" s="69"/>
      <c r="FT7" s="69"/>
      <c r="FU7" s="69"/>
      <c r="FV7" s="69"/>
      <c r="FW7" s="69"/>
      <c r="FX7" s="69"/>
      <c r="FY7" s="69"/>
      <c r="FZ7" s="69"/>
      <c r="GA7" s="69"/>
      <c r="GB7" s="69"/>
      <c r="GC7" s="69"/>
      <c r="GD7" s="69"/>
      <c r="GE7" s="69"/>
      <c r="GF7" s="69"/>
      <c r="GG7" s="69"/>
      <c r="GH7" s="69"/>
      <c r="GI7" s="69"/>
      <c r="GJ7" s="69"/>
      <c r="GK7" s="69"/>
      <c r="GL7" s="69"/>
      <c r="GM7" s="69"/>
      <c r="GN7" s="69"/>
      <c r="GO7" s="69"/>
      <c r="GP7" s="69"/>
      <c r="GQ7" s="69"/>
      <c r="GR7" s="69"/>
      <c r="GS7" s="69"/>
      <c r="GT7" s="69"/>
      <c r="GU7" s="69"/>
      <c r="GV7" s="69"/>
      <c r="GW7" s="69"/>
      <c r="GX7" s="69"/>
      <c r="GY7" s="69"/>
      <c r="GZ7" s="69"/>
      <c r="HA7" s="69"/>
      <c r="HB7" s="69"/>
      <c r="HC7" s="69"/>
      <c r="HD7" s="69"/>
      <c r="HE7" s="69"/>
      <c r="HF7" s="69"/>
      <c r="HG7" s="69"/>
      <c r="HH7" s="69"/>
      <c r="HI7" s="69"/>
      <c r="HJ7" s="69"/>
      <c r="HK7" s="69"/>
      <c r="HL7" s="69"/>
      <c r="HM7" s="69"/>
      <c r="HN7" s="69"/>
      <c r="HO7" s="69"/>
      <c r="HP7" s="69"/>
      <c r="HQ7" s="69"/>
      <c r="HR7" s="69"/>
      <c r="HS7" s="69"/>
      <c r="HT7" s="69"/>
      <c r="HU7" s="69"/>
      <c r="HV7" s="69"/>
      <c r="HW7" s="69"/>
      <c r="HX7" s="69"/>
      <c r="HY7" s="69"/>
      <c r="HZ7" s="69"/>
      <c r="IA7" s="69"/>
      <c r="IB7" s="69"/>
      <c r="IC7" s="69"/>
      <c r="ID7" s="69"/>
      <c r="IE7" s="69"/>
      <c r="IF7" s="69"/>
      <c r="IG7" s="69"/>
      <c r="IH7" s="69"/>
      <c r="II7" s="69"/>
      <c r="IJ7" s="69"/>
      <c r="IK7" s="69"/>
      <c r="IL7" s="69"/>
      <c r="IM7" s="69"/>
      <c r="IN7" s="69"/>
      <c r="IO7" s="69"/>
      <c r="IP7" s="69"/>
      <c r="IQ7" s="69"/>
      <c r="IR7" s="69"/>
      <c r="IS7" s="69"/>
      <c r="IT7" s="69"/>
      <c r="IU7" s="69"/>
      <c r="IV7" s="69"/>
      <c r="IW7" s="69"/>
      <c r="IX7" s="69"/>
      <c r="IY7" s="69"/>
      <c r="IZ7" s="69"/>
      <c r="JA7" s="69"/>
      <c r="JB7" s="69"/>
      <c r="JC7" s="69"/>
      <c r="JD7" s="69"/>
      <c r="JE7" s="69"/>
      <c r="JF7" s="69"/>
      <c r="JG7" s="69"/>
      <c r="JH7" s="69"/>
      <c r="JI7" s="69"/>
      <c r="JJ7" s="69"/>
      <c r="JK7" s="69"/>
      <c r="JL7" s="69"/>
      <c r="JM7" s="69"/>
      <c r="JN7" s="69"/>
      <c r="JO7" s="69"/>
      <c r="JP7" s="69"/>
      <c r="JQ7" s="69"/>
      <c r="JR7" s="69"/>
      <c r="JS7" s="69"/>
      <c r="JT7" s="69"/>
      <c r="JU7" s="69"/>
      <c r="JV7" s="69"/>
      <c r="JW7" s="69"/>
      <c r="JX7" s="69"/>
      <c r="JY7" s="69"/>
      <c r="JZ7" s="69"/>
      <c r="KA7" s="69"/>
      <c r="KB7" s="69"/>
      <c r="KC7" s="69"/>
      <c r="KD7" s="69"/>
      <c r="KE7" s="69"/>
      <c r="KF7" s="69"/>
      <c r="KG7" s="69"/>
      <c r="KH7" s="69"/>
      <c r="KI7" s="69"/>
      <c r="KJ7" s="69"/>
      <c r="KK7" s="69"/>
      <c r="KL7" s="69"/>
      <c r="KM7" s="69"/>
      <c r="KN7" s="69"/>
      <c r="KO7" s="69"/>
      <c r="KP7" s="69"/>
      <c r="KQ7" s="69"/>
      <c r="KR7" s="69"/>
      <c r="KS7" s="69"/>
      <c r="KT7" s="69"/>
      <c r="KU7" s="69"/>
      <c r="KV7" s="69"/>
      <c r="KW7" s="69"/>
      <c r="KX7" s="69"/>
      <c r="KY7" s="69"/>
      <c r="KZ7" s="69"/>
      <c r="LA7" s="69"/>
      <c r="LB7" s="69"/>
      <c r="LC7" s="69"/>
      <c r="LD7" s="69"/>
      <c r="LE7" s="69"/>
      <c r="LF7" s="69"/>
      <c r="LG7" s="69"/>
      <c r="LH7" s="69"/>
      <c r="LI7" s="69"/>
      <c r="LJ7" s="69"/>
      <c r="LK7" s="69"/>
      <c r="LL7" s="69"/>
      <c r="LM7" s="69"/>
      <c r="LN7" s="69"/>
      <c r="LO7" s="69"/>
      <c r="LP7" s="69"/>
      <c r="LQ7" s="69"/>
      <c r="LR7" s="69"/>
      <c r="LS7" s="69"/>
      <c r="LT7" s="69"/>
      <c r="LU7" s="69"/>
      <c r="LV7" s="69"/>
      <c r="LW7" s="69"/>
      <c r="LX7" s="69"/>
      <c r="LY7" s="69"/>
      <c r="LZ7" s="69"/>
      <c r="MA7" s="69"/>
      <c r="MB7" s="69"/>
      <c r="MC7" s="69"/>
      <c r="MD7" s="69"/>
      <c r="ME7" s="69"/>
      <c r="MF7" s="69"/>
      <c r="MG7" s="69"/>
      <c r="MH7" s="69"/>
      <c r="MI7" s="69"/>
      <c r="MJ7" s="69"/>
      <c r="MK7" s="69"/>
      <c r="ML7" s="69"/>
      <c r="MM7" s="69"/>
      <c r="MN7" s="69"/>
      <c r="MO7" s="69"/>
      <c r="MP7" s="69"/>
      <c r="MQ7" s="69"/>
      <c r="MR7" s="69"/>
      <c r="MS7" s="69"/>
      <c r="MT7" s="69"/>
      <c r="MU7" s="69"/>
      <c r="MV7" s="69"/>
      <c r="MW7" s="69"/>
      <c r="MX7" s="69"/>
      <c r="MY7" s="69"/>
      <c r="MZ7" s="69"/>
      <c r="NA7" s="69"/>
      <c r="NB7" s="69"/>
      <c r="NC7" s="69"/>
      <c r="ND7" s="69"/>
      <c r="NE7" s="69"/>
      <c r="NF7" s="69"/>
      <c r="NG7" s="69"/>
      <c r="NH7" s="69"/>
      <c r="NI7" s="69"/>
      <c r="NJ7" s="69"/>
      <c r="NK7" s="69"/>
      <c r="NL7" s="69"/>
      <c r="NM7" s="69"/>
      <c r="NN7" s="69"/>
      <c r="NO7" s="69"/>
      <c r="NP7" s="69"/>
      <c r="NQ7" s="69"/>
      <c r="NR7" s="69"/>
      <c r="NS7" s="69"/>
      <c r="NT7" s="69"/>
      <c r="NU7" s="69"/>
      <c r="NV7" s="69"/>
      <c r="NW7" s="69"/>
      <c r="NX7" s="69"/>
      <c r="NY7" s="69"/>
      <c r="NZ7" s="69"/>
      <c r="OA7" s="69"/>
      <c r="OB7" s="69"/>
      <c r="OC7" s="69"/>
      <c r="OD7" s="69"/>
      <c r="OE7" s="69"/>
      <c r="OF7" s="69"/>
      <c r="OG7" s="69"/>
      <c r="OH7" s="69"/>
      <c r="OI7" s="69"/>
      <c r="OJ7" s="69"/>
      <c r="OK7" s="69"/>
      <c r="OL7" s="69"/>
      <c r="OM7" s="69"/>
      <c r="ON7" s="69"/>
      <c r="OO7" s="69"/>
      <c r="OP7" s="69"/>
      <c r="OQ7" s="69"/>
      <c r="OR7" s="69"/>
      <c r="OS7" s="69"/>
      <c r="OT7" s="69"/>
      <c r="OU7" s="69"/>
      <c r="OV7" s="69"/>
      <c r="OW7" s="69"/>
      <c r="OX7" s="69"/>
      <c r="OY7" s="69"/>
      <c r="OZ7" s="69"/>
      <c r="PA7" s="69"/>
      <c r="PB7" s="69"/>
      <c r="PC7" s="69"/>
      <c r="PD7" s="69"/>
      <c r="PE7" s="69"/>
      <c r="PF7" s="69"/>
      <c r="PG7" s="69"/>
      <c r="PH7" s="69"/>
      <c r="PI7" s="69"/>
      <c r="PJ7" s="69"/>
      <c r="PK7" s="69"/>
      <c r="PL7" s="69"/>
      <c r="PM7" s="69"/>
      <c r="PN7" s="69"/>
      <c r="PO7" s="69"/>
      <c r="PP7" s="69"/>
      <c r="PQ7" s="69"/>
      <c r="PR7" s="69"/>
      <c r="PS7" s="69"/>
      <c r="PT7" s="69"/>
      <c r="PU7" s="69"/>
      <c r="PV7" s="69"/>
      <c r="PW7" s="69"/>
      <c r="PX7" s="69"/>
      <c r="PY7" s="69"/>
      <c r="PZ7" s="69"/>
      <c r="QA7" s="69"/>
      <c r="QB7" s="69"/>
      <c r="QC7" s="69"/>
      <c r="QD7" s="69"/>
      <c r="QE7" s="69"/>
      <c r="QF7" s="69"/>
      <c r="QG7" s="69"/>
      <c r="QH7" s="69"/>
      <c r="QI7" s="69"/>
      <c r="QJ7" s="69"/>
      <c r="QK7" s="69"/>
      <c r="QL7" s="69"/>
      <c r="QM7" s="69"/>
      <c r="QN7" s="69"/>
      <c r="QO7" s="69"/>
      <c r="QP7" s="69"/>
      <c r="QQ7" s="69"/>
      <c r="QR7" s="69"/>
      <c r="QS7" s="69"/>
      <c r="QT7" s="69"/>
      <c r="QU7" s="69"/>
      <c r="QV7" s="69"/>
      <c r="QW7" s="69"/>
      <c r="QX7" s="69"/>
      <c r="QY7" s="69"/>
      <c r="QZ7" s="69"/>
      <c r="RA7" s="69"/>
      <c r="RB7" s="69"/>
      <c r="RC7" s="69"/>
      <c r="RD7" s="69"/>
      <c r="RE7" s="69"/>
      <c r="RF7" s="69"/>
      <c r="RG7" s="69"/>
      <c r="RH7" s="69"/>
      <c r="RI7" s="69"/>
      <c r="RJ7" s="69"/>
      <c r="RK7" s="69"/>
      <c r="RL7" s="69"/>
      <c r="RM7" s="69"/>
      <c r="RN7" s="69"/>
      <c r="RO7" s="69"/>
      <c r="RP7" s="69"/>
      <c r="RQ7" s="69"/>
      <c r="RR7" s="69"/>
      <c r="RS7" s="69"/>
      <c r="RT7" s="69"/>
      <c r="RU7" s="69"/>
      <c r="RV7" s="69"/>
      <c r="RW7" s="69"/>
      <c r="RX7" s="69"/>
      <c r="RY7" s="69"/>
      <c r="RZ7" s="69"/>
      <c r="SA7" s="69"/>
      <c r="SB7" s="69"/>
      <c r="SC7" s="69"/>
      <c r="SD7" s="69"/>
      <c r="SE7" s="69"/>
      <c r="SF7" s="69"/>
      <c r="SG7" s="69"/>
      <c r="SH7" s="69"/>
      <c r="SI7" s="69"/>
      <c r="SJ7" s="69"/>
      <c r="SK7" s="69"/>
      <c r="SL7" s="69"/>
      <c r="SM7" s="69"/>
      <c r="SN7" s="69"/>
      <c r="SO7" s="69"/>
      <c r="SP7" s="69"/>
      <c r="SQ7" s="69"/>
      <c r="SR7" s="69"/>
      <c r="SS7" s="69"/>
      <c r="ST7" s="69"/>
      <c r="SU7" s="69"/>
      <c r="SV7" s="69"/>
      <c r="SW7" s="69"/>
      <c r="SX7" s="69"/>
      <c r="SY7" s="69"/>
      <c r="SZ7" s="69"/>
      <c r="TA7" s="69"/>
      <c r="TB7" s="69"/>
      <c r="TC7" s="69"/>
      <c r="TD7" s="69"/>
      <c r="TE7" s="69"/>
      <c r="TF7" s="69"/>
      <c r="TG7" s="69"/>
      <c r="TH7" s="69"/>
      <c r="TI7" s="69"/>
      <c r="TJ7" s="69"/>
      <c r="TK7" s="69"/>
      <c r="TL7" s="69"/>
      <c r="TM7" s="69"/>
      <c r="TN7" s="69"/>
      <c r="TO7" s="69"/>
      <c r="TP7" s="69"/>
      <c r="TQ7" s="69"/>
      <c r="TR7" s="69"/>
      <c r="TS7" s="69"/>
      <c r="TT7" s="69"/>
      <c r="TU7" s="69"/>
      <c r="TV7" s="69"/>
      <c r="TW7" s="69"/>
      <c r="TX7" s="69"/>
      <c r="TY7" s="69"/>
      <c r="TZ7" s="69"/>
      <c r="UA7" s="69"/>
      <c r="UB7" s="69"/>
      <c r="UC7" s="69"/>
      <c r="UD7" s="69"/>
      <c r="UE7" s="69"/>
      <c r="UF7" s="69"/>
      <c r="UG7" s="69"/>
      <c r="UH7" s="69"/>
      <c r="UI7" s="69"/>
      <c r="UJ7" s="69"/>
      <c r="UK7" s="69"/>
      <c r="UL7" s="69"/>
      <c r="UM7" s="69"/>
      <c r="UN7" s="69"/>
      <c r="UO7" s="69"/>
      <c r="UP7" s="69"/>
      <c r="UQ7" s="69"/>
      <c r="UR7" s="69"/>
      <c r="US7" s="69"/>
      <c r="UT7" s="69"/>
      <c r="UU7" s="69"/>
      <c r="UV7" s="69"/>
      <c r="UW7" s="69"/>
      <c r="UX7" s="69"/>
      <c r="UY7" s="69"/>
      <c r="UZ7" s="69"/>
      <c r="VA7" s="69"/>
      <c r="VB7" s="69"/>
      <c r="VC7" s="69"/>
      <c r="VD7" s="69"/>
      <c r="VE7" s="69"/>
      <c r="VF7" s="69"/>
      <c r="VG7" s="69"/>
      <c r="VH7" s="69"/>
      <c r="VI7" s="69"/>
      <c r="VJ7" s="69"/>
      <c r="VK7" s="69"/>
      <c r="VL7" s="69"/>
      <c r="VM7" s="69"/>
      <c r="VN7" s="69"/>
      <c r="VO7" s="69"/>
      <c r="VP7" s="69"/>
      <c r="VQ7" s="69"/>
      <c r="VR7" s="69"/>
      <c r="VS7" s="69"/>
      <c r="VT7" s="69"/>
      <c r="VU7" s="69"/>
      <c r="VV7" s="69"/>
      <c r="VW7" s="69"/>
      <c r="VX7" s="69"/>
      <c r="VY7" s="69"/>
      <c r="VZ7" s="69"/>
      <c r="WA7" s="69"/>
      <c r="WB7" s="69"/>
      <c r="WC7" s="69"/>
      <c r="WD7" s="69"/>
      <c r="WE7" s="69"/>
      <c r="WF7" s="69"/>
      <c r="WG7" s="69"/>
      <c r="WH7" s="69"/>
      <c r="WI7" s="69"/>
      <c r="WJ7" s="69"/>
      <c r="WK7" s="69"/>
      <c r="WL7" s="69"/>
      <c r="WM7" s="69"/>
      <c r="WN7" s="69"/>
      <c r="WO7" s="69"/>
      <c r="WP7" s="69"/>
      <c r="WQ7" s="69"/>
      <c r="WR7" s="69"/>
      <c r="WS7" s="69"/>
      <c r="WT7" s="69"/>
      <c r="WU7" s="69"/>
      <c r="WV7" s="69"/>
      <c r="WW7" s="69"/>
      <c r="WX7" s="69"/>
      <c r="WY7" s="69"/>
      <c r="WZ7" s="69"/>
      <c r="XA7" s="69"/>
      <c r="XB7" s="69"/>
      <c r="XC7" s="69"/>
      <c r="XD7" s="69"/>
      <c r="XE7" s="69"/>
      <c r="XF7" s="69"/>
      <c r="XG7" s="69"/>
      <c r="XH7" s="69"/>
      <c r="XI7" s="69"/>
      <c r="XJ7" s="69"/>
      <c r="XK7" s="69"/>
      <c r="XL7" s="69"/>
      <c r="XM7" s="69"/>
      <c r="XN7" s="69"/>
      <c r="XO7" s="69"/>
      <c r="XP7" s="69"/>
      <c r="XQ7" s="69"/>
      <c r="XR7" s="69"/>
      <c r="XS7" s="69"/>
      <c r="XT7" s="69"/>
      <c r="XU7" s="69"/>
      <c r="XV7" s="69"/>
      <c r="XW7" s="69"/>
      <c r="XX7" s="69"/>
      <c r="XY7" s="69"/>
      <c r="XZ7" s="69"/>
      <c r="YA7" s="69"/>
      <c r="YB7" s="69"/>
      <c r="YC7" s="69"/>
      <c r="YD7" s="69"/>
      <c r="YE7" s="69"/>
      <c r="YF7" s="69"/>
      <c r="YG7" s="69"/>
      <c r="YH7" s="69"/>
      <c r="YI7" s="69"/>
      <c r="YJ7" s="69"/>
      <c r="YK7" s="69"/>
      <c r="YL7" s="69"/>
      <c r="YM7" s="69"/>
      <c r="YN7" s="69"/>
      <c r="YO7" s="69"/>
      <c r="YP7" s="69"/>
      <c r="YQ7" s="69"/>
      <c r="YR7" s="69"/>
      <c r="YS7" s="69"/>
      <c r="YT7" s="69"/>
      <c r="YU7" s="69"/>
      <c r="YV7" s="69"/>
      <c r="YW7" s="69"/>
      <c r="YX7" s="69"/>
      <c r="YY7" s="69"/>
      <c r="YZ7" s="69"/>
      <c r="ZA7" s="69"/>
      <c r="ZB7" s="69"/>
      <c r="ZC7" s="69"/>
      <c r="ZD7" s="69"/>
      <c r="ZE7" s="69"/>
      <c r="ZF7" s="69"/>
      <c r="ZG7" s="69"/>
      <c r="ZH7" s="69"/>
      <c r="ZI7" s="69"/>
      <c r="ZJ7" s="69"/>
      <c r="ZK7" s="69"/>
      <c r="ZL7" s="69"/>
      <c r="ZM7" s="69"/>
      <c r="ZN7" s="69"/>
      <c r="ZO7" s="69"/>
      <c r="ZP7" s="69"/>
      <c r="ZQ7" s="69"/>
      <c r="ZR7" s="69"/>
      <c r="ZS7" s="69"/>
      <c r="ZT7" s="69"/>
      <c r="ZU7" s="69"/>
      <c r="ZV7" s="69"/>
      <c r="ZW7" s="69"/>
      <c r="ZX7" s="69"/>
      <c r="ZY7" s="69"/>
      <c r="ZZ7" s="69"/>
      <c r="AAA7" s="69"/>
      <c r="AAB7" s="69"/>
      <c r="AAC7" s="69"/>
      <c r="AAD7" s="69"/>
      <c r="AAE7" s="69"/>
      <c r="AAF7" s="69"/>
      <c r="AAG7" s="69"/>
      <c r="AAH7" s="69"/>
      <c r="AAI7" s="69"/>
      <c r="AAJ7" s="69"/>
      <c r="AAK7" s="69"/>
      <c r="AAL7" s="69"/>
      <c r="AAM7" s="69"/>
      <c r="AAN7" s="69"/>
      <c r="AAO7" s="69"/>
      <c r="AAP7" s="69"/>
      <c r="AAQ7" s="69"/>
      <c r="AAR7" s="69"/>
      <c r="AAS7" s="69"/>
      <c r="AAT7" s="69"/>
      <c r="AAU7" s="69"/>
      <c r="AAV7" s="69"/>
      <c r="AAW7" s="69"/>
      <c r="AAX7" s="69"/>
      <c r="AAY7" s="69"/>
      <c r="AAZ7" s="69"/>
      <c r="ABA7" s="69"/>
      <c r="ABB7" s="69"/>
      <c r="ABC7" s="69"/>
      <c r="ABD7" s="69"/>
      <c r="ABE7" s="69"/>
      <c r="ABF7" s="69"/>
      <c r="ABG7" s="69"/>
      <c r="ABH7" s="69"/>
      <c r="ABI7" s="69"/>
      <c r="ABJ7" s="69"/>
      <c r="ABK7" s="69"/>
      <c r="ABL7" s="69"/>
      <c r="ABM7" s="69"/>
      <c r="ABN7" s="69"/>
      <c r="ABO7" s="69"/>
      <c r="ABP7" s="69"/>
      <c r="ABQ7" s="69"/>
      <c r="ABR7" s="69"/>
      <c r="ABS7" s="69"/>
      <c r="ABT7" s="69"/>
      <c r="ABU7" s="69"/>
      <c r="ABV7" s="69"/>
      <c r="ABW7" s="69"/>
      <c r="ABX7" s="69"/>
      <c r="ABY7" s="69"/>
      <c r="ABZ7" s="69"/>
      <c r="ACA7" s="69"/>
      <c r="ACB7" s="69"/>
      <c r="ACC7" s="69"/>
      <c r="ACD7" s="69"/>
      <c r="ACE7" s="69"/>
      <c r="ACF7" s="69"/>
      <c r="ACG7" s="69"/>
      <c r="ACH7" s="69"/>
      <c r="ACI7" s="69"/>
      <c r="ACJ7" s="69"/>
      <c r="ACK7" s="69"/>
      <c r="ACL7" s="69"/>
      <c r="ACM7" s="69"/>
      <c r="ACN7" s="69"/>
      <c r="ACO7" s="69"/>
      <c r="ACP7" s="69"/>
      <c r="ACQ7" s="69"/>
      <c r="ACR7" s="69"/>
      <c r="ACS7" s="69"/>
      <c r="ACT7" s="69"/>
      <c r="ACU7" s="69"/>
      <c r="ACV7" s="69"/>
      <c r="ACW7" s="69"/>
      <c r="ACX7" s="69"/>
      <c r="ACY7" s="69"/>
      <c r="ACZ7" s="69"/>
      <c r="ADA7" s="69"/>
      <c r="ADB7" s="69"/>
      <c r="ADC7" s="69"/>
      <c r="ADD7" s="69"/>
      <c r="ADE7" s="69"/>
      <c r="ADF7" s="69"/>
      <c r="ADG7" s="69"/>
      <c r="ADH7" s="69"/>
      <c r="ADI7" s="69"/>
      <c r="ADJ7" s="69"/>
      <c r="ADK7" s="69"/>
      <c r="ADL7" s="69"/>
      <c r="ADM7" s="69"/>
      <c r="ADN7" s="69"/>
      <c r="ADO7" s="69"/>
      <c r="ADP7" s="69"/>
      <c r="ADQ7" s="69"/>
      <c r="ADR7" s="69"/>
      <c r="ADS7" s="69"/>
      <c r="ADT7" s="69"/>
      <c r="ADU7" s="69"/>
      <c r="ADV7" s="69"/>
      <c r="ADW7" s="69"/>
      <c r="ADX7" s="69"/>
      <c r="ADY7" s="69"/>
      <c r="ADZ7" s="69"/>
      <c r="AEA7" s="69"/>
      <c r="AEB7" s="69"/>
      <c r="AEC7" s="69"/>
      <c r="AED7" s="69"/>
      <c r="AEE7" s="69"/>
      <c r="AEF7" s="69"/>
      <c r="AEG7" s="69"/>
      <c r="AEH7" s="69"/>
      <c r="AEI7" s="69"/>
      <c r="AEJ7" s="69"/>
      <c r="AEK7" s="69"/>
      <c r="AEL7" s="69"/>
      <c r="AEM7" s="69"/>
      <c r="AEN7" s="69"/>
      <c r="AEO7" s="69"/>
      <c r="AEP7" s="69"/>
      <c r="AEQ7" s="69"/>
      <c r="AER7" s="69"/>
      <c r="AES7" s="69"/>
      <c r="AET7" s="69"/>
      <c r="AEU7" s="69"/>
      <c r="AEV7" s="69"/>
      <c r="AEW7" s="69"/>
      <c r="AEX7" s="69"/>
      <c r="AEY7" s="69"/>
      <c r="AEZ7" s="69"/>
      <c r="AFA7" s="69"/>
      <c r="AFB7" s="69"/>
      <c r="AFC7" s="69"/>
      <c r="AFD7" s="69"/>
      <c r="AFE7" s="69"/>
      <c r="AFF7" s="69"/>
      <c r="AFG7" s="69"/>
      <c r="AFH7" s="69"/>
      <c r="AFI7" s="69"/>
      <c r="AFJ7" s="69"/>
      <c r="AFK7" s="69"/>
      <c r="AFL7" s="69"/>
      <c r="AFM7" s="69"/>
      <c r="AFN7" s="69"/>
      <c r="AFO7" s="69"/>
      <c r="AFP7" s="69"/>
      <c r="AFQ7" s="69"/>
      <c r="AFR7" s="69"/>
      <c r="AFS7" s="69"/>
      <c r="AFT7" s="69"/>
      <c r="AFU7" s="69"/>
      <c r="AFV7" s="69"/>
      <c r="AFW7" s="69"/>
      <c r="AFX7" s="69"/>
      <c r="AFY7" s="69"/>
      <c r="AFZ7" s="69"/>
      <c r="AGA7" s="69"/>
      <c r="AGB7" s="69"/>
      <c r="AGC7" s="69"/>
      <c r="AGD7" s="69"/>
      <c r="AGE7" s="69"/>
      <c r="AGF7" s="69"/>
      <c r="AGG7" s="69"/>
      <c r="AGH7" s="69"/>
      <c r="AGI7" s="69"/>
      <c r="AGJ7" s="69"/>
      <c r="AGK7" s="69"/>
      <c r="AGL7" s="69"/>
      <c r="AGM7" s="69"/>
      <c r="AGN7" s="69"/>
      <c r="AGO7" s="69"/>
      <c r="AGP7" s="69"/>
      <c r="AGQ7" s="69"/>
      <c r="AGR7" s="69"/>
      <c r="AGS7" s="69"/>
      <c r="AGT7" s="69"/>
      <c r="AGU7" s="69"/>
      <c r="AGV7" s="69"/>
      <c r="AGW7" s="69"/>
      <c r="AGX7" s="69"/>
      <c r="AGY7" s="69"/>
      <c r="AGZ7" s="69"/>
      <c r="AHA7" s="69"/>
      <c r="AHB7" s="69"/>
      <c r="AHC7" s="69"/>
      <c r="AHD7" s="69"/>
      <c r="AHE7" s="69"/>
      <c r="AHF7" s="69"/>
      <c r="AHG7" s="69"/>
      <c r="AHH7" s="69"/>
      <c r="AHI7" s="69"/>
      <c r="AHJ7" s="69"/>
      <c r="AHK7" s="69"/>
      <c r="AHL7" s="69"/>
      <c r="AHM7" s="69"/>
      <c r="AHN7" s="69"/>
      <c r="AHO7" s="69"/>
      <c r="AHP7" s="69"/>
      <c r="AHQ7" s="69"/>
      <c r="AHR7" s="69"/>
      <c r="AHS7" s="69"/>
      <c r="AHT7" s="69"/>
      <c r="AHU7" s="69"/>
      <c r="AHV7" s="69"/>
      <c r="AHW7" s="69"/>
      <c r="AHX7" s="69"/>
      <c r="AHY7" s="69"/>
      <c r="AHZ7" s="69"/>
      <c r="AIA7" s="69"/>
      <c r="AIB7" s="69"/>
      <c r="AIC7" s="69"/>
      <c r="AID7" s="69"/>
      <c r="AIE7" s="69"/>
      <c r="AIF7" s="69"/>
      <c r="AIG7" s="69"/>
      <c r="AIH7" s="69"/>
      <c r="AII7" s="69"/>
    </row>
    <row r="8" spans="1:919" s="70" customFormat="1" ht="15" customHeight="1" x14ac:dyDescent="0.2">
      <c r="A8" s="68"/>
      <c r="B8" s="68"/>
      <c r="C8" s="68"/>
      <c r="D8" s="68"/>
      <c r="E8" s="939" t="str">
        <f>IF(OsnPodaci!B23="","",OsnPodaci!B23)</f>
        <v>NLB Banka d.d. Sarajevo</v>
      </c>
      <c r="H8" s="315"/>
      <c r="I8" s="376"/>
      <c r="J8" s="943" t="str">
        <f>IF('#UNOS'!B12="","",'#UNOS'!B12)</f>
        <v>094</v>
      </c>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c r="BY8" s="69"/>
      <c r="BZ8" s="69"/>
      <c r="CA8" s="69"/>
      <c r="CB8" s="69"/>
      <c r="CC8" s="69"/>
      <c r="CD8" s="69"/>
      <c r="CE8" s="69"/>
      <c r="CF8" s="69"/>
      <c r="CG8" s="69"/>
      <c r="CH8" s="69"/>
      <c r="CI8" s="69"/>
      <c r="CJ8" s="69"/>
      <c r="CK8" s="69"/>
      <c r="CL8" s="69"/>
      <c r="CM8" s="69"/>
      <c r="CN8" s="69"/>
      <c r="CO8" s="69"/>
      <c r="CP8" s="69"/>
      <c r="CQ8" s="69"/>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c r="EC8" s="69"/>
      <c r="ED8" s="69"/>
      <c r="EE8" s="69"/>
      <c r="EF8" s="69"/>
      <c r="EG8" s="69"/>
      <c r="EH8" s="69"/>
      <c r="EI8" s="69"/>
      <c r="EJ8" s="69"/>
      <c r="EK8" s="69"/>
      <c r="EL8" s="69"/>
      <c r="EM8" s="69"/>
      <c r="EN8" s="69"/>
      <c r="EO8" s="69"/>
      <c r="EP8" s="69"/>
      <c r="EQ8" s="69"/>
      <c r="ER8" s="69"/>
      <c r="ES8" s="69"/>
      <c r="ET8" s="69"/>
      <c r="EU8" s="69"/>
      <c r="EV8" s="69"/>
      <c r="EW8" s="69"/>
      <c r="EX8" s="69"/>
      <c r="EY8" s="69"/>
      <c r="EZ8" s="69"/>
      <c r="FA8" s="69"/>
      <c r="FB8" s="69"/>
      <c r="FC8" s="69"/>
      <c r="FD8" s="69"/>
      <c r="FE8" s="69"/>
      <c r="FF8" s="69"/>
      <c r="FG8" s="69"/>
      <c r="FH8" s="69"/>
      <c r="FI8" s="69"/>
      <c r="FJ8" s="69"/>
      <c r="FK8" s="69"/>
      <c r="FL8" s="69"/>
      <c r="FM8" s="69"/>
      <c r="FN8" s="69"/>
      <c r="FO8" s="69"/>
      <c r="FP8" s="69"/>
      <c r="FQ8" s="69"/>
      <c r="FR8" s="69"/>
      <c r="FS8" s="69"/>
      <c r="FT8" s="69"/>
      <c r="FU8" s="69"/>
      <c r="FV8" s="69"/>
      <c r="FW8" s="69"/>
      <c r="FX8" s="69"/>
      <c r="FY8" s="69"/>
      <c r="FZ8" s="69"/>
      <c r="GA8" s="69"/>
      <c r="GB8" s="69"/>
      <c r="GC8" s="69"/>
      <c r="GD8" s="69"/>
      <c r="GE8" s="69"/>
      <c r="GF8" s="69"/>
      <c r="GG8" s="69"/>
      <c r="GH8" s="69"/>
      <c r="GI8" s="69"/>
      <c r="GJ8" s="69"/>
      <c r="GK8" s="69"/>
      <c r="GL8" s="69"/>
      <c r="GM8" s="69"/>
      <c r="GN8" s="69"/>
      <c r="GO8" s="69"/>
      <c r="GP8" s="69"/>
      <c r="GQ8" s="69"/>
      <c r="GR8" s="69"/>
      <c r="GS8" s="69"/>
      <c r="GT8" s="69"/>
      <c r="GU8" s="69"/>
      <c r="GV8" s="69"/>
      <c r="GW8" s="69"/>
      <c r="GX8" s="69"/>
      <c r="GY8" s="69"/>
      <c r="GZ8" s="69"/>
      <c r="HA8" s="69"/>
      <c r="HB8" s="69"/>
      <c r="HC8" s="69"/>
      <c r="HD8" s="69"/>
      <c r="HE8" s="69"/>
      <c r="HF8" s="69"/>
      <c r="HG8" s="69"/>
      <c r="HH8" s="69"/>
      <c r="HI8" s="69"/>
      <c r="HJ8" s="69"/>
      <c r="HK8" s="69"/>
      <c r="HL8" s="69"/>
      <c r="HM8" s="69"/>
      <c r="HN8" s="69"/>
      <c r="HO8" s="69"/>
      <c r="HP8" s="69"/>
      <c r="HQ8" s="69"/>
      <c r="HR8" s="69"/>
      <c r="HS8" s="69"/>
      <c r="HT8" s="69"/>
      <c r="HU8" s="69"/>
      <c r="HV8" s="69"/>
      <c r="HW8" s="69"/>
      <c r="HX8" s="69"/>
      <c r="HY8" s="69"/>
      <c r="HZ8" s="69"/>
      <c r="IA8" s="69"/>
      <c r="IB8" s="69"/>
      <c r="IC8" s="69"/>
      <c r="ID8" s="69"/>
      <c r="IE8" s="69"/>
      <c r="IF8" s="69"/>
      <c r="IG8" s="69"/>
      <c r="IH8" s="69"/>
      <c r="II8" s="69"/>
      <c r="IJ8" s="69"/>
      <c r="IK8" s="69"/>
      <c r="IL8" s="69"/>
      <c r="IM8" s="69"/>
      <c r="IN8" s="69"/>
      <c r="IO8" s="69"/>
      <c r="IP8" s="69"/>
      <c r="IQ8" s="69"/>
      <c r="IR8" s="69"/>
      <c r="IS8" s="69"/>
      <c r="IT8" s="69"/>
      <c r="IU8" s="69"/>
      <c r="IV8" s="69"/>
      <c r="IW8" s="69"/>
      <c r="IX8" s="69"/>
      <c r="IY8" s="69"/>
      <c r="IZ8" s="69"/>
      <c r="JA8" s="69"/>
      <c r="JB8" s="69"/>
      <c r="JC8" s="69"/>
      <c r="JD8" s="69"/>
      <c r="JE8" s="69"/>
      <c r="JF8" s="69"/>
      <c r="JG8" s="69"/>
      <c r="JH8" s="69"/>
      <c r="JI8" s="69"/>
      <c r="JJ8" s="69"/>
      <c r="JK8" s="69"/>
      <c r="JL8" s="69"/>
      <c r="JM8" s="69"/>
      <c r="JN8" s="69"/>
      <c r="JO8" s="69"/>
      <c r="JP8" s="69"/>
      <c r="JQ8" s="69"/>
      <c r="JR8" s="69"/>
      <c r="JS8" s="69"/>
      <c r="JT8" s="69"/>
      <c r="JU8" s="69"/>
      <c r="JV8" s="69"/>
      <c r="JW8" s="69"/>
      <c r="JX8" s="69"/>
      <c r="JY8" s="69"/>
      <c r="JZ8" s="69"/>
      <c r="KA8" s="69"/>
      <c r="KB8" s="69"/>
      <c r="KC8" s="69"/>
      <c r="KD8" s="69"/>
      <c r="KE8" s="69"/>
      <c r="KF8" s="69"/>
      <c r="KG8" s="69"/>
      <c r="KH8" s="69"/>
      <c r="KI8" s="69"/>
      <c r="KJ8" s="69"/>
      <c r="KK8" s="69"/>
      <c r="KL8" s="69"/>
      <c r="KM8" s="69"/>
      <c r="KN8" s="69"/>
      <c r="KO8" s="69"/>
      <c r="KP8" s="69"/>
      <c r="KQ8" s="69"/>
      <c r="KR8" s="69"/>
      <c r="KS8" s="69"/>
      <c r="KT8" s="69"/>
      <c r="KU8" s="69"/>
      <c r="KV8" s="69"/>
      <c r="KW8" s="69"/>
      <c r="KX8" s="69"/>
      <c r="KY8" s="69"/>
      <c r="KZ8" s="69"/>
      <c r="LA8" s="69"/>
      <c r="LB8" s="69"/>
      <c r="LC8" s="69"/>
      <c r="LD8" s="69"/>
      <c r="LE8" s="69"/>
      <c r="LF8" s="69"/>
      <c r="LG8" s="69"/>
      <c r="LH8" s="69"/>
      <c r="LI8" s="69"/>
      <c r="LJ8" s="69"/>
      <c r="LK8" s="69"/>
      <c r="LL8" s="69"/>
      <c r="LM8" s="69"/>
      <c r="LN8" s="69"/>
      <c r="LO8" s="69"/>
      <c r="LP8" s="69"/>
      <c r="LQ8" s="69"/>
      <c r="LR8" s="69"/>
      <c r="LS8" s="69"/>
      <c r="LT8" s="69"/>
      <c r="LU8" s="69"/>
      <c r="LV8" s="69"/>
      <c r="LW8" s="69"/>
      <c r="LX8" s="69"/>
      <c r="LY8" s="69"/>
      <c r="LZ8" s="69"/>
      <c r="MA8" s="69"/>
      <c r="MB8" s="69"/>
      <c r="MC8" s="69"/>
      <c r="MD8" s="69"/>
      <c r="ME8" s="69"/>
      <c r="MF8" s="69"/>
      <c r="MG8" s="69"/>
      <c r="MH8" s="69"/>
      <c r="MI8" s="69"/>
      <c r="MJ8" s="69"/>
      <c r="MK8" s="69"/>
      <c r="ML8" s="69"/>
      <c r="MM8" s="69"/>
      <c r="MN8" s="69"/>
      <c r="MO8" s="69"/>
      <c r="MP8" s="69"/>
      <c r="MQ8" s="69"/>
      <c r="MR8" s="69"/>
      <c r="MS8" s="69"/>
      <c r="MT8" s="69"/>
      <c r="MU8" s="69"/>
      <c r="MV8" s="69"/>
      <c r="MW8" s="69"/>
      <c r="MX8" s="69"/>
      <c r="MY8" s="69"/>
      <c r="MZ8" s="69"/>
      <c r="NA8" s="69"/>
      <c r="NB8" s="69"/>
      <c r="NC8" s="69"/>
      <c r="ND8" s="69"/>
      <c r="NE8" s="69"/>
      <c r="NF8" s="69"/>
      <c r="NG8" s="69"/>
      <c r="NH8" s="69"/>
      <c r="NI8" s="69"/>
      <c r="NJ8" s="69"/>
      <c r="NK8" s="69"/>
      <c r="NL8" s="69"/>
      <c r="NM8" s="69"/>
      <c r="NN8" s="69"/>
      <c r="NO8" s="69"/>
      <c r="NP8" s="69"/>
      <c r="NQ8" s="69"/>
      <c r="NR8" s="69"/>
      <c r="NS8" s="69"/>
      <c r="NT8" s="69"/>
      <c r="NU8" s="69"/>
      <c r="NV8" s="69"/>
      <c r="NW8" s="69"/>
      <c r="NX8" s="69"/>
      <c r="NY8" s="69"/>
      <c r="NZ8" s="69"/>
      <c r="OA8" s="69"/>
      <c r="OB8" s="69"/>
      <c r="OC8" s="69"/>
      <c r="OD8" s="69"/>
      <c r="OE8" s="69"/>
      <c r="OF8" s="69"/>
      <c r="OG8" s="69"/>
      <c r="OH8" s="69"/>
      <c r="OI8" s="69"/>
      <c r="OJ8" s="69"/>
      <c r="OK8" s="69"/>
      <c r="OL8" s="69"/>
      <c r="OM8" s="69"/>
      <c r="ON8" s="69"/>
      <c r="OO8" s="69"/>
      <c r="OP8" s="69"/>
      <c r="OQ8" s="69"/>
      <c r="OR8" s="69"/>
      <c r="OS8" s="69"/>
      <c r="OT8" s="69"/>
      <c r="OU8" s="69"/>
      <c r="OV8" s="69"/>
      <c r="OW8" s="69"/>
      <c r="OX8" s="69"/>
      <c r="OY8" s="69"/>
      <c r="OZ8" s="69"/>
      <c r="PA8" s="69"/>
      <c r="PB8" s="69"/>
      <c r="PC8" s="69"/>
      <c r="PD8" s="69"/>
      <c r="PE8" s="69"/>
      <c r="PF8" s="69"/>
      <c r="PG8" s="69"/>
      <c r="PH8" s="69"/>
      <c r="PI8" s="69"/>
      <c r="PJ8" s="69"/>
      <c r="PK8" s="69"/>
      <c r="PL8" s="69"/>
      <c r="PM8" s="69"/>
      <c r="PN8" s="69"/>
      <c r="PO8" s="69"/>
      <c r="PP8" s="69"/>
      <c r="PQ8" s="69"/>
      <c r="PR8" s="69"/>
      <c r="PS8" s="69"/>
      <c r="PT8" s="69"/>
      <c r="PU8" s="69"/>
      <c r="PV8" s="69"/>
      <c r="PW8" s="69"/>
      <c r="PX8" s="69"/>
      <c r="PY8" s="69"/>
      <c r="PZ8" s="69"/>
      <c r="QA8" s="69"/>
      <c r="QB8" s="69"/>
      <c r="QC8" s="69"/>
      <c r="QD8" s="69"/>
      <c r="QE8" s="69"/>
      <c r="QF8" s="69"/>
      <c r="QG8" s="69"/>
      <c r="QH8" s="69"/>
      <c r="QI8" s="69"/>
      <c r="QJ8" s="69"/>
      <c r="QK8" s="69"/>
      <c r="QL8" s="69"/>
      <c r="QM8" s="69"/>
      <c r="QN8" s="69"/>
      <c r="QO8" s="69"/>
      <c r="QP8" s="69"/>
      <c r="QQ8" s="69"/>
      <c r="QR8" s="69"/>
      <c r="QS8" s="69"/>
      <c r="QT8" s="69"/>
      <c r="QU8" s="69"/>
      <c r="QV8" s="69"/>
      <c r="QW8" s="69"/>
      <c r="QX8" s="69"/>
      <c r="QY8" s="69"/>
      <c r="QZ8" s="69"/>
      <c r="RA8" s="69"/>
      <c r="RB8" s="69"/>
      <c r="RC8" s="69"/>
      <c r="RD8" s="69"/>
      <c r="RE8" s="69"/>
      <c r="RF8" s="69"/>
      <c r="RG8" s="69"/>
      <c r="RH8" s="69"/>
      <c r="RI8" s="69"/>
      <c r="RJ8" s="69"/>
      <c r="RK8" s="69"/>
      <c r="RL8" s="69"/>
      <c r="RM8" s="69"/>
      <c r="RN8" s="69"/>
      <c r="RO8" s="69"/>
      <c r="RP8" s="69"/>
      <c r="RQ8" s="69"/>
      <c r="RR8" s="69"/>
      <c r="RS8" s="69"/>
      <c r="RT8" s="69"/>
      <c r="RU8" s="69"/>
      <c r="RV8" s="69"/>
      <c r="RW8" s="69"/>
      <c r="RX8" s="69"/>
      <c r="RY8" s="69"/>
      <c r="RZ8" s="69"/>
      <c r="SA8" s="69"/>
      <c r="SB8" s="69"/>
      <c r="SC8" s="69"/>
      <c r="SD8" s="69"/>
      <c r="SE8" s="69"/>
      <c r="SF8" s="69"/>
      <c r="SG8" s="69"/>
      <c r="SH8" s="69"/>
      <c r="SI8" s="69"/>
      <c r="SJ8" s="69"/>
      <c r="SK8" s="69"/>
      <c r="SL8" s="69"/>
      <c r="SM8" s="69"/>
      <c r="SN8" s="69"/>
      <c r="SO8" s="69"/>
      <c r="SP8" s="69"/>
      <c r="SQ8" s="69"/>
      <c r="SR8" s="69"/>
      <c r="SS8" s="69"/>
      <c r="ST8" s="69"/>
      <c r="SU8" s="69"/>
      <c r="SV8" s="69"/>
      <c r="SW8" s="69"/>
      <c r="SX8" s="69"/>
      <c r="SY8" s="69"/>
      <c r="SZ8" s="69"/>
      <c r="TA8" s="69"/>
      <c r="TB8" s="69"/>
      <c r="TC8" s="69"/>
      <c r="TD8" s="69"/>
      <c r="TE8" s="69"/>
      <c r="TF8" s="69"/>
      <c r="TG8" s="69"/>
      <c r="TH8" s="69"/>
      <c r="TI8" s="69"/>
      <c r="TJ8" s="69"/>
      <c r="TK8" s="69"/>
      <c r="TL8" s="69"/>
      <c r="TM8" s="69"/>
      <c r="TN8" s="69"/>
      <c r="TO8" s="69"/>
      <c r="TP8" s="69"/>
      <c r="TQ8" s="69"/>
      <c r="TR8" s="69"/>
      <c r="TS8" s="69"/>
      <c r="TT8" s="69"/>
      <c r="TU8" s="69"/>
      <c r="TV8" s="69"/>
      <c r="TW8" s="69"/>
      <c r="TX8" s="69"/>
      <c r="TY8" s="69"/>
      <c r="TZ8" s="69"/>
      <c r="UA8" s="69"/>
      <c r="UB8" s="69"/>
      <c r="UC8" s="69"/>
      <c r="UD8" s="69"/>
      <c r="UE8" s="69"/>
      <c r="UF8" s="69"/>
      <c r="UG8" s="69"/>
      <c r="UH8" s="69"/>
      <c r="UI8" s="69"/>
      <c r="UJ8" s="69"/>
      <c r="UK8" s="69"/>
      <c r="UL8" s="69"/>
      <c r="UM8" s="69"/>
      <c r="UN8" s="69"/>
      <c r="UO8" s="69"/>
      <c r="UP8" s="69"/>
      <c r="UQ8" s="69"/>
      <c r="UR8" s="69"/>
      <c r="US8" s="69"/>
      <c r="UT8" s="69"/>
      <c r="UU8" s="69"/>
      <c r="UV8" s="69"/>
      <c r="UW8" s="69"/>
      <c r="UX8" s="69"/>
      <c r="UY8" s="69"/>
      <c r="UZ8" s="69"/>
      <c r="VA8" s="69"/>
      <c r="VB8" s="69"/>
      <c r="VC8" s="69"/>
      <c r="VD8" s="69"/>
      <c r="VE8" s="69"/>
      <c r="VF8" s="69"/>
      <c r="VG8" s="69"/>
      <c r="VH8" s="69"/>
      <c r="VI8" s="69"/>
      <c r="VJ8" s="69"/>
      <c r="VK8" s="69"/>
      <c r="VL8" s="69"/>
      <c r="VM8" s="69"/>
      <c r="VN8" s="69"/>
      <c r="VO8" s="69"/>
      <c r="VP8" s="69"/>
      <c r="VQ8" s="69"/>
      <c r="VR8" s="69"/>
      <c r="VS8" s="69"/>
      <c r="VT8" s="69"/>
      <c r="VU8" s="69"/>
      <c r="VV8" s="69"/>
      <c r="VW8" s="69"/>
      <c r="VX8" s="69"/>
      <c r="VY8" s="69"/>
      <c r="VZ8" s="69"/>
      <c r="WA8" s="69"/>
      <c r="WB8" s="69"/>
      <c r="WC8" s="69"/>
      <c r="WD8" s="69"/>
      <c r="WE8" s="69"/>
      <c r="WF8" s="69"/>
      <c r="WG8" s="69"/>
      <c r="WH8" s="69"/>
      <c r="WI8" s="69"/>
      <c r="WJ8" s="69"/>
      <c r="WK8" s="69"/>
      <c r="WL8" s="69"/>
      <c r="WM8" s="69"/>
      <c r="WN8" s="69"/>
      <c r="WO8" s="69"/>
      <c r="WP8" s="69"/>
      <c r="WQ8" s="69"/>
      <c r="WR8" s="69"/>
      <c r="WS8" s="69"/>
      <c r="WT8" s="69"/>
      <c r="WU8" s="69"/>
      <c r="WV8" s="69"/>
      <c r="WW8" s="69"/>
      <c r="WX8" s="69"/>
      <c r="WY8" s="69"/>
      <c r="WZ8" s="69"/>
      <c r="XA8" s="69"/>
      <c r="XB8" s="69"/>
      <c r="XC8" s="69"/>
      <c r="XD8" s="69"/>
      <c r="XE8" s="69"/>
      <c r="XF8" s="69"/>
      <c r="XG8" s="69"/>
      <c r="XH8" s="69"/>
      <c r="XI8" s="69"/>
      <c r="XJ8" s="69"/>
      <c r="XK8" s="69"/>
      <c r="XL8" s="69"/>
      <c r="XM8" s="69"/>
      <c r="XN8" s="69"/>
      <c r="XO8" s="69"/>
      <c r="XP8" s="69"/>
      <c r="XQ8" s="69"/>
      <c r="XR8" s="69"/>
      <c r="XS8" s="69"/>
      <c r="XT8" s="69"/>
      <c r="XU8" s="69"/>
      <c r="XV8" s="69"/>
      <c r="XW8" s="69"/>
      <c r="XX8" s="69"/>
      <c r="XY8" s="69"/>
      <c r="XZ8" s="69"/>
      <c r="YA8" s="69"/>
      <c r="YB8" s="69"/>
      <c r="YC8" s="69"/>
      <c r="YD8" s="69"/>
      <c r="YE8" s="69"/>
      <c r="YF8" s="69"/>
      <c r="YG8" s="69"/>
      <c r="YH8" s="69"/>
      <c r="YI8" s="69"/>
      <c r="YJ8" s="69"/>
      <c r="YK8" s="69"/>
      <c r="YL8" s="69"/>
      <c r="YM8" s="69"/>
      <c r="YN8" s="69"/>
      <c r="YO8" s="69"/>
      <c r="YP8" s="69"/>
      <c r="YQ8" s="69"/>
      <c r="YR8" s="69"/>
      <c r="YS8" s="69"/>
      <c r="YT8" s="69"/>
      <c r="YU8" s="69"/>
      <c r="YV8" s="69"/>
      <c r="YW8" s="69"/>
      <c r="YX8" s="69"/>
      <c r="YY8" s="69"/>
      <c r="YZ8" s="69"/>
      <c r="ZA8" s="69"/>
      <c r="ZB8" s="69"/>
      <c r="ZC8" s="69"/>
      <c r="ZD8" s="69"/>
      <c r="ZE8" s="69"/>
      <c r="ZF8" s="69"/>
      <c r="ZG8" s="69"/>
      <c r="ZH8" s="69"/>
      <c r="ZI8" s="69"/>
      <c r="ZJ8" s="69"/>
      <c r="ZK8" s="69"/>
      <c r="ZL8" s="69"/>
      <c r="ZM8" s="69"/>
      <c r="ZN8" s="69"/>
      <c r="ZO8" s="69"/>
      <c r="ZP8" s="69"/>
      <c r="ZQ8" s="69"/>
      <c r="ZR8" s="69"/>
      <c r="ZS8" s="69"/>
      <c r="ZT8" s="69"/>
      <c r="ZU8" s="69"/>
      <c r="ZV8" s="69"/>
      <c r="ZW8" s="69"/>
      <c r="ZX8" s="69"/>
      <c r="ZY8" s="69"/>
      <c r="ZZ8" s="69"/>
      <c r="AAA8" s="69"/>
      <c r="AAB8" s="69"/>
      <c r="AAC8" s="69"/>
      <c r="AAD8" s="69"/>
      <c r="AAE8" s="69"/>
      <c r="AAF8" s="69"/>
      <c r="AAG8" s="69"/>
      <c r="AAH8" s="69"/>
      <c r="AAI8" s="69"/>
      <c r="AAJ8" s="69"/>
      <c r="AAK8" s="69"/>
      <c r="AAL8" s="69"/>
      <c r="AAM8" s="69"/>
      <c r="AAN8" s="69"/>
      <c r="AAO8" s="69"/>
      <c r="AAP8" s="69"/>
      <c r="AAQ8" s="69"/>
      <c r="AAR8" s="69"/>
      <c r="AAS8" s="69"/>
      <c r="AAT8" s="69"/>
      <c r="AAU8" s="69"/>
      <c r="AAV8" s="69"/>
      <c r="AAW8" s="69"/>
      <c r="AAX8" s="69"/>
      <c r="AAY8" s="69"/>
      <c r="AAZ8" s="69"/>
      <c r="ABA8" s="69"/>
      <c r="ABB8" s="69"/>
      <c r="ABC8" s="69"/>
      <c r="ABD8" s="69"/>
      <c r="ABE8" s="69"/>
      <c r="ABF8" s="69"/>
      <c r="ABG8" s="69"/>
      <c r="ABH8" s="69"/>
      <c r="ABI8" s="69"/>
      <c r="ABJ8" s="69"/>
      <c r="ABK8" s="69"/>
      <c r="ABL8" s="69"/>
      <c r="ABM8" s="69"/>
      <c r="ABN8" s="69"/>
      <c r="ABO8" s="69"/>
      <c r="ABP8" s="69"/>
      <c r="ABQ8" s="69"/>
      <c r="ABR8" s="69"/>
      <c r="ABS8" s="69"/>
      <c r="ABT8" s="69"/>
      <c r="ABU8" s="69"/>
      <c r="ABV8" s="69"/>
      <c r="ABW8" s="69"/>
      <c r="ABX8" s="69"/>
      <c r="ABY8" s="69"/>
      <c r="ABZ8" s="69"/>
      <c r="ACA8" s="69"/>
      <c r="ACB8" s="69"/>
      <c r="ACC8" s="69"/>
      <c r="ACD8" s="69"/>
      <c r="ACE8" s="69"/>
      <c r="ACF8" s="69"/>
      <c r="ACG8" s="69"/>
      <c r="ACH8" s="69"/>
      <c r="ACI8" s="69"/>
      <c r="ACJ8" s="69"/>
      <c r="ACK8" s="69"/>
      <c r="ACL8" s="69"/>
      <c r="ACM8" s="69"/>
      <c r="ACN8" s="69"/>
      <c r="ACO8" s="69"/>
      <c r="ACP8" s="69"/>
      <c r="ACQ8" s="69"/>
      <c r="ACR8" s="69"/>
      <c r="ACS8" s="69"/>
      <c r="ACT8" s="69"/>
      <c r="ACU8" s="69"/>
      <c r="ACV8" s="69"/>
      <c r="ACW8" s="69"/>
      <c r="ACX8" s="69"/>
      <c r="ACY8" s="69"/>
      <c r="ACZ8" s="69"/>
      <c r="ADA8" s="69"/>
      <c r="ADB8" s="69"/>
      <c r="ADC8" s="69"/>
      <c r="ADD8" s="69"/>
      <c r="ADE8" s="69"/>
      <c r="ADF8" s="69"/>
      <c r="ADG8" s="69"/>
      <c r="ADH8" s="69"/>
      <c r="ADI8" s="69"/>
      <c r="ADJ8" s="69"/>
      <c r="ADK8" s="69"/>
      <c r="ADL8" s="69"/>
      <c r="ADM8" s="69"/>
      <c r="ADN8" s="69"/>
      <c r="ADO8" s="69"/>
      <c r="ADP8" s="69"/>
      <c r="ADQ8" s="69"/>
      <c r="ADR8" s="69"/>
      <c r="ADS8" s="69"/>
      <c r="ADT8" s="69"/>
      <c r="ADU8" s="69"/>
      <c r="ADV8" s="69"/>
      <c r="ADW8" s="69"/>
      <c r="ADX8" s="69"/>
      <c r="ADY8" s="69"/>
      <c r="ADZ8" s="69"/>
      <c r="AEA8" s="69"/>
      <c r="AEB8" s="69"/>
      <c r="AEC8" s="69"/>
      <c r="AED8" s="69"/>
      <c r="AEE8" s="69"/>
      <c r="AEF8" s="69"/>
      <c r="AEG8" s="69"/>
      <c r="AEH8" s="69"/>
      <c r="AEI8" s="69"/>
      <c r="AEJ8" s="69"/>
      <c r="AEK8" s="69"/>
      <c r="AEL8" s="69"/>
      <c r="AEM8" s="69"/>
      <c r="AEN8" s="69"/>
      <c r="AEO8" s="69"/>
      <c r="AEP8" s="69"/>
      <c r="AEQ8" s="69"/>
      <c r="AER8" s="69"/>
      <c r="AES8" s="69"/>
      <c r="AET8" s="69"/>
      <c r="AEU8" s="69"/>
      <c r="AEV8" s="69"/>
      <c r="AEW8" s="69"/>
      <c r="AEX8" s="69"/>
      <c r="AEY8" s="69"/>
      <c r="AEZ8" s="69"/>
      <c r="AFA8" s="69"/>
      <c r="AFB8" s="69"/>
      <c r="AFC8" s="69"/>
      <c r="AFD8" s="69"/>
      <c r="AFE8" s="69"/>
      <c r="AFF8" s="69"/>
      <c r="AFG8" s="69"/>
      <c r="AFH8" s="69"/>
      <c r="AFI8" s="69"/>
      <c r="AFJ8" s="69"/>
      <c r="AFK8" s="69"/>
      <c r="AFL8" s="69"/>
      <c r="AFM8" s="69"/>
      <c r="AFN8" s="69"/>
      <c r="AFO8" s="69"/>
      <c r="AFP8" s="69"/>
      <c r="AFQ8" s="69"/>
      <c r="AFR8" s="69"/>
      <c r="AFS8" s="69"/>
      <c r="AFT8" s="69"/>
      <c r="AFU8" s="69"/>
      <c r="AFV8" s="69"/>
      <c r="AFW8" s="69"/>
      <c r="AFX8" s="69"/>
      <c r="AFY8" s="69"/>
      <c r="AFZ8" s="69"/>
      <c r="AGA8" s="69"/>
      <c r="AGB8" s="69"/>
      <c r="AGC8" s="69"/>
      <c r="AGD8" s="69"/>
      <c r="AGE8" s="69"/>
      <c r="AGF8" s="69"/>
      <c r="AGG8" s="69"/>
      <c r="AGH8" s="69"/>
      <c r="AGI8" s="69"/>
      <c r="AGJ8" s="69"/>
      <c r="AGK8" s="69"/>
      <c r="AGL8" s="69"/>
      <c r="AGM8" s="69"/>
      <c r="AGN8" s="69"/>
      <c r="AGO8" s="69"/>
      <c r="AGP8" s="69"/>
      <c r="AGQ8" s="69"/>
      <c r="AGR8" s="69"/>
      <c r="AGS8" s="69"/>
      <c r="AGT8" s="69"/>
      <c r="AGU8" s="69"/>
      <c r="AGV8" s="69"/>
      <c r="AGW8" s="69"/>
      <c r="AGX8" s="69"/>
      <c r="AGY8" s="69"/>
      <c r="AGZ8" s="69"/>
      <c r="AHA8" s="69"/>
      <c r="AHB8" s="69"/>
      <c r="AHC8" s="69"/>
      <c r="AHD8" s="69"/>
      <c r="AHE8" s="69"/>
      <c r="AHF8" s="69"/>
      <c r="AHG8" s="69"/>
      <c r="AHH8" s="69"/>
      <c r="AHI8" s="69"/>
      <c r="AHJ8" s="69"/>
      <c r="AHK8" s="69"/>
      <c r="AHL8" s="69"/>
      <c r="AHM8" s="69"/>
      <c r="AHN8" s="69"/>
      <c r="AHO8" s="69"/>
      <c r="AHP8" s="69"/>
      <c r="AHQ8" s="69"/>
      <c r="AHR8" s="69"/>
      <c r="AHS8" s="69"/>
      <c r="AHT8" s="69"/>
      <c r="AHU8" s="69"/>
      <c r="AHV8" s="69"/>
      <c r="AHW8" s="69"/>
      <c r="AHX8" s="69"/>
      <c r="AHY8" s="69"/>
      <c r="AHZ8" s="69"/>
      <c r="AIA8" s="69"/>
      <c r="AIB8" s="69"/>
      <c r="AIC8" s="69"/>
      <c r="AID8" s="69"/>
      <c r="AIE8" s="69"/>
      <c r="AIF8" s="69"/>
      <c r="AIG8" s="69"/>
      <c r="AIH8" s="69"/>
      <c r="AII8" s="69"/>
    </row>
    <row r="9" spans="1:919" s="70" customFormat="1" ht="15" customHeight="1" x14ac:dyDescent="0.25">
      <c r="A9" s="68"/>
      <c r="B9" s="68"/>
      <c r="C9" s="68"/>
      <c r="D9" s="68"/>
      <c r="E9" s="941" t="s">
        <v>14</v>
      </c>
      <c r="H9" s="315"/>
      <c r="I9" s="376"/>
      <c r="J9" s="942" t="s">
        <v>12</v>
      </c>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c r="AM9" s="69"/>
      <c r="AN9" s="69"/>
      <c r="AO9" s="69"/>
      <c r="AP9" s="69"/>
      <c r="AQ9" s="69"/>
      <c r="AR9" s="69"/>
      <c r="AS9" s="69"/>
      <c r="AT9" s="69"/>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c r="BY9" s="69"/>
      <c r="BZ9" s="69"/>
      <c r="CA9" s="69"/>
      <c r="CB9" s="69"/>
      <c r="CC9" s="69"/>
      <c r="CD9" s="69"/>
      <c r="CE9" s="69"/>
      <c r="CF9" s="69"/>
      <c r="CG9" s="69"/>
      <c r="CH9" s="69"/>
      <c r="CI9" s="69"/>
      <c r="CJ9" s="69"/>
      <c r="CK9" s="69"/>
      <c r="CL9" s="69"/>
      <c r="CM9" s="69"/>
      <c r="CN9" s="69"/>
      <c r="CO9" s="69"/>
      <c r="CP9" s="69"/>
      <c r="CQ9" s="69"/>
      <c r="CR9" s="69"/>
      <c r="CS9" s="69"/>
      <c r="CT9" s="69"/>
      <c r="CU9" s="69"/>
      <c r="CV9" s="69"/>
      <c r="CW9" s="69"/>
      <c r="CX9" s="69"/>
      <c r="CY9" s="69"/>
      <c r="CZ9" s="69"/>
      <c r="DA9" s="69"/>
      <c r="DB9" s="69"/>
      <c r="DC9" s="69"/>
      <c r="DD9" s="69"/>
      <c r="DE9" s="69"/>
      <c r="DF9" s="69"/>
      <c r="DG9" s="69"/>
      <c r="DH9" s="69"/>
      <c r="DI9" s="69"/>
      <c r="DJ9" s="69"/>
      <c r="DK9" s="69"/>
      <c r="DL9" s="69"/>
      <c r="DM9" s="69"/>
      <c r="DN9" s="69"/>
      <c r="DO9" s="69"/>
      <c r="DP9" s="69"/>
      <c r="DQ9" s="69"/>
      <c r="DR9" s="69"/>
      <c r="DS9" s="69"/>
      <c r="DT9" s="69"/>
      <c r="DU9" s="69"/>
      <c r="DV9" s="69"/>
      <c r="DW9" s="69"/>
      <c r="DX9" s="69"/>
      <c r="DY9" s="69"/>
      <c r="DZ9" s="69"/>
      <c r="EA9" s="69"/>
      <c r="EB9" s="69"/>
      <c r="EC9" s="69"/>
      <c r="ED9" s="69"/>
      <c r="EE9" s="69"/>
      <c r="EF9" s="69"/>
      <c r="EG9" s="69"/>
      <c r="EH9" s="69"/>
      <c r="EI9" s="69"/>
      <c r="EJ9" s="69"/>
      <c r="EK9" s="69"/>
      <c r="EL9" s="69"/>
      <c r="EM9" s="69"/>
      <c r="EN9" s="69"/>
      <c r="EO9" s="69"/>
      <c r="EP9" s="69"/>
      <c r="EQ9" s="69"/>
      <c r="ER9" s="69"/>
      <c r="ES9" s="69"/>
      <c r="ET9" s="69"/>
      <c r="EU9" s="69"/>
      <c r="EV9" s="69"/>
      <c r="EW9" s="69"/>
      <c r="EX9" s="69"/>
      <c r="EY9" s="69"/>
      <c r="EZ9" s="69"/>
      <c r="FA9" s="69"/>
      <c r="FB9" s="69"/>
      <c r="FC9" s="69"/>
      <c r="FD9" s="69"/>
      <c r="FE9" s="69"/>
      <c r="FF9" s="69"/>
      <c r="FG9" s="69"/>
      <c r="FH9" s="69"/>
      <c r="FI9" s="69"/>
      <c r="FJ9" s="69"/>
      <c r="FK9" s="69"/>
      <c r="FL9" s="69"/>
      <c r="FM9" s="69"/>
      <c r="FN9" s="69"/>
      <c r="FO9" s="69"/>
      <c r="FP9" s="69"/>
      <c r="FQ9" s="69"/>
      <c r="FR9" s="69"/>
      <c r="FS9" s="69"/>
      <c r="FT9" s="69"/>
      <c r="FU9" s="69"/>
      <c r="FV9" s="69"/>
      <c r="FW9" s="69"/>
      <c r="FX9" s="69"/>
      <c r="FY9" s="69"/>
      <c r="FZ9" s="69"/>
      <c r="GA9" s="69"/>
      <c r="GB9" s="69"/>
      <c r="GC9" s="69"/>
      <c r="GD9" s="69"/>
      <c r="GE9" s="69"/>
      <c r="GF9" s="69"/>
      <c r="GG9" s="69"/>
      <c r="GH9" s="69"/>
      <c r="GI9" s="69"/>
      <c r="GJ9" s="69"/>
      <c r="GK9" s="69"/>
      <c r="GL9" s="69"/>
      <c r="GM9" s="69"/>
      <c r="GN9" s="69"/>
      <c r="GO9" s="69"/>
      <c r="GP9" s="69"/>
      <c r="GQ9" s="69"/>
      <c r="GR9" s="69"/>
      <c r="GS9" s="69"/>
      <c r="GT9" s="69"/>
      <c r="GU9" s="69"/>
      <c r="GV9" s="69"/>
      <c r="GW9" s="69"/>
      <c r="GX9" s="69"/>
      <c r="GY9" s="69"/>
      <c r="GZ9" s="69"/>
      <c r="HA9" s="69"/>
      <c r="HB9" s="69"/>
      <c r="HC9" s="69"/>
      <c r="HD9" s="69"/>
      <c r="HE9" s="69"/>
      <c r="HF9" s="69"/>
      <c r="HG9" s="69"/>
      <c r="HH9" s="69"/>
      <c r="HI9" s="69"/>
      <c r="HJ9" s="69"/>
      <c r="HK9" s="69"/>
      <c r="HL9" s="69"/>
      <c r="HM9" s="69"/>
      <c r="HN9" s="69"/>
      <c r="HO9" s="69"/>
      <c r="HP9" s="69"/>
      <c r="HQ9" s="69"/>
      <c r="HR9" s="69"/>
      <c r="HS9" s="69"/>
      <c r="HT9" s="69"/>
      <c r="HU9" s="69"/>
      <c r="HV9" s="69"/>
      <c r="HW9" s="69"/>
      <c r="HX9" s="69"/>
      <c r="HY9" s="69"/>
      <c r="HZ9" s="69"/>
      <c r="IA9" s="69"/>
      <c r="IB9" s="69"/>
      <c r="IC9" s="69"/>
      <c r="ID9" s="69"/>
      <c r="IE9" s="69"/>
      <c r="IF9" s="69"/>
      <c r="IG9" s="69"/>
      <c r="IH9" s="69"/>
      <c r="II9" s="69"/>
      <c r="IJ9" s="69"/>
      <c r="IK9" s="69"/>
      <c r="IL9" s="69"/>
      <c r="IM9" s="69"/>
      <c r="IN9" s="69"/>
      <c r="IO9" s="69"/>
      <c r="IP9" s="69"/>
      <c r="IQ9" s="69"/>
      <c r="IR9" s="69"/>
      <c r="IS9" s="69"/>
      <c r="IT9" s="69"/>
      <c r="IU9" s="69"/>
      <c r="IV9" s="69"/>
      <c r="IW9" s="69"/>
      <c r="IX9" s="69"/>
      <c r="IY9" s="69"/>
      <c r="IZ9" s="69"/>
      <c r="JA9" s="69"/>
      <c r="JB9" s="69"/>
      <c r="JC9" s="69"/>
      <c r="JD9" s="69"/>
      <c r="JE9" s="69"/>
      <c r="JF9" s="69"/>
      <c r="JG9" s="69"/>
      <c r="JH9" s="69"/>
      <c r="JI9" s="69"/>
      <c r="JJ9" s="69"/>
      <c r="JK9" s="69"/>
      <c r="JL9" s="69"/>
      <c r="JM9" s="69"/>
      <c r="JN9" s="69"/>
      <c r="JO9" s="69"/>
      <c r="JP9" s="69"/>
      <c r="JQ9" s="69"/>
      <c r="JR9" s="69"/>
      <c r="JS9" s="69"/>
      <c r="JT9" s="69"/>
      <c r="JU9" s="69"/>
      <c r="JV9" s="69"/>
      <c r="JW9" s="69"/>
      <c r="JX9" s="69"/>
      <c r="JY9" s="69"/>
      <c r="JZ9" s="69"/>
      <c r="KA9" s="69"/>
      <c r="KB9" s="69"/>
      <c r="KC9" s="69"/>
      <c r="KD9" s="69"/>
      <c r="KE9" s="69"/>
      <c r="KF9" s="69"/>
      <c r="KG9" s="69"/>
      <c r="KH9" s="69"/>
      <c r="KI9" s="69"/>
      <c r="KJ9" s="69"/>
      <c r="KK9" s="69"/>
      <c r="KL9" s="69"/>
      <c r="KM9" s="69"/>
      <c r="KN9" s="69"/>
      <c r="KO9" s="69"/>
      <c r="KP9" s="69"/>
      <c r="KQ9" s="69"/>
      <c r="KR9" s="69"/>
      <c r="KS9" s="69"/>
      <c r="KT9" s="69"/>
      <c r="KU9" s="69"/>
      <c r="KV9" s="69"/>
      <c r="KW9" s="69"/>
      <c r="KX9" s="69"/>
      <c r="KY9" s="69"/>
      <c r="KZ9" s="69"/>
      <c r="LA9" s="69"/>
      <c r="LB9" s="69"/>
      <c r="LC9" s="69"/>
      <c r="LD9" s="69"/>
      <c r="LE9" s="69"/>
      <c r="LF9" s="69"/>
      <c r="LG9" s="69"/>
      <c r="LH9" s="69"/>
      <c r="LI9" s="69"/>
      <c r="LJ9" s="69"/>
      <c r="LK9" s="69"/>
      <c r="LL9" s="69"/>
      <c r="LM9" s="69"/>
      <c r="LN9" s="69"/>
      <c r="LO9" s="69"/>
      <c r="LP9" s="69"/>
      <c r="LQ9" s="69"/>
      <c r="LR9" s="69"/>
      <c r="LS9" s="69"/>
      <c r="LT9" s="69"/>
      <c r="LU9" s="69"/>
      <c r="LV9" s="69"/>
      <c r="LW9" s="69"/>
      <c r="LX9" s="69"/>
      <c r="LY9" s="69"/>
      <c r="LZ9" s="69"/>
      <c r="MA9" s="69"/>
      <c r="MB9" s="69"/>
      <c r="MC9" s="69"/>
      <c r="MD9" s="69"/>
      <c r="ME9" s="69"/>
      <c r="MF9" s="69"/>
      <c r="MG9" s="69"/>
      <c r="MH9" s="69"/>
      <c r="MI9" s="69"/>
      <c r="MJ9" s="69"/>
      <c r="MK9" s="69"/>
      <c r="ML9" s="69"/>
      <c r="MM9" s="69"/>
      <c r="MN9" s="69"/>
      <c r="MO9" s="69"/>
      <c r="MP9" s="69"/>
      <c r="MQ9" s="69"/>
      <c r="MR9" s="69"/>
      <c r="MS9" s="69"/>
      <c r="MT9" s="69"/>
      <c r="MU9" s="69"/>
      <c r="MV9" s="69"/>
      <c r="MW9" s="69"/>
      <c r="MX9" s="69"/>
      <c r="MY9" s="69"/>
      <c r="MZ9" s="69"/>
      <c r="NA9" s="69"/>
      <c r="NB9" s="69"/>
      <c r="NC9" s="69"/>
      <c r="ND9" s="69"/>
      <c r="NE9" s="69"/>
      <c r="NF9" s="69"/>
      <c r="NG9" s="69"/>
      <c r="NH9" s="69"/>
      <c r="NI9" s="69"/>
      <c r="NJ9" s="69"/>
      <c r="NK9" s="69"/>
      <c r="NL9" s="69"/>
      <c r="NM9" s="69"/>
      <c r="NN9" s="69"/>
      <c r="NO9" s="69"/>
      <c r="NP9" s="69"/>
      <c r="NQ9" s="69"/>
      <c r="NR9" s="69"/>
      <c r="NS9" s="69"/>
      <c r="NT9" s="69"/>
      <c r="NU9" s="69"/>
      <c r="NV9" s="69"/>
      <c r="NW9" s="69"/>
      <c r="NX9" s="69"/>
      <c r="NY9" s="69"/>
      <c r="NZ9" s="69"/>
      <c r="OA9" s="69"/>
      <c r="OB9" s="69"/>
      <c r="OC9" s="69"/>
      <c r="OD9" s="69"/>
      <c r="OE9" s="69"/>
      <c r="OF9" s="69"/>
      <c r="OG9" s="69"/>
      <c r="OH9" s="69"/>
      <c r="OI9" s="69"/>
      <c r="OJ9" s="69"/>
      <c r="OK9" s="69"/>
      <c r="OL9" s="69"/>
      <c r="OM9" s="69"/>
      <c r="ON9" s="69"/>
      <c r="OO9" s="69"/>
      <c r="OP9" s="69"/>
      <c r="OQ9" s="69"/>
      <c r="OR9" s="69"/>
      <c r="OS9" s="69"/>
      <c r="OT9" s="69"/>
      <c r="OU9" s="69"/>
      <c r="OV9" s="69"/>
      <c r="OW9" s="69"/>
      <c r="OX9" s="69"/>
      <c r="OY9" s="69"/>
      <c r="OZ9" s="69"/>
      <c r="PA9" s="69"/>
      <c r="PB9" s="69"/>
      <c r="PC9" s="69"/>
      <c r="PD9" s="69"/>
      <c r="PE9" s="69"/>
      <c r="PF9" s="69"/>
      <c r="PG9" s="69"/>
      <c r="PH9" s="69"/>
      <c r="PI9" s="69"/>
      <c r="PJ9" s="69"/>
      <c r="PK9" s="69"/>
      <c r="PL9" s="69"/>
      <c r="PM9" s="69"/>
      <c r="PN9" s="69"/>
      <c r="PO9" s="69"/>
      <c r="PP9" s="69"/>
      <c r="PQ9" s="69"/>
      <c r="PR9" s="69"/>
      <c r="PS9" s="69"/>
      <c r="PT9" s="69"/>
      <c r="PU9" s="69"/>
      <c r="PV9" s="69"/>
      <c r="PW9" s="69"/>
      <c r="PX9" s="69"/>
      <c r="PY9" s="69"/>
      <c r="PZ9" s="69"/>
      <c r="QA9" s="69"/>
      <c r="QB9" s="69"/>
      <c r="QC9" s="69"/>
      <c r="QD9" s="69"/>
      <c r="QE9" s="69"/>
      <c r="QF9" s="69"/>
      <c r="QG9" s="69"/>
      <c r="QH9" s="69"/>
      <c r="QI9" s="69"/>
      <c r="QJ9" s="69"/>
      <c r="QK9" s="69"/>
      <c r="QL9" s="69"/>
      <c r="QM9" s="69"/>
      <c r="QN9" s="69"/>
      <c r="QO9" s="69"/>
      <c r="QP9" s="69"/>
      <c r="QQ9" s="69"/>
      <c r="QR9" s="69"/>
      <c r="QS9" s="69"/>
      <c r="QT9" s="69"/>
      <c r="QU9" s="69"/>
      <c r="QV9" s="69"/>
      <c r="QW9" s="69"/>
      <c r="QX9" s="69"/>
      <c r="QY9" s="69"/>
      <c r="QZ9" s="69"/>
      <c r="RA9" s="69"/>
      <c r="RB9" s="69"/>
      <c r="RC9" s="69"/>
      <c r="RD9" s="69"/>
      <c r="RE9" s="69"/>
      <c r="RF9" s="69"/>
      <c r="RG9" s="69"/>
      <c r="RH9" s="69"/>
      <c r="RI9" s="69"/>
      <c r="RJ9" s="69"/>
      <c r="RK9" s="69"/>
      <c r="RL9" s="69"/>
      <c r="RM9" s="69"/>
      <c r="RN9" s="69"/>
      <c r="RO9" s="69"/>
      <c r="RP9" s="69"/>
      <c r="RQ9" s="69"/>
      <c r="RR9" s="69"/>
      <c r="RS9" s="69"/>
      <c r="RT9" s="69"/>
      <c r="RU9" s="69"/>
      <c r="RV9" s="69"/>
      <c r="RW9" s="69"/>
      <c r="RX9" s="69"/>
      <c r="RY9" s="69"/>
      <c r="RZ9" s="69"/>
      <c r="SA9" s="69"/>
      <c r="SB9" s="69"/>
      <c r="SC9" s="69"/>
      <c r="SD9" s="69"/>
      <c r="SE9" s="69"/>
      <c r="SF9" s="69"/>
      <c r="SG9" s="69"/>
      <c r="SH9" s="69"/>
      <c r="SI9" s="69"/>
      <c r="SJ9" s="69"/>
      <c r="SK9" s="69"/>
      <c r="SL9" s="69"/>
      <c r="SM9" s="69"/>
      <c r="SN9" s="69"/>
      <c r="SO9" s="69"/>
      <c r="SP9" s="69"/>
      <c r="SQ9" s="69"/>
      <c r="SR9" s="69"/>
      <c r="SS9" s="69"/>
      <c r="ST9" s="69"/>
      <c r="SU9" s="69"/>
      <c r="SV9" s="69"/>
      <c r="SW9" s="69"/>
      <c r="SX9" s="69"/>
      <c r="SY9" s="69"/>
      <c r="SZ9" s="69"/>
      <c r="TA9" s="69"/>
      <c r="TB9" s="69"/>
      <c r="TC9" s="69"/>
      <c r="TD9" s="69"/>
      <c r="TE9" s="69"/>
      <c r="TF9" s="69"/>
      <c r="TG9" s="69"/>
      <c r="TH9" s="69"/>
      <c r="TI9" s="69"/>
      <c r="TJ9" s="69"/>
      <c r="TK9" s="69"/>
      <c r="TL9" s="69"/>
      <c r="TM9" s="69"/>
      <c r="TN9" s="69"/>
      <c r="TO9" s="69"/>
      <c r="TP9" s="69"/>
      <c r="TQ9" s="69"/>
      <c r="TR9" s="69"/>
      <c r="TS9" s="69"/>
      <c r="TT9" s="69"/>
      <c r="TU9" s="69"/>
      <c r="TV9" s="69"/>
      <c r="TW9" s="69"/>
      <c r="TX9" s="69"/>
      <c r="TY9" s="69"/>
      <c r="TZ9" s="69"/>
      <c r="UA9" s="69"/>
      <c r="UB9" s="69"/>
      <c r="UC9" s="69"/>
      <c r="UD9" s="69"/>
      <c r="UE9" s="69"/>
      <c r="UF9" s="69"/>
      <c r="UG9" s="69"/>
      <c r="UH9" s="69"/>
      <c r="UI9" s="69"/>
      <c r="UJ9" s="69"/>
      <c r="UK9" s="69"/>
      <c r="UL9" s="69"/>
      <c r="UM9" s="69"/>
      <c r="UN9" s="69"/>
      <c r="UO9" s="69"/>
      <c r="UP9" s="69"/>
      <c r="UQ9" s="69"/>
      <c r="UR9" s="69"/>
      <c r="US9" s="69"/>
      <c r="UT9" s="69"/>
      <c r="UU9" s="69"/>
      <c r="UV9" s="69"/>
      <c r="UW9" s="69"/>
      <c r="UX9" s="69"/>
      <c r="UY9" s="69"/>
      <c r="UZ9" s="69"/>
      <c r="VA9" s="69"/>
      <c r="VB9" s="69"/>
      <c r="VC9" s="69"/>
      <c r="VD9" s="69"/>
      <c r="VE9" s="69"/>
      <c r="VF9" s="69"/>
      <c r="VG9" s="69"/>
      <c r="VH9" s="69"/>
      <c r="VI9" s="69"/>
      <c r="VJ9" s="69"/>
      <c r="VK9" s="69"/>
      <c r="VL9" s="69"/>
      <c r="VM9" s="69"/>
      <c r="VN9" s="69"/>
      <c r="VO9" s="69"/>
      <c r="VP9" s="69"/>
      <c r="VQ9" s="69"/>
      <c r="VR9" s="69"/>
      <c r="VS9" s="69"/>
      <c r="VT9" s="69"/>
      <c r="VU9" s="69"/>
      <c r="VV9" s="69"/>
      <c r="VW9" s="69"/>
      <c r="VX9" s="69"/>
      <c r="VY9" s="69"/>
      <c r="VZ9" s="69"/>
      <c r="WA9" s="69"/>
      <c r="WB9" s="69"/>
      <c r="WC9" s="69"/>
      <c r="WD9" s="69"/>
      <c r="WE9" s="69"/>
      <c r="WF9" s="69"/>
      <c r="WG9" s="69"/>
      <c r="WH9" s="69"/>
      <c r="WI9" s="69"/>
      <c r="WJ9" s="69"/>
      <c r="WK9" s="69"/>
      <c r="WL9" s="69"/>
      <c r="WM9" s="69"/>
      <c r="WN9" s="69"/>
      <c r="WO9" s="69"/>
      <c r="WP9" s="69"/>
      <c r="WQ9" s="69"/>
      <c r="WR9" s="69"/>
      <c r="WS9" s="69"/>
      <c r="WT9" s="69"/>
      <c r="WU9" s="69"/>
      <c r="WV9" s="69"/>
      <c r="WW9" s="69"/>
      <c r="WX9" s="69"/>
      <c r="WY9" s="69"/>
      <c r="WZ9" s="69"/>
      <c r="XA9" s="69"/>
      <c r="XB9" s="69"/>
      <c r="XC9" s="69"/>
      <c r="XD9" s="69"/>
      <c r="XE9" s="69"/>
      <c r="XF9" s="69"/>
      <c r="XG9" s="69"/>
      <c r="XH9" s="69"/>
      <c r="XI9" s="69"/>
      <c r="XJ9" s="69"/>
      <c r="XK9" s="69"/>
      <c r="XL9" s="69"/>
      <c r="XM9" s="69"/>
      <c r="XN9" s="69"/>
      <c r="XO9" s="69"/>
      <c r="XP9" s="69"/>
      <c r="XQ9" s="69"/>
      <c r="XR9" s="69"/>
      <c r="XS9" s="69"/>
      <c r="XT9" s="69"/>
      <c r="XU9" s="69"/>
      <c r="XV9" s="69"/>
      <c r="XW9" s="69"/>
      <c r="XX9" s="69"/>
      <c r="XY9" s="69"/>
      <c r="XZ9" s="69"/>
      <c r="YA9" s="69"/>
      <c r="YB9" s="69"/>
      <c r="YC9" s="69"/>
      <c r="YD9" s="69"/>
      <c r="YE9" s="69"/>
      <c r="YF9" s="69"/>
      <c r="YG9" s="69"/>
      <c r="YH9" s="69"/>
      <c r="YI9" s="69"/>
      <c r="YJ9" s="69"/>
      <c r="YK9" s="69"/>
      <c r="YL9" s="69"/>
      <c r="YM9" s="69"/>
      <c r="YN9" s="69"/>
      <c r="YO9" s="69"/>
      <c r="YP9" s="69"/>
      <c r="YQ9" s="69"/>
      <c r="YR9" s="69"/>
      <c r="YS9" s="69"/>
      <c r="YT9" s="69"/>
      <c r="YU9" s="69"/>
      <c r="YV9" s="69"/>
      <c r="YW9" s="69"/>
      <c r="YX9" s="69"/>
      <c r="YY9" s="69"/>
      <c r="YZ9" s="69"/>
      <c r="ZA9" s="69"/>
      <c r="ZB9" s="69"/>
      <c r="ZC9" s="69"/>
      <c r="ZD9" s="69"/>
      <c r="ZE9" s="69"/>
      <c r="ZF9" s="69"/>
      <c r="ZG9" s="69"/>
      <c r="ZH9" s="69"/>
      <c r="ZI9" s="69"/>
      <c r="ZJ9" s="69"/>
      <c r="ZK9" s="69"/>
      <c r="ZL9" s="69"/>
      <c r="ZM9" s="69"/>
      <c r="ZN9" s="69"/>
      <c r="ZO9" s="69"/>
      <c r="ZP9" s="69"/>
      <c r="ZQ9" s="69"/>
      <c r="ZR9" s="69"/>
      <c r="ZS9" s="69"/>
      <c r="ZT9" s="69"/>
      <c r="ZU9" s="69"/>
      <c r="ZV9" s="69"/>
      <c r="ZW9" s="69"/>
      <c r="ZX9" s="69"/>
      <c r="ZY9" s="69"/>
      <c r="ZZ9" s="69"/>
      <c r="AAA9" s="69"/>
      <c r="AAB9" s="69"/>
      <c r="AAC9" s="69"/>
      <c r="AAD9" s="69"/>
      <c r="AAE9" s="69"/>
      <c r="AAF9" s="69"/>
      <c r="AAG9" s="69"/>
      <c r="AAH9" s="69"/>
      <c r="AAI9" s="69"/>
      <c r="AAJ9" s="69"/>
      <c r="AAK9" s="69"/>
      <c r="AAL9" s="69"/>
      <c r="AAM9" s="69"/>
      <c r="AAN9" s="69"/>
      <c r="AAO9" s="69"/>
      <c r="AAP9" s="69"/>
      <c r="AAQ9" s="69"/>
      <c r="AAR9" s="69"/>
      <c r="AAS9" s="69"/>
      <c r="AAT9" s="69"/>
      <c r="AAU9" s="69"/>
      <c r="AAV9" s="69"/>
      <c r="AAW9" s="69"/>
      <c r="AAX9" s="69"/>
      <c r="AAY9" s="69"/>
      <c r="AAZ9" s="69"/>
      <c r="ABA9" s="69"/>
      <c r="ABB9" s="69"/>
      <c r="ABC9" s="69"/>
      <c r="ABD9" s="69"/>
      <c r="ABE9" s="69"/>
      <c r="ABF9" s="69"/>
      <c r="ABG9" s="69"/>
      <c r="ABH9" s="69"/>
      <c r="ABI9" s="69"/>
      <c r="ABJ9" s="69"/>
      <c r="ABK9" s="69"/>
      <c r="ABL9" s="69"/>
      <c r="ABM9" s="69"/>
      <c r="ABN9" s="69"/>
      <c r="ABO9" s="69"/>
      <c r="ABP9" s="69"/>
      <c r="ABQ9" s="69"/>
      <c r="ABR9" s="69"/>
      <c r="ABS9" s="69"/>
      <c r="ABT9" s="69"/>
      <c r="ABU9" s="69"/>
      <c r="ABV9" s="69"/>
      <c r="ABW9" s="69"/>
      <c r="ABX9" s="69"/>
      <c r="ABY9" s="69"/>
      <c r="ABZ9" s="69"/>
      <c r="ACA9" s="69"/>
      <c r="ACB9" s="69"/>
      <c r="ACC9" s="69"/>
      <c r="ACD9" s="69"/>
      <c r="ACE9" s="69"/>
      <c r="ACF9" s="69"/>
      <c r="ACG9" s="69"/>
      <c r="ACH9" s="69"/>
      <c r="ACI9" s="69"/>
      <c r="ACJ9" s="69"/>
      <c r="ACK9" s="69"/>
      <c r="ACL9" s="69"/>
      <c r="ACM9" s="69"/>
      <c r="ACN9" s="69"/>
      <c r="ACO9" s="69"/>
      <c r="ACP9" s="69"/>
      <c r="ACQ9" s="69"/>
      <c r="ACR9" s="69"/>
      <c r="ACS9" s="69"/>
      <c r="ACT9" s="69"/>
      <c r="ACU9" s="69"/>
      <c r="ACV9" s="69"/>
      <c r="ACW9" s="69"/>
      <c r="ACX9" s="69"/>
      <c r="ACY9" s="69"/>
      <c r="ACZ9" s="69"/>
      <c r="ADA9" s="69"/>
      <c r="ADB9" s="69"/>
      <c r="ADC9" s="69"/>
      <c r="ADD9" s="69"/>
      <c r="ADE9" s="69"/>
      <c r="ADF9" s="69"/>
      <c r="ADG9" s="69"/>
      <c r="ADH9" s="69"/>
      <c r="ADI9" s="69"/>
      <c r="ADJ9" s="69"/>
      <c r="ADK9" s="69"/>
      <c r="ADL9" s="69"/>
      <c r="ADM9" s="69"/>
      <c r="ADN9" s="69"/>
      <c r="ADO9" s="69"/>
      <c r="ADP9" s="69"/>
      <c r="ADQ9" s="69"/>
      <c r="ADR9" s="69"/>
      <c r="ADS9" s="69"/>
      <c r="ADT9" s="69"/>
      <c r="ADU9" s="69"/>
      <c r="ADV9" s="69"/>
      <c r="ADW9" s="69"/>
      <c r="ADX9" s="69"/>
      <c r="ADY9" s="69"/>
      <c r="ADZ9" s="69"/>
      <c r="AEA9" s="69"/>
      <c r="AEB9" s="69"/>
      <c r="AEC9" s="69"/>
      <c r="AED9" s="69"/>
      <c r="AEE9" s="69"/>
      <c r="AEF9" s="69"/>
      <c r="AEG9" s="69"/>
      <c r="AEH9" s="69"/>
      <c r="AEI9" s="69"/>
      <c r="AEJ9" s="69"/>
      <c r="AEK9" s="69"/>
      <c r="AEL9" s="69"/>
      <c r="AEM9" s="69"/>
      <c r="AEN9" s="69"/>
      <c r="AEO9" s="69"/>
      <c r="AEP9" s="69"/>
      <c r="AEQ9" s="69"/>
      <c r="AER9" s="69"/>
      <c r="AES9" s="69"/>
      <c r="AET9" s="69"/>
      <c r="AEU9" s="69"/>
      <c r="AEV9" s="69"/>
      <c r="AEW9" s="69"/>
      <c r="AEX9" s="69"/>
      <c r="AEY9" s="69"/>
      <c r="AEZ9" s="69"/>
      <c r="AFA9" s="69"/>
      <c r="AFB9" s="69"/>
      <c r="AFC9" s="69"/>
      <c r="AFD9" s="69"/>
      <c r="AFE9" s="69"/>
      <c r="AFF9" s="69"/>
      <c r="AFG9" s="69"/>
      <c r="AFH9" s="69"/>
      <c r="AFI9" s="69"/>
      <c r="AFJ9" s="69"/>
      <c r="AFK9" s="69"/>
      <c r="AFL9" s="69"/>
      <c r="AFM9" s="69"/>
      <c r="AFN9" s="69"/>
      <c r="AFO9" s="69"/>
      <c r="AFP9" s="69"/>
      <c r="AFQ9" s="69"/>
      <c r="AFR9" s="69"/>
      <c r="AFS9" s="69"/>
      <c r="AFT9" s="69"/>
      <c r="AFU9" s="69"/>
      <c r="AFV9" s="69"/>
      <c r="AFW9" s="69"/>
      <c r="AFX9" s="69"/>
      <c r="AFY9" s="69"/>
      <c r="AFZ9" s="69"/>
      <c r="AGA9" s="69"/>
      <c r="AGB9" s="69"/>
      <c r="AGC9" s="69"/>
      <c r="AGD9" s="69"/>
      <c r="AGE9" s="69"/>
      <c r="AGF9" s="69"/>
      <c r="AGG9" s="69"/>
      <c r="AGH9" s="69"/>
      <c r="AGI9" s="69"/>
      <c r="AGJ9" s="69"/>
      <c r="AGK9" s="69"/>
      <c r="AGL9" s="69"/>
      <c r="AGM9" s="69"/>
      <c r="AGN9" s="69"/>
      <c r="AGO9" s="69"/>
      <c r="AGP9" s="69"/>
      <c r="AGQ9" s="69"/>
      <c r="AGR9" s="69"/>
      <c r="AGS9" s="69"/>
      <c r="AGT9" s="69"/>
      <c r="AGU9" s="69"/>
      <c r="AGV9" s="69"/>
      <c r="AGW9" s="69"/>
      <c r="AGX9" s="69"/>
      <c r="AGY9" s="69"/>
      <c r="AGZ9" s="69"/>
      <c r="AHA9" s="69"/>
      <c r="AHB9" s="69"/>
      <c r="AHC9" s="69"/>
      <c r="AHD9" s="69"/>
      <c r="AHE9" s="69"/>
      <c r="AHF9" s="69"/>
      <c r="AHG9" s="69"/>
      <c r="AHH9" s="69"/>
      <c r="AHI9" s="69"/>
      <c r="AHJ9" s="69"/>
      <c r="AHK9" s="69"/>
      <c r="AHL9" s="69"/>
      <c r="AHM9" s="69"/>
      <c r="AHN9" s="69"/>
      <c r="AHO9" s="69"/>
      <c r="AHP9" s="69"/>
      <c r="AHQ9" s="69"/>
      <c r="AHR9" s="69"/>
      <c r="AHS9" s="69"/>
      <c r="AHT9" s="69"/>
      <c r="AHU9" s="69"/>
      <c r="AHV9" s="69"/>
      <c r="AHW9" s="69"/>
      <c r="AHX9" s="69"/>
      <c r="AHY9" s="69"/>
      <c r="AHZ9" s="69"/>
      <c r="AIA9" s="69"/>
      <c r="AIB9" s="69"/>
      <c r="AIC9" s="69"/>
      <c r="AID9" s="69"/>
      <c r="AIE9" s="69"/>
      <c r="AIF9" s="69"/>
      <c r="AIG9" s="69"/>
      <c r="AIH9" s="69"/>
      <c r="AII9" s="69"/>
    </row>
    <row r="10" spans="1:919" s="70" customFormat="1" ht="15" customHeight="1" x14ac:dyDescent="0.2">
      <c r="A10" s="68"/>
      <c r="B10" s="68"/>
      <c r="C10" s="68"/>
      <c r="D10" s="68"/>
      <c r="E10" s="939" t="str">
        <f>IF(OsnPodaci!A23="","",OsnPodaci!A23)</f>
        <v>1321000309675806</v>
      </c>
      <c r="F10" s="381"/>
      <c r="G10" s="315"/>
      <c r="H10" s="315"/>
      <c r="I10" s="376"/>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c r="BZ10" s="69"/>
      <c r="CA10" s="69"/>
      <c r="CB10" s="69"/>
      <c r="CC10" s="69"/>
      <c r="CD10" s="69"/>
      <c r="CE10" s="69"/>
      <c r="CF10" s="69"/>
      <c r="CG10" s="69"/>
      <c r="CH10" s="69"/>
      <c r="CI10" s="69"/>
      <c r="CJ10" s="69"/>
      <c r="CK10" s="69"/>
      <c r="CL10" s="69"/>
      <c r="CM10" s="69"/>
      <c r="CN10" s="69"/>
      <c r="CO10" s="69"/>
      <c r="CP10" s="69"/>
      <c r="CQ10" s="69"/>
      <c r="CR10" s="69"/>
      <c r="CS10" s="69"/>
      <c r="CT10" s="69"/>
      <c r="CU10" s="69"/>
      <c r="CV10" s="69"/>
      <c r="CW10" s="69"/>
      <c r="CX10" s="69"/>
      <c r="CY10" s="69"/>
      <c r="CZ10" s="69"/>
      <c r="DA10" s="69"/>
      <c r="DB10" s="69"/>
      <c r="DC10" s="69"/>
      <c r="DD10" s="69"/>
      <c r="DE10" s="69"/>
      <c r="DF10" s="69"/>
      <c r="DG10" s="69"/>
      <c r="DH10" s="69"/>
      <c r="DI10" s="69"/>
      <c r="DJ10" s="69"/>
      <c r="DK10" s="69"/>
      <c r="DL10" s="69"/>
      <c r="DM10" s="69"/>
      <c r="DN10" s="69"/>
      <c r="DO10" s="69"/>
      <c r="DP10" s="69"/>
      <c r="DQ10" s="69"/>
      <c r="DR10" s="69"/>
      <c r="DS10" s="69"/>
      <c r="DT10" s="69"/>
      <c r="DU10" s="69"/>
      <c r="DV10" s="69"/>
      <c r="DW10" s="69"/>
      <c r="DX10" s="69"/>
      <c r="DY10" s="69"/>
      <c r="DZ10" s="69"/>
      <c r="EA10" s="69"/>
      <c r="EB10" s="69"/>
      <c r="EC10" s="69"/>
      <c r="ED10" s="69"/>
      <c r="EE10" s="69"/>
      <c r="EF10" s="69"/>
      <c r="EG10" s="69"/>
      <c r="EH10" s="69"/>
      <c r="EI10" s="69"/>
      <c r="EJ10" s="69"/>
      <c r="EK10" s="69"/>
      <c r="EL10" s="69"/>
      <c r="EM10" s="69"/>
      <c r="EN10" s="69"/>
      <c r="EO10" s="69"/>
      <c r="EP10" s="69"/>
      <c r="EQ10" s="69"/>
      <c r="ER10" s="69"/>
      <c r="ES10" s="69"/>
      <c r="ET10" s="69"/>
      <c r="EU10" s="69"/>
      <c r="EV10" s="69"/>
      <c r="EW10" s="69"/>
      <c r="EX10" s="69"/>
      <c r="EY10" s="69"/>
      <c r="EZ10" s="69"/>
      <c r="FA10" s="69"/>
      <c r="FB10" s="69"/>
      <c r="FC10" s="69"/>
      <c r="FD10" s="69"/>
      <c r="FE10" s="69"/>
      <c r="FF10" s="69"/>
      <c r="FG10" s="69"/>
      <c r="FH10" s="69"/>
      <c r="FI10" s="69"/>
      <c r="FJ10" s="69"/>
      <c r="FK10" s="69"/>
      <c r="FL10" s="69"/>
      <c r="FM10" s="69"/>
      <c r="FN10" s="69"/>
      <c r="FO10" s="69"/>
      <c r="FP10" s="69"/>
      <c r="FQ10" s="69"/>
      <c r="FR10" s="69"/>
      <c r="FS10" s="69"/>
      <c r="FT10" s="69"/>
      <c r="FU10" s="69"/>
      <c r="FV10" s="69"/>
      <c r="FW10" s="69"/>
      <c r="FX10" s="69"/>
      <c r="FY10" s="69"/>
      <c r="FZ10" s="69"/>
      <c r="GA10" s="69"/>
      <c r="GB10" s="69"/>
      <c r="GC10" s="69"/>
      <c r="GD10" s="69"/>
      <c r="GE10" s="69"/>
      <c r="GF10" s="69"/>
      <c r="GG10" s="69"/>
      <c r="GH10" s="69"/>
      <c r="GI10" s="69"/>
      <c r="GJ10" s="69"/>
      <c r="GK10" s="69"/>
      <c r="GL10" s="69"/>
      <c r="GM10" s="69"/>
      <c r="GN10" s="69"/>
      <c r="GO10" s="69"/>
      <c r="GP10" s="69"/>
      <c r="GQ10" s="69"/>
      <c r="GR10" s="69"/>
      <c r="GS10" s="69"/>
      <c r="GT10" s="69"/>
      <c r="GU10" s="69"/>
      <c r="GV10" s="69"/>
      <c r="GW10" s="69"/>
      <c r="GX10" s="69"/>
      <c r="GY10" s="69"/>
      <c r="GZ10" s="69"/>
      <c r="HA10" s="69"/>
      <c r="HB10" s="69"/>
      <c r="HC10" s="69"/>
      <c r="HD10" s="69"/>
      <c r="HE10" s="69"/>
      <c r="HF10" s="69"/>
      <c r="HG10" s="69"/>
      <c r="HH10" s="69"/>
      <c r="HI10" s="69"/>
      <c r="HJ10" s="69"/>
      <c r="HK10" s="69"/>
      <c r="HL10" s="69"/>
      <c r="HM10" s="69"/>
      <c r="HN10" s="69"/>
      <c r="HO10" s="69"/>
      <c r="HP10" s="69"/>
      <c r="HQ10" s="69"/>
      <c r="HR10" s="69"/>
      <c r="HS10" s="69"/>
      <c r="HT10" s="69"/>
      <c r="HU10" s="69"/>
      <c r="HV10" s="69"/>
      <c r="HW10" s="69"/>
      <c r="HX10" s="69"/>
      <c r="HY10" s="69"/>
      <c r="HZ10" s="69"/>
      <c r="IA10" s="69"/>
      <c r="IB10" s="69"/>
      <c r="IC10" s="69"/>
      <c r="ID10" s="69"/>
      <c r="IE10" s="69"/>
      <c r="IF10" s="69"/>
      <c r="IG10" s="69"/>
      <c r="IH10" s="69"/>
      <c r="II10" s="69"/>
      <c r="IJ10" s="69"/>
      <c r="IK10" s="69"/>
      <c r="IL10" s="69"/>
      <c r="IM10" s="69"/>
      <c r="IN10" s="69"/>
      <c r="IO10" s="69"/>
      <c r="IP10" s="69"/>
      <c r="IQ10" s="69"/>
      <c r="IR10" s="69"/>
      <c r="IS10" s="69"/>
      <c r="IT10" s="69"/>
      <c r="IU10" s="69"/>
      <c r="IV10" s="69"/>
      <c r="IW10" s="69"/>
      <c r="IX10" s="69"/>
      <c r="IY10" s="69"/>
      <c r="IZ10" s="69"/>
      <c r="JA10" s="69"/>
      <c r="JB10" s="69"/>
      <c r="JC10" s="69"/>
      <c r="JD10" s="69"/>
      <c r="JE10" s="69"/>
      <c r="JF10" s="69"/>
      <c r="JG10" s="69"/>
      <c r="JH10" s="69"/>
      <c r="JI10" s="69"/>
      <c r="JJ10" s="69"/>
      <c r="JK10" s="69"/>
      <c r="JL10" s="69"/>
      <c r="JM10" s="69"/>
      <c r="JN10" s="69"/>
      <c r="JO10" s="69"/>
      <c r="JP10" s="69"/>
      <c r="JQ10" s="69"/>
      <c r="JR10" s="69"/>
      <c r="JS10" s="69"/>
      <c r="JT10" s="69"/>
      <c r="JU10" s="69"/>
      <c r="JV10" s="69"/>
      <c r="JW10" s="69"/>
      <c r="JX10" s="69"/>
      <c r="JY10" s="69"/>
      <c r="JZ10" s="69"/>
      <c r="KA10" s="69"/>
      <c r="KB10" s="69"/>
      <c r="KC10" s="69"/>
      <c r="KD10" s="69"/>
      <c r="KE10" s="69"/>
      <c r="KF10" s="69"/>
      <c r="KG10" s="69"/>
      <c r="KH10" s="69"/>
      <c r="KI10" s="69"/>
      <c r="KJ10" s="69"/>
      <c r="KK10" s="69"/>
      <c r="KL10" s="69"/>
      <c r="KM10" s="69"/>
      <c r="KN10" s="69"/>
      <c r="KO10" s="69"/>
      <c r="KP10" s="69"/>
      <c r="KQ10" s="69"/>
      <c r="KR10" s="69"/>
      <c r="KS10" s="69"/>
      <c r="KT10" s="69"/>
      <c r="KU10" s="69"/>
      <c r="KV10" s="69"/>
      <c r="KW10" s="69"/>
      <c r="KX10" s="69"/>
      <c r="KY10" s="69"/>
      <c r="KZ10" s="69"/>
      <c r="LA10" s="69"/>
      <c r="LB10" s="69"/>
      <c r="LC10" s="69"/>
      <c r="LD10" s="69"/>
      <c r="LE10" s="69"/>
      <c r="LF10" s="69"/>
      <c r="LG10" s="69"/>
      <c r="LH10" s="69"/>
      <c r="LI10" s="69"/>
      <c r="LJ10" s="69"/>
      <c r="LK10" s="69"/>
      <c r="LL10" s="69"/>
      <c r="LM10" s="69"/>
      <c r="LN10" s="69"/>
      <c r="LO10" s="69"/>
      <c r="LP10" s="69"/>
      <c r="LQ10" s="69"/>
      <c r="LR10" s="69"/>
      <c r="LS10" s="69"/>
      <c r="LT10" s="69"/>
      <c r="LU10" s="69"/>
      <c r="LV10" s="69"/>
      <c r="LW10" s="69"/>
      <c r="LX10" s="69"/>
      <c r="LY10" s="69"/>
      <c r="LZ10" s="69"/>
      <c r="MA10" s="69"/>
      <c r="MB10" s="69"/>
      <c r="MC10" s="69"/>
      <c r="MD10" s="69"/>
      <c r="ME10" s="69"/>
      <c r="MF10" s="69"/>
      <c r="MG10" s="69"/>
      <c r="MH10" s="69"/>
      <c r="MI10" s="69"/>
      <c r="MJ10" s="69"/>
      <c r="MK10" s="69"/>
      <c r="ML10" s="69"/>
      <c r="MM10" s="69"/>
      <c r="MN10" s="69"/>
      <c r="MO10" s="69"/>
      <c r="MP10" s="69"/>
      <c r="MQ10" s="69"/>
      <c r="MR10" s="69"/>
      <c r="MS10" s="69"/>
      <c r="MT10" s="69"/>
      <c r="MU10" s="69"/>
      <c r="MV10" s="69"/>
      <c r="MW10" s="69"/>
      <c r="MX10" s="69"/>
      <c r="MY10" s="69"/>
      <c r="MZ10" s="69"/>
      <c r="NA10" s="69"/>
      <c r="NB10" s="69"/>
      <c r="NC10" s="69"/>
      <c r="ND10" s="69"/>
      <c r="NE10" s="69"/>
      <c r="NF10" s="69"/>
      <c r="NG10" s="69"/>
      <c r="NH10" s="69"/>
      <c r="NI10" s="69"/>
      <c r="NJ10" s="69"/>
      <c r="NK10" s="69"/>
      <c r="NL10" s="69"/>
      <c r="NM10" s="69"/>
      <c r="NN10" s="69"/>
      <c r="NO10" s="69"/>
      <c r="NP10" s="69"/>
      <c r="NQ10" s="69"/>
      <c r="NR10" s="69"/>
      <c r="NS10" s="69"/>
      <c r="NT10" s="69"/>
      <c r="NU10" s="69"/>
      <c r="NV10" s="69"/>
      <c r="NW10" s="69"/>
      <c r="NX10" s="69"/>
      <c r="NY10" s="69"/>
      <c r="NZ10" s="69"/>
      <c r="OA10" s="69"/>
      <c r="OB10" s="69"/>
      <c r="OC10" s="69"/>
      <c r="OD10" s="69"/>
      <c r="OE10" s="69"/>
      <c r="OF10" s="69"/>
      <c r="OG10" s="69"/>
      <c r="OH10" s="69"/>
      <c r="OI10" s="69"/>
      <c r="OJ10" s="69"/>
      <c r="OK10" s="69"/>
      <c r="OL10" s="69"/>
      <c r="OM10" s="69"/>
      <c r="ON10" s="69"/>
      <c r="OO10" s="69"/>
      <c r="OP10" s="69"/>
      <c r="OQ10" s="69"/>
      <c r="OR10" s="69"/>
      <c r="OS10" s="69"/>
      <c r="OT10" s="69"/>
      <c r="OU10" s="69"/>
      <c r="OV10" s="69"/>
      <c r="OW10" s="69"/>
      <c r="OX10" s="69"/>
      <c r="OY10" s="69"/>
      <c r="OZ10" s="69"/>
      <c r="PA10" s="69"/>
      <c r="PB10" s="69"/>
      <c r="PC10" s="69"/>
      <c r="PD10" s="69"/>
      <c r="PE10" s="69"/>
      <c r="PF10" s="69"/>
      <c r="PG10" s="69"/>
      <c r="PH10" s="69"/>
      <c r="PI10" s="69"/>
      <c r="PJ10" s="69"/>
      <c r="PK10" s="69"/>
      <c r="PL10" s="69"/>
      <c r="PM10" s="69"/>
      <c r="PN10" s="69"/>
      <c r="PO10" s="69"/>
      <c r="PP10" s="69"/>
      <c r="PQ10" s="69"/>
      <c r="PR10" s="69"/>
      <c r="PS10" s="69"/>
      <c r="PT10" s="69"/>
      <c r="PU10" s="69"/>
      <c r="PV10" s="69"/>
      <c r="PW10" s="69"/>
      <c r="PX10" s="69"/>
      <c r="PY10" s="69"/>
      <c r="PZ10" s="69"/>
      <c r="QA10" s="69"/>
      <c r="QB10" s="69"/>
      <c r="QC10" s="69"/>
      <c r="QD10" s="69"/>
      <c r="QE10" s="69"/>
      <c r="QF10" s="69"/>
      <c r="QG10" s="69"/>
      <c r="QH10" s="69"/>
      <c r="QI10" s="69"/>
      <c r="QJ10" s="69"/>
      <c r="QK10" s="69"/>
      <c r="QL10" s="69"/>
      <c r="QM10" s="69"/>
      <c r="QN10" s="69"/>
      <c r="QO10" s="69"/>
      <c r="QP10" s="69"/>
      <c r="QQ10" s="69"/>
      <c r="QR10" s="69"/>
      <c r="QS10" s="69"/>
      <c r="QT10" s="69"/>
      <c r="QU10" s="69"/>
      <c r="QV10" s="69"/>
      <c r="QW10" s="69"/>
      <c r="QX10" s="69"/>
      <c r="QY10" s="69"/>
      <c r="QZ10" s="69"/>
      <c r="RA10" s="69"/>
      <c r="RB10" s="69"/>
      <c r="RC10" s="69"/>
      <c r="RD10" s="69"/>
      <c r="RE10" s="69"/>
      <c r="RF10" s="69"/>
      <c r="RG10" s="69"/>
      <c r="RH10" s="69"/>
      <c r="RI10" s="69"/>
      <c r="RJ10" s="69"/>
      <c r="RK10" s="69"/>
      <c r="RL10" s="69"/>
      <c r="RM10" s="69"/>
      <c r="RN10" s="69"/>
      <c r="RO10" s="69"/>
      <c r="RP10" s="69"/>
      <c r="RQ10" s="69"/>
      <c r="RR10" s="69"/>
      <c r="RS10" s="69"/>
      <c r="RT10" s="69"/>
      <c r="RU10" s="69"/>
      <c r="RV10" s="69"/>
      <c r="RW10" s="69"/>
      <c r="RX10" s="69"/>
      <c r="RY10" s="69"/>
      <c r="RZ10" s="69"/>
      <c r="SA10" s="69"/>
      <c r="SB10" s="69"/>
      <c r="SC10" s="69"/>
      <c r="SD10" s="69"/>
      <c r="SE10" s="69"/>
      <c r="SF10" s="69"/>
      <c r="SG10" s="69"/>
      <c r="SH10" s="69"/>
      <c r="SI10" s="69"/>
      <c r="SJ10" s="69"/>
      <c r="SK10" s="69"/>
      <c r="SL10" s="69"/>
      <c r="SM10" s="69"/>
      <c r="SN10" s="69"/>
      <c r="SO10" s="69"/>
      <c r="SP10" s="69"/>
      <c r="SQ10" s="69"/>
      <c r="SR10" s="69"/>
      <c r="SS10" s="69"/>
      <c r="ST10" s="69"/>
      <c r="SU10" s="69"/>
      <c r="SV10" s="69"/>
      <c r="SW10" s="69"/>
      <c r="SX10" s="69"/>
      <c r="SY10" s="69"/>
      <c r="SZ10" s="69"/>
      <c r="TA10" s="69"/>
      <c r="TB10" s="69"/>
      <c r="TC10" s="69"/>
      <c r="TD10" s="69"/>
      <c r="TE10" s="69"/>
      <c r="TF10" s="69"/>
      <c r="TG10" s="69"/>
      <c r="TH10" s="69"/>
      <c r="TI10" s="69"/>
      <c r="TJ10" s="69"/>
      <c r="TK10" s="69"/>
      <c r="TL10" s="69"/>
      <c r="TM10" s="69"/>
      <c r="TN10" s="69"/>
      <c r="TO10" s="69"/>
      <c r="TP10" s="69"/>
      <c r="TQ10" s="69"/>
      <c r="TR10" s="69"/>
      <c r="TS10" s="69"/>
      <c r="TT10" s="69"/>
      <c r="TU10" s="69"/>
      <c r="TV10" s="69"/>
      <c r="TW10" s="69"/>
      <c r="TX10" s="69"/>
      <c r="TY10" s="69"/>
      <c r="TZ10" s="69"/>
      <c r="UA10" s="69"/>
      <c r="UB10" s="69"/>
      <c r="UC10" s="69"/>
      <c r="UD10" s="69"/>
      <c r="UE10" s="69"/>
      <c r="UF10" s="69"/>
      <c r="UG10" s="69"/>
      <c r="UH10" s="69"/>
      <c r="UI10" s="69"/>
      <c r="UJ10" s="69"/>
      <c r="UK10" s="69"/>
      <c r="UL10" s="69"/>
      <c r="UM10" s="69"/>
      <c r="UN10" s="69"/>
      <c r="UO10" s="69"/>
      <c r="UP10" s="69"/>
      <c r="UQ10" s="69"/>
      <c r="UR10" s="69"/>
      <c r="US10" s="69"/>
      <c r="UT10" s="69"/>
      <c r="UU10" s="69"/>
      <c r="UV10" s="69"/>
      <c r="UW10" s="69"/>
      <c r="UX10" s="69"/>
      <c r="UY10" s="69"/>
      <c r="UZ10" s="69"/>
      <c r="VA10" s="69"/>
      <c r="VB10" s="69"/>
      <c r="VC10" s="69"/>
      <c r="VD10" s="69"/>
      <c r="VE10" s="69"/>
      <c r="VF10" s="69"/>
      <c r="VG10" s="69"/>
      <c r="VH10" s="69"/>
      <c r="VI10" s="69"/>
      <c r="VJ10" s="69"/>
      <c r="VK10" s="69"/>
      <c r="VL10" s="69"/>
      <c r="VM10" s="69"/>
      <c r="VN10" s="69"/>
      <c r="VO10" s="69"/>
      <c r="VP10" s="69"/>
      <c r="VQ10" s="69"/>
      <c r="VR10" s="69"/>
      <c r="VS10" s="69"/>
      <c r="VT10" s="69"/>
      <c r="VU10" s="69"/>
      <c r="VV10" s="69"/>
      <c r="VW10" s="69"/>
      <c r="VX10" s="69"/>
      <c r="VY10" s="69"/>
      <c r="VZ10" s="69"/>
      <c r="WA10" s="69"/>
      <c r="WB10" s="69"/>
      <c r="WC10" s="69"/>
      <c r="WD10" s="69"/>
      <c r="WE10" s="69"/>
      <c r="WF10" s="69"/>
      <c r="WG10" s="69"/>
      <c r="WH10" s="69"/>
      <c r="WI10" s="69"/>
      <c r="WJ10" s="69"/>
      <c r="WK10" s="69"/>
      <c r="WL10" s="69"/>
      <c r="WM10" s="69"/>
      <c r="WN10" s="69"/>
      <c r="WO10" s="69"/>
      <c r="WP10" s="69"/>
      <c r="WQ10" s="69"/>
      <c r="WR10" s="69"/>
      <c r="WS10" s="69"/>
      <c r="WT10" s="69"/>
      <c r="WU10" s="69"/>
      <c r="WV10" s="69"/>
      <c r="WW10" s="69"/>
      <c r="WX10" s="69"/>
      <c r="WY10" s="69"/>
      <c r="WZ10" s="69"/>
      <c r="XA10" s="69"/>
      <c r="XB10" s="69"/>
      <c r="XC10" s="69"/>
      <c r="XD10" s="69"/>
      <c r="XE10" s="69"/>
      <c r="XF10" s="69"/>
      <c r="XG10" s="69"/>
      <c r="XH10" s="69"/>
      <c r="XI10" s="69"/>
      <c r="XJ10" s="69"/>
      <c r="XK10" s="69"/>
      <c r="XL10" s="69"/>
      <c r="XM10" s="69"/>
      <c r="XN10" s="69"/>
      <c r="XO10" s="69"/>
      <c r="XP10" s="69"/>
      <c r="XQ10" s="69"/>
      <c r="XR10" s="69"/>
      <c r="XS10" s="69"/>
      <c r="XT10" s="69"/>
      <c r="XU10" s="69"/>
      <c r="XV10" s="69"/>
      <c r="XW10" s="69"/>
      <c r="XX10" s="69"/>
      <c r="XY10" s="69"/>
      <c r="XZ10" s="69"/>
      <c r="YA10" s="69"/>
      <c r="YB10" s="69"/>
      <c r="YC10" s="69"/>
      <c r="YD10" s="69"/>
      <c r="YE10" s="69"/>
      <c r="YF10" s="69"/>
      <c r="YG10" s="69"/>
      <c r="YH10" s="69"/>
      <c r="YI10" s="69"/>
      <c r="YJ10" s="69"/>
      <c r="YK10" s="69"/>
      <c r="YL10" s="69"/>
      <c r="YM10" s="69"/>
      <c r="YN10" s="69"/>
      <c r="YO10" s="69"/>
      <c r="YP10" s="69"/>
      <c r="YQ10" s="69"/>
      <c r="YR10" s="69"/>
      <c r="YS10" s="69"/>
      <c r="YT10" s="69"/>
      <c r="YU10" s="69"/>
      <c r="YV10" s="69"/>
      <c r="YW10" s="69"/>
      <c r="YX10" s="69"/>
      <c r="YY10" s="69"/>
      <c r="YZ10" s="69"/>
      <c r="ZA10" s="69"/>
      <c r="ZB10" s="69"/>
      <c r="ZC10" s="69"/>
      <c r="ZD10" s="69"/>
      <c r="ZE10" s="69"/>
      <c r="ZF10" s="69"/>
      <c r="ZG10" s="69"/>
      <c r="ZH10" s="69"/>
      <c r="ZI10" s="69"/>
      <c r="ZJ10" s="69"/>
      <c r="ZK10" s="69"/>
      <c r="ZL10" s="69"/>
      <c r="ZM10" s="69"/>
      <c r="ZN10" s="69"/>
      <c r="ZO10" s="69"/>
      <c r="ZP10" s="69"/>
      <c r="ZQ10" s="69"/>
      <c r="ZR10" s="69"/>
      <c r="ZS10" s="69"/>
      <c r="ZT10" s="69"/>
      <c r="ZU10" s="69"/>
      <c r="ZV10" s="69"/>
      <c r="ZW10" s="69"/>
      <c r="ZX10" s="69"/>
      <c r="ZY10" s="69"/>
      <c r="ZZ10" s="69"/>
      <c r="AAA10" s="69"/>
      <c r="AAB10" s="69"/>
      <c r="AAC10" s="69"/>
      <c r="AAD10" s="69"/>
      <c r="AAE10" s="69"/>
      <c r="AAF10" s="69"/>
      <c r="AAG10" s="69"/>
      <c r="AAH10" s="69"/>
      <c r="AAI10" s="69"/>
      <c r="AAJ10" s="69"/>
      <c r="AAK10" s="69"/>
      <c r="AAL10" s="69"/>
      <c r="AAM10" s="69"/>
      <c r="AAN10" s="69"/>
      <c r="AAO10" s="69"/>
      <c r="AAP10" s="69"/>
      <c r="AAQ10" s="69"/>
      <c r="AAR10" s="69"/>
      <c r="AAS10" s="69"/>
      <c r="AAT10" s="69"/>
      <c r="AAU10" s="69"/>
      <c r="AAV10" s="69"/>
      <c r="AAW10" s="69"/>
      <c r="AAX10" s="69"/>
      <c r="AAY10" s="69"/>
      <c r="AAZ10" s="69"/>
      <c r="ABA10" s="69"/>
      <c r="ABB10" s="69"/>
      <c r="ABC10" s="69"/>
      <c r="ABD10" s="69"/>
      <c r="ABE10" s="69"/>
      <c r="ABF10" s="69"/>
      <c r="ABG10" s="69"/>
      <c r="ABH10" s="69"/>
      <c r="ABI10" s="69"/>
      <c r="ABJ10" s="69"/>
      <c r="ABK10" s="69"/>
      <c r="ABL10" s="69"/>
      <c r="ABM10" s="69"/>
      <c r="ABN10" s="69"/>
      <c r="ABO10" s="69"/>
      <c r="ABP10" s="69"/>
      <c r="ABQ10" s="69"/>
      <c r="ABR10" s="69"/>
      <c r="ABS10" s="69"/>
      <c r="ABT10" s="69"/>
      <c r="ABU10" s="69"/>
      <c r="ABV10" s="69"/>
      <c r="ABW10" s="69"/>
      <c r="ABX10" s="69"/>
      <c r="ABY10" s="69"/>
      <c r="ABZ10" s="69"/>
      <c r="ACA10" s="69"/>
      <c r="ACB10" s="69"/>
      <c r="ACC10" s="69"/>
      <c r="ACD10" s="69"/>
      <c r="ACE10" s="69"/>
      <c r="ACF10" s="69"/>
      <c r="ACG10" s="69"/>
      <c r="ACH10" s="69"/>
      <c r="ACI10" s="69"/>
      <c r="ACJ10" s="69"/>
      <c r="ACK10" s="69"/>
      <c r="ACL10" s="69"/>
      <c r="ACM10" s="69"/>
      <c r="ACN10" s="69"/>
      <c r="ACO10" s="69"/>
      <c r="ACP10" s="69"/>
      <c r="ACQ10" s="69"/>
      <c r="ACR10" s="69"/>
      <c r="ACS10" s="69"/>
      <c r="ACT10" s="69"/>
      <c r="ACU10" s="69"/>
      <c r="ACV10" s="69"/>
      <c r="ACW10" s="69"/>
      <c r="ACX10" s="69"/>
      <c r="ACY10" s="69"/>
      <c r="ACZ10" s="69"/>
      <c r="ADA10" s="69"/>
      <c r="ADB10" s="69"/>
      <c r="ADC10" s="69"/>
      <c r="ADD10" s="69"/>
      <c r="ADE10" s="69"/>
      <c r="ADF10" s="69"/>
      <c r="ADG10" s="69"/>
      <c r="ADH10" s="69"/>
      <c r="ADI10" s="69"/>
      <c r="ADJ10" s="69"/>
      <c r="ADK10" s="69"/>
      <c r="ADL10" s="69"/>
      <c r="ADM10" s="69"/>
      <c r="ADN10" s="69"/>
      <c r="ADO10" s="69"/>
      <c r="ADP10" s="69"/>
      <c r="ADQ10" s="69"/>
      <c r="ADR10" s="69"/>
      <c r="ADS10" s="69"/>
      <c r="ADT10" s="69"/>
      <c r="ADU10" s="69"/>
      <c r="ADV10" s="69"/>
      <c r="ADW10" s="69"/>
      <c r="ADX10" s="69"/>
      <c r="ADY10" s="69"/>
      <c r="ADZ10" s="69"/>
      <c r="AEA10" s="69"/>
      <c r="AEB10" s="69"/>
      <c r="AEC10" s="69"/>
      <c r="AED10" s="69"/>
      <c r="AEE10" s="69"/>
      <c r="AEF10" s="69"/>
      <c r="AEG10" s="69"/>
      <c r="AEH10" s="69"/>
      <c r="AEI10" s="69"/>
      <c r="AEJ10" s="69"/>
      <c r="AEK10" s="69"/>
      <c r="AEL10" s="69"/>
      <c r="AEM10" s="69"/>
      <c r="AEN10" s="69"/>
      <c r="AEO10" s="69"/>
      <c r="AEP10" s="69"/>
      <c r="AEQ10" s="69"/>
      <c r="AER10" s="69"/>
      <c r="AES10" s="69"/>
      <c r="AET10" s="69"/>
      <c r="AEU10" s="69"/>
      <c r="AEV10" s="69"/>
      <c r="AEW10" s="69"/>
      <c r="AEX10" s="69"/>
      <c r="AEY10" s="69"/>
      <c r="AEZ10" s="69"/>
      <c r="AFA10" s="69"/>
      <c r="AFB10" s="69"/>
      <c r="AFC10" s="69"/>
      <c r="AFD10" s="69"/>
      <c r="AFE10" s="69"/>
      <c r="AFF10" s="69"/>
      <c r="AFG10" s="69"/>
      <c r="AFH10" s="69"/>
      <c r="AFI10" s="69"/>
      <c r="AFJ10" s="69"/>
      <c r="AFK10" s="69"/>
      <c r="AFL10" s="69"/>
      <c r="AFM10" s="69"/>
      <c r="AFN10" s="69"/>
      <c r="AFO10" s="69"/>
      <c r="AFP10" s="69"/>
      <c r="AFQ10" s="69"/>
      <c r="AFR10" s="69"/>
      <c r="AFS10" s="69"/>
      <c r="AFT10" s="69"/>
      <c r="AFU10" s="69"/>
      <c r="AFV10" s="69"/>
      <c r="AFW10" s="69"/>
      <c r="AFX10" s="69"/>
      <c r="AFY10" s="69"/>
      <c r="AFZ10" s="69"/>
      <c r="AGA10" s="69"/>
      <c r="AGB10" s="69"/>
      <c r="AGC10" s="69"/>
      <c r="AGD10" s="69"/>
      <c r="AGE10" s="69"/>
      <c r="AGF10" s="69"/>
      <c r="AGG10" s="69"/>
      <c r="AGH10" s="69"/>
      <c r="AGI10" s="69"/>
      <c r="AGJ10" s="69"/>
      <c r="AGK10" s="69"/>
      <c r="AGL10" s="69"/>
      <c r="AGM10" s="69"/>
      <c r="AGN10" s="69"/>
      <c r="AGO10" s="69"/>
      <c r="AGP10" s="69"/>
      <c r="AGQ10" s="69"/>
      <c r="AGR10" s="69"/>
      <c r="AGS10" s="69"/>
      <c r="AGT10" s="69"/>
      <c r="AGU10" s="69"/>
      <c r="AGV10" s="69"/>
      <c r="AGW10" s="69"/>
      <c r="AGX10" s="69"/>
      <c r="AGY10" s="69"/>
      <c r="AGZ10" s="69"/>
      <c r="AHA10" s="69"/>
      <c r="AHB10" s="69"/>
      <c r="AHC10" s="69"/>
      <c r="AHD10" s="69"/>
      <c r="AHE10" s="69"/>
      <c r="AHF10" s="69"/>
      <c r="AHG10" s="69"/>
      <c r="AHH10" s="69"/>
      <c r="AHI10" s="69"/>
      <c r="AHJ10" s="69"/>
      <c r="AHK10" s="69"/>
      <c r="AHL10" s="69"/>
      <c r="AHM10" s="69"/>
      <c r="AHN10" s="69"/>
      <c r="AHO10" s="69"/>
      <c r="AHP10" s="69"/>
      <c r="AHQ10" s="69"/>
      <c r="AHR10" s="69"/>
      <c r="AHS10" s="69"/>
      <c r="AHT10" s="69"/>
      <c r="AHU10" s="69"/>
      <c r="AHV10" s="69"/>
      <c r="AHW10" s="69"/>
      <c r="AHX10" s="69"/>
      <c r="AHY10" s="69"/>
      <c r="AHZ10" s="69"/>
      <c r="AIA10" s="69"/>
      <c r="AIB10" s="69"/>
      <c r="AIC10" s="69"/>
      <c r="AID10" s="69"/>
      <c r="AIE10" s="69"/>
      <c r="AIF10" s="69"/>
      <c r="AIG10" s="69"/>
      <c r="AIH10" s="69"/>
      <c r="AII10" s="69"/>
    </row>
    <row r="11" spans="1:919" s="70" customFormat="1" ht="15" customHeight="1" x14ac:dyDescent="0.25">
      <c r="A11" s="68"/>
      <c r="B11" s="68"/>
      <c r="C11" s="68"/>
      <c r="D11" s="68"/>
      <c r="E11" s="941" t="s">
        <v>1950</v>
      </c>
      <c r="F11" s="381"/>
      <c r="G11" s="315"/>
      <c r="H11" s="315"/>
      <c r="I11" s="376"/>
      <c r="J11" s="377"/>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c r="BY11" s="69"/>
      <c r="BZ11" s="69"/>
      <c r="CA11" s="69"/>
      <c r="CB11" s="69"/>
      <c r="CC11" s="69"/>
      <c r="CD11" s="69"/>
      <c r="CE11" s="69"/>
      <c r="CF11" s="69"/>
      <c r="CG11" s="69"/>
      <c r="CH11" s="69"/>
      <c r="CI11" s="69"/>
      <c r="CJ11" s="69"/>
      <c r="CK11" s="69"/>
      <c r="CL11" s="69"/>
      <c r="CM11" s="69"/>
      <c r="CN11" s="69"/>
      <c r="CO11" s="69"/>
      <c r="CP11" s="69"/>
      <c r="CQ11" s="69"/>
      <c r="CR11" s="69"/>
      <c r="CS11" s="69"/>
      <c r="CT11" s="69"/>
      <c r="CU11" s="69"/>
      <c r="CV11" s="69"/>
      <c r="CW11" s="69"/>
      <c r="CX11" s="69"/>
      <c r="CY11" s="69"/>
      <c r="CZ11" s="69"/>
      <c r="DA11" s="69"/>
      <c r="DB11" s="69"/>
      <c r="DC11" s="69"/>
      <c r="DD11" s="69"/>
      <c r="DE11" s="69"/>
      <c r="DF11" s="69"/>
      <c r="DG11" s="69"/>
      <c r="DH11" s="69"/>
      <c r="DI11" s="69"/>
      <c r="DJ11" s="69"/>
      <c r="DK11" s="69"/>
      <c r="DL11" s="69"/>
      <c r="DM11" s="69"/>
      <c r="DN11" s="69"/>
      <c r="DO11" s="69"/>
      <c r="DP11" s="69"/>
      <c r="DQ11" s="69"/>
      <c r="DR11" s="69"/>
      <c r="DS11" s="69"/>
      <c r="DT11" s="69"/>
      <c r="DU11" s="69"/>
      <c r="DV11" s="69"/>
      <c r="DW11" s="69"/>
      <c r="DX11" s="69"/>
      <c r="DY11" s="69"/>
      <c r="DZ11" s="69"/>
      <c r="EA11" s="69"/>
      <c r="EB11" s="69"/>
      <c r="EC11" s="69"/>
      <c r="ED11" s="69"/>
      <c r="EE11" s="69"/>
      <c r="EF11" s="69"/>
      <c r="EG11" s="69"/>
      <c r="EH11" s="69"/>
      <c r="EI11" s="69"/>
      <c r="EJ11" s="69"/>
      <c r="EK11" s="69"/>
      <c r="EL11" s="69"/>
      <c r="EM11" s="69"/>
      <c r="EN11" s="69"/>
      <c r="EO11" s="69"/>
      <c r="EP11" s="69"/>
      <c r="EQ11" s="69"/>
      <c r="ER11" s="69"/>
      <c r="ES11" s="69"/>
      <c r="ET11" s="69"/>
      <c r="EU11" s="69"/>
      <c r="EV11" s="69"/>
      <c r="EW11" s="69"/>
      <c r="EX11" s="69"/>
      <c r="EY11" s="69"/>
      <c r="EZ11" s="69"/>
      <c r="FA11" s="69"/>
      <c r="FB11" s="69"/>
      <c r="FC11" s="69"/>
      <c r="FD11" s="69"/>
      <c r="FE11" s="69"/>
      <c r="FF11" s="69"/>
      <c r="FG11" s="69"/>
      <c r="FH11" s="69"/>
      <c r="FI11" s="69"/>
      <c r="FJ11" s="69"/>
      <c r="FK11" s="69"/>
      <c r="FL11" s="69"/>
      <c r="FM11" s="69"/>
      <c r="FN11" s="69"/>
      <c r="FO11" s="69"/>
      <c r="FP11" s="69"/>
      <c r="FQ11" s="69"/>
      <c r="FR11" s="69"/>
      <c r="FS11" s="69"/>
      <c r="FT11" s="69"/>
      <c r="FU11" s="69"/>
      <c r="FV11" s="69"/>
      <c r="FW11" s="69"/>
      <c r="FX11" s="69"/>
      <c r="FY11" s="69"/>
      <c r="FZ11" s="69"/>
      <c r="GA11" s="69"/>
      <c r="GB11" s="69"/>
      <c r="GC11" s="69"/>
      <c r="GD11" s="69"/>
      <c r="GE11" s="69"/>
      <c r="GF11" s="69"/>
      <c r="GG11" s="69"/>
      <c r="GH11" s="69"/>
      <c r="GI11" s="69"/>
      <c r="GJ11" s="69"/>
      <c r="GK11" s="69"/>
      <c r="GL11" s="69"/>
      <c r="GM11" s="69"/>
      <c r="GN11" s="69"/>
      <c r="GO11" s="69"/>
      <c r="GP11" s="69"/>
      <c r="GQ11" s="69"/>
      <c r="GR11" s="69"/>
      <c r="GS11" s="69"/>
      <c r="GT11" s="69"/>
      <c r="GU11" s="69"/>
      <c r="GV11" s="69"/>
      <c r="GW11" s="69"/>
      <c r="GX11" s="69"/>
      <c r="GY11" s="69"/>
      <c r="GZ11" s="69"/>
      <c r="HA11" s="69"/>
      <c r="HB11" s="69"/>
      <c r="HC11" s="69"/>
      <c r="HD11" s="69"/>
      <c r="HE11" s="69"/>
      <c r="HF11" s="69"/>
      <c r="HG11" s="69"/>
      <c r="HH11" s="69"/>
      <c r="HI11" s="69"/>
      <c r="HJ11" s="69"/>
      <c r="HK11" s="69"/>
      <c r="HL11" s="69"/>
      <c r="HM11" s="69"/>
      <c r="HN11" s="69"/>
      <c r="HO11" s="69"/>
      <c r="HP11" s="69"/>
      <c r="HQ11" s="69"/>
      <c r="HR11" s="69"/>
      <c r="HS11" s="69"/>
      <c r="HT11" s="69"/>
      <c r="HU11" s="69"/>
      <c r="HV11" s="69"/>
      <c r="HW11" s="69"/>
      <c r="HX11" s="69"/>
      <c r="HY11" s="69"/>
      <c r="HZ11" s="69"/>
      <c r="IA11" s="69"/>
      <c r="IB11" s="69"/>
      <c r="IC11" s="69"/>
      <c r="ID11" s="69"/>
      <c r="IE11" s="69"/>
      <c r="IF11" s="69"/>
      <c r="IG11" s="69"/>
      <c r="IH11" s="69"/>
      <c r="II11" s="69"/>
      <c r="IJ11" s="69"/>
      <c r="IK11" s="69"/>
      <c r="IL11" s="69"/>
      <c r="IM11" s="69"/>
      <c r="IN11" s="69"/>
      <c r="IO11" s="69"/>
      <c r="IP11" s="69"/>
      <c r="IQ11" s="69"/>
      <c r="IR11" s="69"/>
      <c r="IS11" s="69"/>
      <c r="IT11" s="69"/>
      <c r="IU11" s="69"/>
      <c r="IV11" s="69"/>
      <c r="IW11" s="69"/>
      <c r="IX11" s="69"/>
      <c r="IY11" s="69"/>
      <c r="IZ11" s="69"/>
      <c r="JA11" s="69"/>
      <c r="JB11" s="69"/>
      <c r="JC11" s="69"/>
      <c r="JD11" s="69"/>
      <c r="JE11" s="69"/>
      <c r="JF11" s="69"/>
      <c r="JG11" s="69"/>
      <c r="JH11" s="69"/>
      <c r="JI11" s="69"/>
      <c r="JJ11" s="69"/>
      <c r="JK11" s="69"/>
      <c r="JL11" s="69"/>
      <c r="JM11" s="69"/>
      <c r="JN11" s="69"/>
      <c r="JO11" s="69"/>
      <c r="JP11" s="69"/>
      <c r="JQ11" s="69"/>
      <c r="JR11" s="69"/>
      <c r="JS11" s="69"/>
      <c r="JT11" s="69"/>
      <c r="JU11" s="69"/>
      <c r="JV11" s="69"/>
      <c r="JW11" s="69"/>
      <c r="JX11" s="69"/>
      <c r="JY11" s="69"/>
      <c r="JZ11" s="69"/>
      <c r="KA11" s="69"/>
      <c r="KB11" s="69"/>
      <c r="KC11" s="69"/>
      <c r="KD11" s="69"/>
      <c r="KE11" s="69"/>
      <c r="KF11" s="69"/>
      <c r="KG11" s="69"/>
      <c r="KH11" s="69"/>
      <c r="KI11" s="69"/>
      <c r="KJ11" s="69"/>
      <c r="KK11" s="69"/>
      <c r="KL11" s="69"/>
      <c r="KM11" s="69"/>
      <c r="KN11" s="69"/>
      <c r="KO11" s="69"/>
      <c r="KP11" s="69"/>
      <c r="KQ11" s="69"/>
      <c r="KR11" s="69"/>
      <c r="KS11" s="69"/>
      <c r="KT11" s="69"/>
      <c r="KU11" s="69"/>
      <c r="KV11" s="69"/>
      <c r="KW11" s="69"/>
      <c r="KX11" s="69"/>
      <c r="KY11" s="69"/>
      <c r="KZ11" s="69"/>
      <c r="LA11" s="69"/>
      <c r="LB11" s="69"/>
      <c r="LC11" s="69"/>
      <c r="LD11" s="69"/>
      <c r="LE11" s="69"/>
      <c r="LF11" s="69"/>
      <c r="LG11" s="69"/>
      <c r="LH11" s="69"/>
      <c r="LI11" s="69"/>
      <c r="LJ11" s="69"/>
      <c r="LK11" s="69"/>
      <c r="LL11" s="69"/>
      <c r="LM11" s="69"/>
      <c r="LN11" s="69"/>
      <c r="LO11" s="69"/>
      <c r="LP11" s="69"/>
      <c r="LQ11" s="69"/>
      <c r="LR11" s="69"/>
      <c r="LS11" s="69"/>
      <c r="LT11" s="69"/>
      <c r="LU11" s="69"/>
      <c r="LV11" s="69"/>
      <c r="LW11" s="69"/>
      <c r="LX11" s="69"/>
      <c r="LY11" s="69"/>
      <c r="LZ11" s="69"/>
      <c r="MA11" s="69"/>
      <c r="MB11" s="69"/>
      <c r="MC11" s="69"/>
      <c r="MD11" s="69"/>
      <c r="ME11" s="69"/>
      <c r="MF11" s="69"/>
      <c r="MG11" s="69"/>
      <c r="MH11" s="69"/>
      <c r="MI11" s="69"/>
      <c r="MJ11" s="69"/>
      <c r="MK11" s="69"/>
      <c r="ML11" s="69"/>
      <c r="MM11" s="69"/>
      <c r="MN11" s="69"/>
      <c r="MO11" s="69"/>
      <c r="MP11" s="69"/>
      <c r="MQ11" s="69"/>
      <c r="MR11" s="69"/>
      <c r="MS11" s="69"/>
      <c r="MT11" s="69"/>
      <c r="MU11" s="69"/>
      <c r="MV11" s="69"/>
      <c r="MW11" s="69"/>
      <c r="MX11" s="69"/>
      <c r="MY11" s="69"/>
      <c r="MZ11" s="69"/>
      <c r="NA11" s="69"/>
      <c r="NB11" s="69"/>
      <c r="NC11" s="69"/>
      <c r="ND11" s="69"/>
      <c r="NE11" s="69"/>
      <c r="NF11" s="69"/>
      <c r="NG11" s="69"/>
      <c r="NH11" s="69"/>
      <c r="NI11" s="69"/>
      <c r="NJ11" s="69"/>
      <c r="NK11" s="69"/>
      <c r="NL11" s="69"/>
      <c r="NM11" s="69"/>
      <c r="NN11" s="69"/>
      <c r="NO11" s="69"/>
      <c r="NP11" s="69"/>
      <c r="NQ11" s="69"/>
      <c r="NR11" s="69"/>
      <c r="NS11" s="69"/>
      <c r="NT11" s="69"/>
      <c r="NU11" s="69"/>
      <c r="NV11" s="69"/>
      <c r="NW11" s="69"/>
      <c r="NX11" s="69"/>
      <c r="NY11" s="69"/>
      <c r="NZ11" s="69"/>
      <c r="OA11" s="69"/>
      <c r="OB11" s="69"/>
      <c r="OC11" s="69"/>
      <c r="OD11" s="69"/>
      <c r="OE11" s="69"/>
      <c r="OF11" s="69"/>
      <c r="OG11" s="69"/>
      <c r="OH11" s="69"/>
      <c r="OI11" s="69"/>
      <c r="OJ11" s="69"/>
      <c r="OK11" s="69"/>
      <c r="OL11" s="69"/>
      <c r="OM11" s="69"/>
      <c r="ON11" s="69"/>
      <c r="OO11" s="69"/>
      <c r="OP11" s="69"/>
      <c r="OQ11" s="69"/>
      <c r="OR11" s="69"/>
      <c r="OS11" s="69"/>
      <c r="OT11" s="69"/>
      <c r="OU11" s="69"/>
      <c r="OV11" s="69"/>
      <c r="OW11" s="69"/>
      <c r="OX11" s="69"/>
      <c r="OY11" s="69"/>
      <c r="OZ11" s="69"/>
      <c r="PA11" s="69"/>
      <c r="PB11" s="69"/>
      <c r="PC11" s="69"/>
      <c r="PD11" s="69"/>
      <c r="PE11" s="69"/>
      <c r="PF11" s="69"/>
      <c r="PG11" s="69"/>
      <c r="PH11" s="69"/>
      <c r="PI11" s="69"/>
      <c r="PJ11" s="69"/>
      <c r="PK11" s="69"/>
      <c r="PL11" s="69"/>
      <c r="PM11" s="69"/>
      <c r="PN11" s="69"/>
      <c r="PO11" s="69"/>
      <c r="PP11" s="69"/>
      <c r="PQ11" s="69"/>
      <c r="PR11" s="69"/>
      <c r="PS11" s="69"/>
      <c r="PT11" s="69"/>
      <c r="PU11" s="69"/>
      <c r="PV11" s="69"/>
      <c r="PW11" s="69"/>
      <c r="PX11" s="69"/>
      <c r="PY11" s="69"/>
      <c r="PZ11" s="69"/>
      <c r="QA11" s="69"/>
      <c r="QB11" s="69"/>
      <c r="QC11" s="69"/>
      <c r="QD11" s="69"/>
      <c r="QE11" s="69"/>
      <c r="QF11" s="69"/>
      <c r="QG11" s="69"/>
      <c r="QH11" s="69"/>
      <c r="QI11" s="69"/>
      <c r="QJ11" s="69"/>
      <c r="QK11" s="69"/>
      <c r="QL11" s="69"/>
      <c r="QM11" s="69"/>
      <c r="QN11" s="69"/>
      <c r="QO11" s="69"/>
      <c r="QP11" s="69"/>
      <c r="QQ11" s="69"/>
      <c r="QR11" s="69"/>
      <c r="QS11" s="69"/>
      <c r="QT11" s="69"/>
      <c r="QU11" s="69"/>
      <c r="QV11" s="69"/>
      <c r="QW11" s="69"/>
      <c r="QX11" s="69"/>
      <c r="QY11" s="69"/>
      <c r="QZ11" s="69"/>
      <c r="RA11" s="69"/>
      <c r="RB11" s="69"/>
      <c r="RC11" s="69"/>
      <c r="RD11" s="69"/>
      <c r="RE11" s="69"/>
      <c r="RF11" s="69"/>
      <c r="RG11" s="69"/>
      <c r="RH11" s="69"/>
      <c r="RI11" s="69"/>
      <c r="RJ11" s="69"/>
      <c r="RK11" s="69"/>
      <c r="RL11" s="69"/>
      <c r="RM11" s="69"/>
      <c r="RN11" s="69"/>
      <c r="RO11" s="69"/>
      <c r="RP11" s="69"/>
      <c r="RQ11" s="69"/>
      <c r="RR11" s="69"/>
      <c r="RS11" s="69"/>
      <c r="RT11" s="69"/>
      <c r="RU11" s="69"/>
      <c r="RV11" s="69"/>
      <c r="RW11" s="69"/>
      <c r="RX11" s="69"/>
      <c r="RY11" s="69"/>
      <c r="RZ11" s="69"/>
      <c r="SA11" s="69"/>
      <c r="SB11" s="69"/>
      <c r="SC11" s="69"/>
      <c r="SD11" s="69"/>
      <c r="SE11" s="69"/>
      <c r="SF11" s="69"/>
      <c r="SG11" s="69"/>
      <c r="SH11" s="69"/>
      <c r="SI11" s="69"/>
      <c r="SJ11" s="69"/>
      <c r="SK11" s="69"/>
      <c r="SL11" s="69"/>
      <c r="SM11" s="69"/>
      <c r="SN11" s="69"/>
      <c r="SO11" s="69"/>
      <c r="SP11" s="69"/>
      <c r="SQ11" s="69"/>
      <c r="SR11" s="69"/>
      <c r="SS11" s="69"/>
      <c r="ST11" s="69"/>
      <c r="SU11" s="69"/>
      <c r="SV11" s="69"/>
      <c r="SW11" s="69"/>
      <c r="SX11" s="69"/>
      <c r="SY11" s="69"/>
      <c r="SZ11" s="69"/>
      <c r="TA11" s="69"/>
      <c r="TB11" s="69"/>
      <c r="TC11" s="69"/>
      <c r="TD11" s="69"/>
      <c r="TE11" s="69"/>
      <c r="TF11" s="69"/>
      <c r="TG11" s="69"/>
      <c r="TH11" s="69"/>
      <c r="TI11" s="69"/>
      <c r="TJ11" s="69"/>
      <c r="TK11" s="69"/>
      <c r="TL11" s="69"/>
      <c r="TM11" s="69"/>
      <c r="TN11" s="69"/>
      <c r="TO11" s="69"/>
      <c r="TP11" s="69"/>
      <c r="TQ11" s="69"/>
      <c r="TR11" s="69"/>
      <c r="TS11" s="69"/>
      <c r="TT11" s="69"/>
      <c r="TU11" s="69"/>
      <c r="TV11" s="69"/>
      <c r="TW11" s="69"/>
      <c r="TX11" s="69"/>
      <c r="TY11" s="69"/>
      <c r="TZ11" s="69"/>
      <c r="UA11" s="69"/>
      <c r="UB11" s="69"/>
      <c r="UC11" s="69"/>
      <c r="UD11" s="69"/>
      <c r="UE11" s="69"/>
      <c r="UF11" s="69"/>
      <c r="UG11" s="69"/>
      <c r="UH11" s="69"/>
      <c r="UI11" s="69"/>
      <c r="UJ11" s="69"/>
      <c r="UK11" s="69"/>
      <c r="UL11" s="69"/>
      <c r="UM11" s="69"/>
      <c r="UN11" s="69"/>
      <c r="UO11" s="69"/>
      <c r="UP11" s="69"/>
      <c r="UQ11" s="69"/>
      <c r="UR11" s="69"/>
      <c r="US11" s="69"/>
      <c r="UT11" s="69"/>
      <c r="UU11" s="69"/>
      <c r="UV11" s="69"/>
      <c r="UW11" s="69"/>
      <c r="UX11" s="69"/>
      <c r="UY11" s="69"/>
      <c r="UZ11" s="69"/>
      <c r="VA11" s="69"/>
      <c r="VB11" s="69"/>
      <c r="VC11" s="69"/>
      <c r="VD11" s="69"/>
      <c r="VE11" s="69"/>
      <c r="VF11" s="69"/>
      <c r="VG11" s="69"/>
      <c r="VH11" s="69"/>
      <c r="VI11" s="69"/>
      <c r="VJ11" s="69"/>
      <c r="VK11" s="69"/>
      <c r="VL11" s="69"/>
      <c r="VM11" s="69"/>
      <c r="VN11" s="69"/>
      <c r="VO11" s="69"/>
      <c r="VP11" s="69"/>
      <c r="VQ11" s="69"/>
      <c r="VR11" s="69"/>
      <c r="VS11" s="69"/>
      <c r="VT11" s="69"/>
      <c r="VU11" s="69"/>
      <c r="VV11" s="69"/>
      <c r="VW11" s="69"/>
      <c r="VX11" s="69"/>
      <c r="VY11" s="69"/>
      <c r="VZ11" s="69"/>
      <c r="WA11" s="69"/>
      <c r="WB11" s="69"/>
      <c r="WC11" s="69"/>
      <c r="WD11" s="69"/>
      <c r="WE11" s="69"/>
      <c r="WF11" s="69"/>
      <c r="WG11" s="69"/>
      <c r="WH11" s="69"/>
      <c r="WI11" s="69"/>
      <c r="WJ11" s="69"/>
      <c r="WK11" s="69"/>
      <c r="WL11" s="69"/>
      <c r="WM11" s="69"/>
      <c r="WN11" s="69"/>
      <c r="WO11" s="69"/>
      <c r="WP11" s="69"/>
      <c r="WQ11" s="69"/>
      <c r="WR11" s="69"/>
      <c r="WS11" s="69"/>
      <c r="WT11" s="69"/>
      <c r="WU11" s="69"/>
      <c r="WV11" s="69"/>
      <c r="WW11" s="69"/>
      <c r="WX11" s="69"/>
      <c r="WY11" s="69"/>
      <c r="WZ11" s="69"/>
      <c r="XA11" s="69"/>
      <c r="XB11" s="69"/>
      <c r="XC11" s="69"/>
      <c r="XD11" s="69"/>
      <c r="XE11" s="69"/>
      <c r="XF11" s="69"/>
      <c r="XG11" s="69"/>
      <c r="XH11" s="69"/>
      <c r="XI11" s="69"/>
      <c r="XJ11" s="69"/>
      <c r="XK11" s="69"/>
      <c r="XL11" s="69"/>
      <c r="XM11" s="69"/>
      <c r="XN11" s="69"/>
      <c r="XO11" s="69"/>
      <c r="XP11" s="69"/>
      <c r="XQ11" s="69"/>
      <c r="XR11" s="69"/>
      <c r="XS11" s="69"/>
      <c r="XT11" s="69"/>
      <c r="XU11" s="69"/>
      <c r="XV11" s="69"/>
      <c r="XW11" s="69"/>
      <c r="XX11" s="69"/>
      <c r="XY11" s="69"/>
      <c r="XZ11" s="69"/>
      <c r="YA11" s="69"/>
      <c r="YB11" s="69"/>
      <c r="YC11" s="69"/>
      <c r="YD11" s="69"/>
      <c r="YE11" s="69"/>
      <c r="YF11" s="69"/>
      <c r="YG11" s="69"/>
      <c r="YH11" s="69"/>
      <c r="YI11" s="69"/>
      <c r="YJ11" s="69"/>
      <c r="YK11" s="69"/>
      <c r="YL11" s="69"/>
      <c r="YM11" s="69"/>
      <c r="YN11" s="69"/>
      <c r="YO11" s="69"/>
      <c r="YP11" s="69"/>
      <c r="YQ11" s="69"/>
      <c r="YR11" s="69"/>
      <c r="YS11" s="69"/>
      <c r="YT11" s="69"/>
      <c r="YU11" s="69"/>
      <c r="YV11" s="69"/>
      <c r="YW11" s="69"/>
      <c r="YX11" s="69"/>
      <c r="YY11" s="69"/>
      <c r="YZ11" s="69"/>
      <c r="ZA11" s="69"/>
      <c r="ZB11" s="69"/>
      <c r="ZC11" s="69"/>
      <c r="ZD11" s="69"/>
      <c r="ZE11" s="69"/>
      <c r="ZF11" s="69"/>
      <c r="ZG11" s="69"/>
      <c r="ZH11" s="69"/>
      <c r="ZI11" s="69"/>
      <c r="ZJ11" s="69"/>
      <c r="ZK11" s="69"/>
      <c r="ZL11" s="69"/>
      <c r="ZM11" s="69"/>
      <c r="ZN11" s="69"/>
      <c r="ZO11" s="69"/>
      <c r="ZP11" s="69"/>
      <c r="ZQ11" s="69"/>
      <c r="ZR11" s="69"/>
      <c r="ZS11" s="69"/>
      <c r="ZT11" s="69"/>
      <c r="ZU11" s="69"/>
      <c r="ZV11" s="69"/>
      <c r="ZW11" s="69"/>
      <c r="ZX11" s="69"/>
      <c r="ZY11" s="69"/>
      <c r="ZZ11" s="69"/>
      <c r="AAA11" s="69"/>
      <c r="AAB11" s="69"/>
      <c r="AAC11" s="69"/>
      <c r="AAD11" s="69"/>
      <c r="AAE11" s="69"/>
      <c r="AAF11" s="69"/>
      <c r="AAG11" s="69"/>
      <c r="AAH11" s="69"/>
      <c r="AAI11" s="69"/>
      <c r="AAJ11" s="69"/>
      <c r="AAK11" s="69"/>
      <c r="AAL11" s="69"/>
      <c r="AAM11" s="69"/>
      <c r="AAN11" s="69"/>
      <c r="AAO11" s="69"/>
      <c r="AAP11" s="69"/>
      <c r="AAQ11" s="69"/>
      <c r="AAR11" s="69"/>
      <c r="AAS11" s="69"/>
      <c r="AAT11" s="69"/>
      <c r="AAU11" s="69"/>
      <c r="AAV11" s="69"/>
      <c r="AAW11" s="69"/>
      <c r="AAX11" s="69"/>
      <c r="AAY11" s="69"/>
      <c r="AAZ11" s="69"/>
      <c r="ABA11" s="69"/>
      <c r="ABB11" s="69"/>
      <c r="ABC11" s="69"/>
      <c r="ABD11" s="69"/>
      <c r="ABE11" s="69"/>
      <c r="ABF11" s="69"/>
      <c r="ABG11" s="69"/>
      <c r="ABH11" s="69"/>
      <c r="ABI11" s="69"/>
      <c r="ABJ11" s="69"/>
      <c r="ABK11" s="69"/>
      <c r="ABL11" s="69"/>
      <c r="ABM11" s="69"/>
      <c r="ABN11" s="69"/>
      <c r="ABO11" s="69"/>
      <c r="ABP11" s="69"/>
      <c r="ABQ11" s="69"/>
      <c r="ABR11" s="69"/>
      <c r="ABS11" s="69"/>
      <c r="ABT11" s="69"/>
      <c r="ABU11" s="69"/>
      <c r="ABV11" s="69"/>
      <c r="ABW11" s="69"/>
      <c r="ABX11" s="69"/>
      <c r="ABY11" s="69"/>
      <c r="ABZ11" s="69"/>
      <c r="ACA11" s="69"/>
      <c r="ACB11" s="69"/>
      <c r="ACC11" s="69"/>
      <c r="ACD11" s="69"/>
      <c r="ACE11" s="69"/>
      <c r="ACF11" s="69"/>
      <c r="ACG11" s="69"/>
      <c r="ACH11" s="69"/>
      <c r="ACI11" s="69"/>
      <c r="ACJ11" s="69"/>
      <c r="ACK11" s="69"/>
      <c r="ACL11" s="69"/>
      <c r="ACM11" s="69"/>
      <c r="ACN11" s="69"/>
      <c r="ACO11" s="69"/>
      <c r="ACP11" s="69"/>
      <c r="ACQ11" s="69"/>
      <c r="ACR11" s="69"/>
      <c r="ACS11" s="69"/>
      <c r="ACT11" s="69"/>
      <c r="ACU11" s="69"/>
      <c r="ACV11" s="69"/>
      <c r="ACW11" s="69"/>
      <c r="ACX11" s="69"/>
      <c r="ACY11" s="69"/>
      <c r="ACZ11" s="69"/>
      <c r="ADA11" s="69"/>
      <c r="ADB11" s="69"/>
      <c r="ADC11" s="69"/>
      <c r="ADD11" s="69"/>
      <c r="ADE11" s="69"/>
      <c r="ADF11" s="69"/>
      <c r="ADG11" s="69"/>
      <c r="ADH11" s="69"/>
      <c r="ADI11" s="69"/>
      <c r="ADJ11" s="69"/>
      <c r="ADK11" s="69"/>
      <c r="ADL11" s="69"/>
      <c r="ADM11" s="69"/>
      <c r="ADN11" s="69"/>
      <c r="ADO11" s="69"/>
      <c r="ADP11" s="69"/>
      <c r="ADQ11" s="69"/>
      <c r="ADR11" s="69"/>
      <c r="ADS11" s="69"/>
      <c r="ADT11" s="69"/>
      <c r="ADU11" s="69"/>
      <c r="ADV11" s="69"/>
      <c r="ADW11" s="69"/>
      <c r="ADX11" s="69"/>
      <c r="ADY11" s="69"/>
      <c r="ADZ11" s="69"/>
      <c r="AEA11" s="69"/>
      <c r="AEB11" s="69"/>
      <c r="AEC11" s="69"/>
      <c r="AED11" s="69"/>
      <c r="AEE11" s="69"/>
      <c r="AEF11" s="69"/>
      <c r="AEG11" s="69"/>
      <c r="AEH11" s="69"/>
      <c r="AEI11" s="69"/>
      <c r="AEJ11" s="69"/>
      <c r="AEK11" s="69"/>
      <c r="AEL11" s="69"/>
      <c r="AEM11" s="69"/>
      <c r="AEN11" s="69"/>
      <c r="AEO11" s="69"/>
      <c r="AEP11" s="69"/>
      <c r="AEQ11" s="69"/>
      <c r="AER11" s="69"/>
      <c r="AES11" s="69"/>
      <c r="AET11" s="69"/>
      <c r="AEU11" s="69"/>
      <c r="AEV11" s="69"/>
      <c r="AEW11" s="69"/>
      <c r="AEX11" s="69"/>
      <c r="AEY11" s="69"/>
      <c r="AEZ11" s="69"/>
      <c r="AFA11" s="69"/>
      <c r="AFB11" s="69"/>
      <c r="AFC11" s="69"/>
      <c r="AFD11" s="69"/>
      <c r="AFE11" s="69"/>
      <c r="AFF11" s="69"/>
      <c r="AFG11" s="69"/>
      <c r="AFH11" s="69"/>
      <c r="AFI11" s="69"/>
      <c r="AFJ11" s="69"/>
      <c r="AFK11" s="69"/>
      <c r="AFL11" s="69"/>
      <c r="AFM11" s="69"/>
      <c r="AFN11" s="69"/>
      <c r="AFO11" s="69"/>
      <c r="AFP11" s="69"/>
      <c r="AFQ11" s="69"/>
      <c r="AFR11" s="69"/>
      <c r="AFS11" s="69"/>
      <c r="AFT11" s="69"/>
      <c r="AFU11" s="69"/>
      <c r="AFV11" s="69"/>
      <c r="AFW11" s="69"/>
      <c r="AFX11" s="69"/>
      <c r="AFY11" s="69"/>
      <c r="AFZ11" s="69"/>
      <c r="AGA11" s="69"/>
      <c r="AGB11" s="69"/>
      <c r="AGC11" s="69"/>
      <c r="AGD11" s="69"/>
      <c r="AGE11" s="69"/>
      <c r="AGF11" s="69"/>
      <c r="AGG11" s="69"/>
      <c r="AGH11" s="69"/>
      <c r="AGI11" s="69"/>
      <c r="AGJ11" s="69"/>
      <c r="AGK11" s="69"/>
      <c r="AGL11" s="69"/>
      <c r="AGM11" s="69"/>
      <c r="AGN11" s="69"/>
      <c r="AGO11" s="69"/>
      <c r="AGP11" s="69"/>
      <c r="AGQ11" s="69"/>
      <c r="AGR11" s="69"/>
      <c r="AGS11" s="69"/>
      <c r="AGT11" s="69"/>
      <c r="AGU11" s="69"/>
      <c r="AGV11" s="69"/>
      <c r="AGW11" s="69"/>
      <c r="AGX11" s="69"/>
      <c r="AGY11" s="69"/>
      <c r="AGZ11" s="69"/>
      <c r="AHA11" s="69"/>
      <c r="AHB11" s="69"/>
      <c r="AHC11" s="69"/>
      <c r="AHD11" s="69"/>
      <c r="AHE11" s="69"/>
      <c r="AHF11" s="69"/>
      <c r="AHG11" s="69"/>
      <c r="AHH11" s="69"/>
      <c r="AHI11" s="69"/>
      <c r="AHJ11" s="69"/>
      <c r="AHK11" s="69"/>
      <c r="AHL11" s="69"/>
      <c r="AHM11" s="69"/>
      <c r="AHN11" s="69"/>
      <c r="AHO11" s="69"/>
      <c r="AHP11" s="69"/>
      <c r="AHQ11" s="69"/>
      <c r="AHR11" s="69"/>
      <c r="AHS11" s="69"/>
      <c r="AHT11" s="69"/>
      <c r="AHU11" s="69"/>
      <c r="AHV11" s="69"/>
      <c r="AHW11" s="69"/>
      <c r="AHX11" s="69"/>
      <c r="AHY11" s="69"/>
      <c r="AHZ11" s="69"/>
      <c r="AIA11" s="69"/>
      <c r="AIB11" s="69"/>
      <c r="AIC11" s="69"/>
      <c r="AID11" s="69"/>
      <c r="AIE11" s="69"/>
      <c r="AIF11" s="69"/>
      <c r="AIG11" s="69"/>
      <c r="AIH11" s="69"/>
      <c r="AII11" s="69"/>
    </row>
    <row r="12" spans="1:919" ht="13.5" customHeight="1" x14ac:dyDescent="0.25">
      <c r="E12" s="1007" t="s">
        <v>2072</v>
      </c>
      <c r="F12" s="1007"/>
      <c r="G12" s="1007"/>
      <c r="H12" s="1007"/>
      <c r="I12" s="1007"/>
      <c r="J12" s="1007"/>
    </row>
    <row r="13" spans="1:919" ht="13.5" customHeight="1" x14ac:dyDescent="0.25">
      <c r="E13" s="1007" t="s">
        <v>2073</v>
      </c>
      <c r="F13" s="1007"/>
      <c r="G13" s="1007"/>
      <c r="H13" s="1007"/>
      <c r="I13" s="1007"/>
      <c r="J13" s="1007"/>
    </row>
    <row r="14" spans="1:919" ht="15" customHeight="1" x14ac:dyDescent="0.25">
      <c r="E14" s="1008" t="str">
        <f>IF(OsnPodaci!B58="","Unijeti interval izvještavanja.","na dan "&amp;TEXT(OsnPodaci!B58,"dd.mm.yyyy.")&amp;" godine")</f>
        <v>na dan 31.12.2023. godine</v>
      </c>
      <c r="F14" s="1008"/>
      <c r="G14" s="1008"/>
      <c r="H14" s="1008"/>
      <c r="I14" s="1008"/>
      <c r="J14" s="1008"/>
    </row>
    <row r="15" spans="1:919" x14ac:dyDescent="0.25">
      <c r="E15" s="73"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F15" s="74"/>
      <c r="G15" s="74"/>
      <c r="H15" s="74"/>
      <c r="J15" s="501" t="s">
        <v>2074</v>
      </c>
    </row>
    <row r="16" spans="1:919" ht="27.2" customHeight="1" x14ac:dyDescent="0.25">
      <c r="E16" s="742" t="s">
        <v>2075</v>
      </c>
      <c r="F16" s="743" t="s">
        <v>2045</v>
      </c>
      <c r="G16" s="743" t="s">
        <v>2076</v>
      </c>
      <c r="H16" s="744" t="s">
        <v>2077</v>
      </c>
      <c r="I16" s="744" t="str">
        <f>"Od "&amp;TEXT(OsnPodaci!A58,"dd.mm.")&amp;" do "&amp;TEXT(OsnPodaci!B58,"dd.mm.")&amp;" tekuće godine"</f>
        <v>Od 01.01. do 31.12. tekuće godine</v>
      </c>
      <c r="J16" s="744" t="str">
        <f>"Od "&amp;TEXT(OsnPodaci!A58,"dd.mm.")&amp;" do "&amp;TEXT(OsnPodaci!B58,"dd.mm.")&amp;" prethodne godine"</f>
        <v>Od 01.01. do 31.12. prethodne godine</v>
      </c>
    </row>
    <row r="17" spans="1:919" s="77" customFormat="1" ht="12.75" customHeight="1" x14ac:dyDescent="0.25">
      <c r="A17" s="75"/>
      <c r="B17" s="75"/>
      <c r="C17" s="75"/>
      <c r="D17" s="75"/>
      <c r="E17" s="745">
        <v>1</v>
      </c>
      <c r="F17" s="746">
        <v>2</v>
      </c>
      <c r="G17" s="746">
        <v>3</v>
      </c>
      <c r="H17" s="747">
        <v>4</v>
      </c>
      <c r="I17" s="747">
        <v>5</v>
      </c>
      <c r="J17" s="747">
        <v>6</v>
      </c>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6"/>
      <c r="GP17" s="76"/>
      <c r="GQ17" s="76"/>
      <c r="GR17" s="76"/>
      <c r="GS17" s="76"/>
      <c r="GT17" s="76"/>
      <c r="GU17" s="76"/>
      <c r="GV17" s="76"/>
      <c r="GW17" s="76"/>
      <c r="GX17" s="76"/>
      <c r="GY17" s="76"/>
      <c r="GZ17" s="76"/>
      <c r="HA17" s="76"/>
      <c r="HB17" s="76"/>
      <c r="HC17" s="76"/>
      <c r="HD17" s="76"/>
      <c r="HE17" s="76"/>
      <c r="HF17" s="76"/>
      <c r="HG17" s="76"/>
      <c r="HH17" s="76"/>
      <c r="HI17" s="76"/>
      <c r="HJ17" s="76"/>
      <c r="HK17" s="76"/>
      <c r="HL17" s="76"/>
      <c r="HM17" s="76"/>
      <c r="HN17" s="76"/>
      <c r="HO17" s="76"/>
      <c r="HP17" s="76"/>
      <c r="HQ17" s="76"/>
      <c r="HR17" s="76"/>
      <c r="HS17" s="76"/>
      <c r="HT17" s="76"/>
      <c r="HU17" s="76"/>
      <c r="HV17" s="76"/>
      <c r="HW17" s="76"/>
      <c r="HX17" s="76"/>
      <c r="HY17" s="76"/>
      <c r="HZ17" s="76"/>
      <c r="IA17" s="76"/>
      <c r="IB17" s="76"/>
      <c r="IC17" s="76"/>
      <c r="ID17" s="76"/>
      <c r="IE17" s="76"/>
      <c r="IF17" s="76"/>
      <c r="IG17" s="76"/>
      <c r="IH17" s="76"/>
      <c r="II17" s="76"/>
      <c r="IJ17" s="76"/>
      <c r="IK17" s="76"/>
      <c r="IL17" s="76"/>
      <c r="IM17" s="76"/>
      <c r="IN17" s="76"/>
      <c r="IO17" s="76"/>
      <c r="IP17" s="76"/>
      <c r="IQ17" s="76"/>
      <c r="IR17" s="76"/>
      <c r="IS17" s="76"/>
      <c r="IT17" s="76"/>
      <c r="IU17" s="76"/>
      <c r="IV17" s="76"/>
      <c r="IW17" s="76"/>
      <c r="IX17" s="76"/>
      <c r="IY17" s="76"/>
      <c r="IZ17" s="76"/>
      <c r="JA17" s="76"/>
      <c r="JB17" s="76"/>
      <c r="JC17" s="76"/>
      <c r="JD17" s="76"/>
      <c r="JE17" s="76"/>
      <c r="JF17" s="76"/>
      <c r="JG17" s="76"/>
      <c r="JH17" s="76"/>
      <c r="JI17" s="76"/>
      <c r="JJ17" s="76"/>
      <c r="JK17" s="76"/>
      <c r="JL17" s="76"/>
      <c r="JM17" s="76"/>
      <c r="JN17" s="76"/>
      <c r="JO17" s="76"/>
      <c r="JP17" s="76"/>
      <c r="JQ17" s="76"/>
      <c r="JR17" s="76"/>
      <c r="JS17" s="76"/>
      <c r="JT17" s="76"/>
      <c r="JU17" s="76"/>
      <c r="JV17" s="76"/>
      <c r="JW17" s="76"/>
      <c r="JX17" s="76"/>
      <c r="JY17" s="76"/>
      <c r="JZ17" s="76"/>
      <c r="KA17" s="76"/>
      <c r="KB17" s="76"/>
      <c r="KC17" s="76"/>
      <c r="KD17" s="76"/>
      <c r="KE17" s="76"/>
      <c r="KF17" s="76"/>
      <c r="KG17" s="76"/>
      <c r="KH17" s="76"/>
      <c r="KI17" s="76"/>
      <c r="KJ17" s="76"/>
      <c r="KK17" s="76"/>
      <c r="KL17" s="76"/>
      <c r="KM17" s="76"/>
      <c r="KN17" s="76"/>
      <c r="KO17" s="76"/>
      <c r="KP17" s="76"/>
      <c r="KQ17" s="76"/>
      <c r="KR17" s="76"/>
      <c r="KS17" s="76"/>
      <c r="KT17" s="76"/>
      <c r="KU17" s="76"/>
      <c r="KV17" s="76"/>
      <c r="KW17" s="76"/>
      <c r="KX17" s="76"/>
      <c r="KY17" s="76"/>
      <c r="KZ17" s="76"/>
      <c r="LA17" s="76"/>
      <c r="LB17" s="76"/>
      <c r="LC17" s="76"/>
      <c r="LD17" s="76"/>
      <c r="LE17" s="76"/>
      <c r="LF17" s="76"/>
      <c r="LG17" s="76"/>
      <c r="LH17" s="76"/>
      <c r="LI17" s="76"/>
      <c r="LJ17" s="76"/>
      <c r="LK17" s="76"/>
      <c r="LL17" s="76"/>
      <c r="LM17" s="76"/>
      <c r="LN17" s="76"/>
      <c r="LO17" s="76"/>
      <c r="LP17" s="76"/>
      <c r="LQ17" s="76"/>
      <c r="LR17" s="76"/>
      <c r="LS17" s="76"/>
      <c r="LT17" s="76"/>
      <c r="LU17" s="76"/>
      <c r="LV17" s="76"/>
      <c r="LW17" s="76"/>
      <c r="LX17" s="76"/>
      <c r="LY17" s="76"/>
      <c r="LZ17" s="76"/>
      <c r="MA17" s="76"/>
      <c r="MB17" s="76"/>
      <c r="MC17" s="76"/>
      <c r="MD17" s="76"/>
      <c r="ME17" s="76"/>
      <c r="MF17" s="76"/>
      <c r="MG17" s="76"/>
      <c r="MH17" s="76"/>
      <c r="MI17" s="76"/>
      <c r="MJ17" s="76"/>
      <c r="MK17" s="76"/>
      <c r="ML17" s="76"/>
      <c r="MM17" s="76"/>
      <c r="MN17" s="76"/>
      <c r="MO17" s="76"/>
      <c r="MP17" s="76"/>
      <c r="MQ17" s="76"/>
      <c r="MR17" s="76"/>
      <c r="MS17" s="76"/>
      <c r="MT17" s="76"/>
      <c r="MU17" s="76"/>
      <c r="MV17" s="76"/>
      <c r="MW17" s="76"/>
      <c r="MX17" s="76"/>
      <c r="MY17" s="76"/>
      <c r="MZ17" s="76"/>
      <c r="NA17" s="76"/>
      <c r="NB17" s="76"/>
      <c r="NC17" s="76"/>
      <c r="ND17" s="76"/>
      <c r="NE17" s="76"/>
      <c r="NF17" s="76"/>
      <c r="NG17" s="76"/>
      <c r="NH17" s="76"/>
      <c r="NI17" s="76"/>
      <c r="NJ17" s="76"/>
      <c r="NK17" s="76"/>
      <c r="NL17" s="76"/>
      <c r="NM17" s="76"/>
      <c r="NN17" s="76"/>
      <c r="NO17" s="76"/>
      <c r="NP17" s="76"/>
      <c r="NQ17" s="76"/>
      <c r="NR17" s="76"/>
      <c r="NS17" s="76"/>
      <c r="NT17" s="76"/>
      <c r="NU17" s="76"/>
      <c r="NV17" s="76"/>
      <c r="NW17" s="76"/>
      <c r="NX17" s="76"/>
      <c r="NY17" s="76"/>
      <c r="NZ17" s="76"/>
      <c r="OA17" s="76"/>
      <c r="OB17" s="76"/>
      <c r="OC17" s="76"/>
      <c r="OD17" s="76"/>
      <c r="OE17" s="76"/>
      <c r="OF17" s="76"/>
      <c r="OG17" s="76"/>
      <c r="OH17" s="76"/>
      <c r="OI17" s="76"/>
      <c r="OJ17" s="76"/>
      <c r="OK17" s="76"/>
      <c r="OL17" s="76"/>
      <c r="OM17" s="76"/>
      <c r="ON17" s="76"/>
      <c r="OO17" s="76"/>
      <c r="OP17" s="76"/>
      <c r="OQ17" s="76"/>
      <c r="OR17" s="76"/>
      <c r="OS17" s="76"/>
      <c r="OT17" s="76"/>
      <c r="OU17" s="76"/>
      <c r="OV17" s="76"/>
      <c r="OW17" s="76"/>
      <c r="OX17" s="76"/>
      <c r="OY17" s="76"/>
      <c r="OZ17" s="76"/>
      <c r="PA17" s="76"/>
      <c r="PB17" s="76"/>
      <c r="PC17" s="76"/>
      <c r="PD17" s="76"/>
      <c r="PE17" s="76"/>
      <c r="PF17" s="76"/>
      <c r="PG17" s="76"/>
      <c r="PH17" s="76"/>
      <c r="PI17" s="76"/>
      <c r="PJ17" s="76"/>
      <c r="PK17" s="76"/>
      <c r="PL17" s="76"/>
      <c r="PM17" s="76"/>
      <c r="PN17" s="76"/>
      <c r="PO17" s="76"/>
      <c r="PP17" s="76"/>
      <c r="PQ17" s="76"/>
      <c r="PR17" s="76"/>
      <c r="PS17" s="76"/>
      <c r="PT17" s="76"/>
      <c r="PU17" s="76"/>
      <c r="PV17" s="76"/>
      <c r="PW17" s="76"/>
      <c r="PX17" s="76"/>
      <c r="PY17" s="76"/>
      <c r="PZ17" s="76"/>
      <c r="QA17" s="76"/>
      <c r="QB17" s="76"/>
      <c r="QC17" s="76"/>
      <c r="QD17" s="76"/>
      <c r="QE17" s="76"/>
      <c r="QF17" s="76"/>
      <c r="QG17" s="76"/>
      <c r="QH17" s="76"/>
      <c r="QI17" s="76"/>
      <c r="QJ17" s="76"/>
      <c r="QK17" s="76"/>
      <c r="QL17" s="76"/>
      <c r="QM17" s="76"/>
      <c r="QN17" s="76"/>
      <c r="QO17" s="76"/>
      <c r="QP17" s="76"/>
      <c r="QQ17" s="76"/>
      <c r="QR17" s="76"/>
      <c r="QS17" s="76"/>
      <c r="QT17" s="76"/>
      <c r="QU17" s="76"/>
      <c r="QV17" s="76"/>
      <c r="QW17" s="76"/>
      <c r="QX17" s="76"/>
      <c r="QY17" s="76"/>
      <c r="QZ17" s="76"/>
      <c r="RA17" s="76"/>
      <c r="RB17" s="76"/>
      <c r="RC17" s="76"/>
      <c r="RD17" s="76"/>
      <c r="RE17" s="76"/>
      <c r="RF17" s="76"/>
      <c r="RG17" s="76"/>
      <c r="RH17" s="76"/>
      <c r="RI17" s="76"/>
      <c r="RJ17" s="76"/>
      <c r="RK17" s="76"/>
      <c r="RL17" s="76"/>
      <c r="RM17" s="76"/>
      <c r="RN17" s="76"/>
      <c r="RO17" s="76"/>
      <c r="RP17" s="76"/>
      <c r="RQ17" s="76"/>
      <c r="RR17" s="76"/>
      <c r="RS17" s="76"/>
      <c r="RT17" s="76"/>
      <c r="RU17" s="76"/>
      <c r="RV17" s="76"/>
      <c r="RW17" s="76"/>
      <c r="RX17" s="76"/>
      <c r="RY17" s="76"/>
      <c r="RZ17" s="76"/>
      <c r="SA17" s="76"/>
      <c r="SB17" s="76"/>
      <c r="SC17" s="76"/>
      <c r="SD17" s="76"/>
      <c r="SE17" s="76"/>
      <c r="SF17" s="76"/>
      <c r="SG17" s="76"/>
      <c r="SH17" s="76"/>
      <c r="SI17" s="76"/>
      <c r="SJ17" s="76"/>
      <c r="SK17" s="76"/>
      <c r="SL17" s="76"/>
      <c r="SM17" s="76"/>
      <c r="SN17" s="76"/>
      <c r="SO17" s="76"/>
      <c r="SP17" s="76"/>
      <c r="SQ17" s="76"/>
      <c r="SR17" s="76"/>
      <c r="SS17" s="76"/>
      <c r="ST17" s="76"/>
      <c r="SU17" s="76"/>
      <c r="SV17" s="76"/>
      <c r="SW17" s="76"/>
      <c r="SX17" s="76"/>
      <c r="SY17" s="76"/>
      <c r="SZ17" s="76"/>
      <c r="TA17" s="76"/>
      <c r="TB17" s="76"/>
      <c r="TC17" s="76"/>
      <c r="TD17" s="76"/>
      <c r="TE17" s="76"/>
      <c r="TF17" s="76"/>
      <c r="TG17" s="76"/>
      <c r="TH17" s="76"/>
      <c r="TI17" s="76"/>
      <c r="TJ17" s="76"/>
      <c r="TK17" s="76"/>
      <c r="TL17" s="76"/>
      <c r="TM17" s="76"/>
      <c r="TN17" s="76"/>
      <c r="TO17" s="76"/>
      <c r="TP17" s="76"/>
      <c r="TQ17" s="76"/>
      <c r="TR17" s="76"/>
      <c r="TS17" s="76"/>
      <c r="TT17" s="76"/>
      <c r="TU17" s="76"/>
      <c r="TV17" s="76"/>
      <c r="TW17" s="76"/>
      <c r="TX17" s="76"/>
      <c r="TY17" s="76"/>
      <c r="TZ17" s="76"/>
      <c r="UA17" s="76"/>
      <c r="UB17" s="76"/>
      <c r="UC17" s="76"/>
      <c r="UD17" s="76"/>
      <c r="UE17" s="76"/>
      <c r="UF17" s="76"/>
      <c r="UG17" s="76"/>
      <c r="UH17" s="76"/>
      <c r="UI17" s="76"/>
      <c r="UJ17" s="76"/>
      <c r="UK17" s="76"/>
      <c r="UL17" s="76"/>
      <c r="UM17" s="76"/>
      <c r="UN17" s="76"/>
      <c r="UO17" s="76"/>
      <c r="UP17" s="76"/>
      <c r="UQ17" s="76"/>
      <c r="UR17" s="76"/>
      <c r="US17" s="76"/>
      <c r="UT17" s="76"/>
      <c r="UU17" s="76"/>
      <c r="UV17" s="76"/>
      <c r="UW17" s="76"/>
      <c r="UX17" s="76"/>
      <c r="UY17" s="76"/>
      <c r="UZ17" s="76"/>
      <c r="VA17" s="76"/>
      <c r="VB17" s="76"/>
      <c r="VC17" s="76"/>
      <c r="VD17" s="76"/>
      <c r="VE17" s="76"/>
      <c r="VF17" s="76"/>
      <c r="VG17" s="76"/>
      <c r="VH17" s="76"/>
      <c r="VI17" s="76"/>
      <c r="VJ17" s="76"/>
      <c r="VK17" s="76"/>
      <c r="VL17" s="76"/>
      <c r="VM17" s="76"/>
      <c r="VN17" s="76"/>
      <c r="VO17" s="76"/>
      <c r="VP17" s="76"/>
      <c r="VQ17" s="76"/>
      <c r="VR17" s="76"/>
      <c r="VS17" s="76"/>
      <c r="VT17" s="76"/>
      <c r="VU17" s="76"/>
      <c r="VV17" s="76"/>
      <c r="VW17" s="76"/>
      <c r="VX17" s="76"/>
      <c r="VY17" s="76"/>
      <c r="VZ17" s="76"/>
      <c r="WA17" s="76"/>
      <c r="WB17" s="76"/>
      <c r="WC17" s="76"/>
      <c r="WD17" s="76"/>
      <c r="WE17" s="76"/>
      <c r="WF17" s="76"/>
      <c r="WG17" s="76"/>
      <c r="WH17" s="76"/>
      <c r="WI17" s="76"/>
      <c r="WJ17" s="76"/>
      <c r="WK17" s="76"/>
      <c r="WL17" s="76"/>
      <c r="WM17" s="76"/>
      <c r="WN17" s="76"/>
      <c r="WO17" s="76"/>
      <c r="WP17" s="76"/>
      <c r="WQ17" s="76"/>
      <c r="WR17" s="76"/>
      <c r="WS17" s="76"/>
      <c r="WT17" s="76"/>
      <c r="WU17" s="76"/>
      <c r="WV17" s="76"/>
      <c r="WW17" s="76"/>
      <c r="WX17" s="76"/>
      <c r="WY17" s="76"/>
      <c r="WZ17" s="76"/>
      <c r="XA17" s="76"/>
      <c r="XB17" s="76"/>
      <c r="XC17" s="76"/>
      <c r="XD17" s="76"/>
      <c r="XE17" s="76"/>
      <c r="XF17" s="76"/>
      <c r="XG17" s="76"/>
      <c r="XH17" s="76"/>
      <c r="XI17" s="76"/>
      <c r="XJ17" s="76"/>
      <c r="XK17" s="76"/>
      <c r="XL17" s="76"/>
      <c r="XM17" s="76"/>
      <c r="XN17" s="76"/>
      <c r="XO17" s="76"/>
      <c r="XP17" s="76"/>
      <c r="XQ17" s="76"/>
      <c r="XR17" s="76"/>
      <c r="XS17" s="76"/>
      <c r="XT17" s="76"/>
      <c r="XU17" s="76"/>
      <c r="XV17" s="76"/>
      <c r="XW17" s="76"/>
      <c r="XX17" s="76"/>
      <c r="XY17" s="76"/>
      <c r="XZ17" s="76"/>
      <c r="YA17" s="76"/>
      <c r="YB17" s="76"/>
      <c r="YC17" s="76"/>
      <c r="YD17" s="76"/>
      <c r="YE17" s="76"/>
      <c r="YF17" s="76"/>
      <c r="YG17" s="76"/>
      <c r="YH17" s="76"/>
      <c r="YI17" s="76"/>
      <c r="YJ17" s="76"/>
      <c r="YK17" s="76"/>
      <c r="YL17" s="76"/>
      <c r="YM17" s="76"/>
      <c r="YN17" s="76"/>
      <c r="YO17" s="76"/>
      <c r="YP17" s="76"/>
      <c r="YQ17" s="76"/>
      <c r="YR17" s="76"/>
      <c r="YS17" s="76"/>
      <c r="YT17" s="76"/>
      <c r="YU17" s="76"/>
      <c r="YV17" s="76"/>
      <c r="YW17" s="76"/>
      <c r="YX17" s="76"/>
      <c r="YY17" s="76"/>
      <c r="YZ17" s="76"/>
      <c r="ZA17" s="76"/>
      <c r="ZB17" s="76"/>
      <c r="ZC17" s="76"/>
      <c r="ZD17" s="76"/>
      <c r="ZE17" s="76"/>
      <c r="ZF17" s="76"/>
      <c r="ZG17" s="76"/>
      <c r="ZH17" s="76"/>
      <c r="ZI17" s="76"/>
      <c r="ZJ17" s="76"/>
      <c r="ZK17" s="76"/>
      <c r="ZL17" s="76"/>
      <c r="ZM17" s="76"/>
      <c r="ZN17" s="76"/>
      <c r="ZO17" s="76"/>
      <c r="ZP17" s="76"/>
      <c r="ZQ17" s="76"/>
      <c r="ZR17" s="76"/>
      <c r="ZS17" s="76"/>
      <c r="ZT17" s="76"/>
      <c r="ZU17" s="76"/>
      <c r="ZV17" s="76"/>
      <c r="ZW17" s="76"/>
      <c r="ZX17" s="76"/>
      <c r="ZY17" s="76"/>
      <c r="ZZ17" s="76"/>
      <c r="AAA17" s="76"/>
      <c r="AAB17" s="76"/>
      <c r="AAC17" s="76"/>
      <c r="AAD17" s="76"/>
      <c r="AAE17" s="76"/>
      <c r="AAF17" s="76"/>
      <c r="AAG17" s="76"/>
      <c r="AAH17" s="76"/>
      <c r="AAI17" s="76"/>
      <c r="AAJ17" s="76"/>
      <c r="AAK17" s="76"/>
      <c r="AAL17" s="76"/>
      <c r="AAM17" s="76"/>
      <c r="AAN17" s="76"/>
      <c r="AAO17" s="76"/>
      <c r="AAP17" s="76"/>
      <c r="AAQ17" s="76"/>
      <c r="AAR17" s="76"/>
      <c r="AAS17" s="76"/>
      <c r="AAT17" s="76"/>
      <c r="AAU17" s="76"/>
      <c r="AAV17" s="76"/>
      <c r="AAW17" s="76"/>
      <c r="AAX17" s="76"/>
      <c r="AAY17" s="76"/>
      <c r="AAZ17" s="76"/>
      <c r="ABA17" s="76"/>
      <c r="ABB17" s="76"/>
      <c r="ABC17" s="76"/>
      <c r="ABD17" s="76"/>
      <c r="ABE17" s="76"/>
      <c r="ABF17" s="76"/>
      <c r="ABG17" s="76"/>
      <c r="ABH17" s="76"/>
      <c r="ABI17" s="76"/>
      <c r="ABJ17" s="76"/>
      <c r="ABK17" s="76"/>
      <c r="ABL17" s="76"/>
      <c r="ABM17" s="76"/>
      <c r="ABN17" s="76"/>
      <c r="ABO17" s="76"/>
      <c r="ABP17" s="76"/>
      <c r="ABQ17" s="76"/>
      <c r="ABR17" s="76"/>
      <c r="ABS17" s="76"/>
      <c r="ABT17" s="76"/>
      <c r="ABU17" s="76"/>
      <c r="ABV17" s="76"/>
      <c r="ABW17" s="76"/>
      <c r="ABX17" s="76"/>
      <c r="ABY17" s="76"/>
      <c r="ABZ17" s="76"/>
      <c r="ACA17" s="76"/>
      <c r="ACB17" s="76"/>
      <c r="ACC17" s="76"/>
      <c r="ACD17" s="76"/>
      <c r="ACE17" s="76"/>
      <c r="ACF17" s="76"/>
      <c r="ACG17" s="76"/>
      <c r="ACH17" s="76"/>
      <c r="ACI17" s="76"/>
      <c r="ACJ17" s="76"/>
      <c r="ACK17" s="76"/>
      <c r="ACL17" s="76"/>
      <c r="ACM17" s="76"/>
      <c r="ACN17" s="76"/>
      <c r="ACO17" s="76"/>
      <c r="ACP17" s="76"/>
      <c r="ACQ17" s="76"/>
      <c r="ACR17" s="76"/>
      <c r="ACS17" s="76"/>
      <c r="ACT17" s="76"/>
      <c r="ACU17" s="76"/>
      <c r="ACV17" s="76"/>
      <c r="ACW17" s="76"/>
      <c r="ACX17" s="76"/>
      <c r="ACY17" s="76"/>
      <c r="ACZ17" s="76"/>
      <c r="ADA17" s="76"/>
      <c r="ADB17" s="76"/>
      <c r="ADC17" s="76"/>
      <c r="ADD17" s="76"/>
      <c r="ADE17" s="76"/>
      <c r="ADF17" s="76"/>
      <c r="ADG17" s="76"/>
      <c r="ADH17" s="76"/>
      <c r="ADI17" s="76"/>
      <c r="ADJ17" s="76"/>
      <c r="ADK17" s="76"/>
      <c r="ADL17" s="76"/>
      <c r="ADM17" s="76"/>
      <c r="ADN17" s="76"/>
      <c r="ADO17" s="76"/>
      <c r="ADP17" s="76"/>
      <c r="ADQ17" s="76"/>
      <c r="ADR17" s="76"/>
      <c r="ADS17" s="76"/>
      <c r="ADT17" s="76"/>
      <c r="ADU17" s="76"/>
      <c r="ADV17" s="76"/>
      <c r="ADW17" s="76"/>
      <c r="ADX17" s="76"/>
      <c r="ADY17" s="76"/>
      <c r="ADZ17" s="76"/>
      <c r="AEA17" s="76"/>
      <c r="AEB17" s="76"/>
      <c r="AEC17" s="76"/>
      <c r="AED17" s="76"/>
      <c r="AEE17" s="76"/>
      <c r="AEF17" s="76"/>
      <c r="AEG17" s="76"/>
      <c r="AEH17" s="76"/>
      <c r="AEI17" s="76"/>
      <c r="AEJ17" s="76"/>
      <c r="AEK17" s="76"/>
      <c r="AEL17" s="76"/>
      <c r="AEM17" s="76"/>
      <c r="AEN17" s="76"/>
      <c r="AEO17" s="76"/>
      <c r="AEP17" s="76"/>
      <c r="AEQ17" s="76"/>
      <c r="AER17" s="76"/>
      <c r="AES17" s="76"/>
      <c r="AET17" s="76"/>
      <c r="AEU17" s="76"/>
      <c r="AEV17" s="76"/>
      <c r="AEW17" s="76"/>
      <c r="AEX17" s="76"/>
      <c r="AEY17" s="76"/>
      <c r="AEZ17" s="76"/>
      <c r="AFA17" s="76"/>
      <c r="AFB17" s="76"/>
      <c r="AFC17" s="76"/>
      <c r="AFD17" s="76"/>
      <c r="AFE17" s="76"/>
      <c r="AFF17" s="76"/>
      <c r="AFG17" s="76"/>
      <c r="AFH17" s="76"/>
      <c r="AFI17" s="76"/>
      <c r="AFJ17" s="76"/>
      <c r="AFK17" s="76"/>
      <c r="AFL17" s="76"/>
      <c r="AFM17" s="76"/>
      <c r="AFN17" s="76"/>
      <c r="AFO17" s="76"/>
      <c r="AFP17" s="76"/>
      <c r="AFQ17" s="76"/>
      <c r="AFR17" s="76"/>
      <c r="AFS17" s="76"/>
      <c r="AFT17" s="76"/>
      <c r="AFU17" s="76"/>
      <c r="AFV17" s="76"/>
      <c r="AFW17" s="76"/>
      <c r="AFX17" s="76"/>
      <c r="AFY17" s="76"/>
      <c r="AFZ17" s="76"/>
      <c r="AGA17" s="76"/>
      <c r="AGB17" s="76"/>
      <c r="AGC17" s="76"/>
      <c r="AGD17" s="76"/>
      <c r="AGE17" s="76"/>
      <c r="AGF17" s="76"/>
      <c r="AGG17" s="76"/>
      <c r="AGH17" s="76"/>
      <c r="AGI17" s="76"/>
      <c r="AGJ17" s="76"/>
      <c r="AGK17" s="76"/>
      <c r="AGL17" s="76"/>
      <c r="AGM17" s="76"/>
      <c r="AGN17" s="76"/>
      <c r="AGO17" s="76"/>
      <c r="AGP17" s="76"/>
      <c r="AGQ17" s="76"/>
      <c r="AGR17" s="76"/>
      <c r="AGS17" s="76"/>
      <c r="AGT17" s="76"/>
      <c r="AGU17" s="76"/>
      <c r="AGV17" s="76"/>
      <c r="AGW17" s="76"/>
      <c r="AGX17" s="76"/>
      <c r="AGY17" s="76"/>
      <c r="AGZ17" s="76"/>
      <c r="AHA17" s="76"/>
      <c r="AHB17" s="76"/>
      <c r="AHC17" s="76"/>
      <c r="AHD17" s="76"/>
      <c r="AHE17" s="76"/>
      <c r="AHF17" s="76"/>
      <c r="AHG17" s="76"/>
      <c r="AHH17" s="76"/>
      <c r="AHI17" s="76"/>
      <c r="AHJ17" s="76"/>
      <c r="AHK17" s="76"/>
      <c r="AHL17" s="76"/>
      <c r="AHM17" s="76"/>
      <c r="AHN17" s="76"/>
      <c r="AHO17" s="76"/>
      <c r="AHP17" s="76"/>
      <c r="AHQ17" s="76"/>
      <c r="AHR17" s="76"/>
      <c r="AHS17" s="76"/>
      <c r="AHT17" s="76"/>
      <c r="AHU17" s="76"/>
      <c r="AHV17" s="76"/>
      <c r="AHW17" s="76"/>
      <c r="AHX17" s="76"/>
      <c r="AHY17" s="76"/>
      <c r="AHZ17" s="76"/>
      <c r="AIA17" s="76"/>
      <c r="AIB17" s="76"/>
      <c r="AIC17" s="76"/>
      <c r="AID17" s="76"/>
      <c r="AIE17" s="76"/>
      <c r="AIF17" s="76"/>
      <c r="AIG17" s="76"/>
      <c r="AIH17" s="76"/>
      <c r="AII17" s="76"/>
    </row>
    <row r="18" spans="1:919" ht="12.75" customHeight="1" x14ac:dyDescent="0.25">
      <c r="E18" s="748"/>
      <c r="F18" s="749" t="s">
        <v>2078</v>
      </c>
      <c r="G18" s="749"/>
      <c r="H18" s="750"/>
      <c r="I18" s="382"/>
      <c r="J18" s="382"/>
    </row>
    <row r="19" spans="1:919" ht="12.75" customHeight="1" x14ac:dyDescent="0.25">
      <c r="A19" s="71">
        <v>0.02</v>
      </c>
      <c r="B19" s="71">
        <v>1.26</v>
      </c>
      <c r="C19" s="71">
        <f>IF(LEN(I19)=0,"",1+ABS((I19*A19)/LEN(I19))+A19)</f>
        <v>21053.017142857145</v>
      </c>
      <c r="D19" s="71">
        <f>IF(LEN(J19)=0,"",1+ABS((J19*B19)/LEN(J19))+B19)</f>
        <v>1073287.72</v>
      </c>
      <c r="E19" s="751" t="s">
        <v>2079</v>
      </c>
      <c r="F19" s="752" t="s">
        <v>2080</v>
      </c>
      <c r="G19" s="749"/>
      <c r="H19" s="744" t="s">
        <v>35</v>
      </c>
      <c r="I19" s="759">
        <f>IFERROR(IF(AND(I20,I27,I32,I33,I43,I44,I45,I46,I47,I48,I51,I56,I57)="","",SUM(I20,I27,I32,I33,I43,I44,I45,I46,I47,I48,I51,I56,I57)),"")</f>
        <v>7368199</v>
      </c>
      <c r="J19" s="759">
        <f>IFERROR(IF(AND(J20,J27,J32,J33,J43,J44,J45,J46,J47,J48,J51,J56,J57)="","",SUM(J20,J27,J32,J33,J43,J44,J45,J46,J47,J48,J51,J56,J57)),"")</f>
        <v>5962697</v>
      </c>
    </row>
    <row r="20" spans="1:919" ht="12.75" customHeight="1" x14ac:dyDescent="0.25">
      <c r="A20" s="71">
        <v>0.03</v>
      </c>
      <c r="B20" s="71">
        <v>1.27</v>
      </c>
      <c r="C20" s="71">
        <f t="shared" ref="C20:D35" si="0">IF(LEN(I20)=0,"",1+ABS((I20*A20)/LEN(I20))+A20)</f>
        <v>31420.462857142855</v>
      </c>
      <c r="D20" s="71">
        <f t="shared" si="0"/>
        <v>1076829.8271428572</v>
      </c>
      <c r="E20" s="748" t="s">
        <v>2081</v>
      </c>
      <c r="F20" s="753" t="s">
        <v>2082</v>
      </c>
      <c r="G20" s="753"/>
      <c r="H20" s="750" t="s">
        <v>2083</v>
      </c>
      <c r="I20" s="382">
        <f t="array" ref="I20">IF(AND(ISBLANK(I21:I26)),"",SUM(I21:I26))</f>
        <v>7331201</v>
      </c>
      <c r="J20" s="382">
        <f t="array" ref="J20">IF(AND(ISBLANK(J21:J26)),"",SUM(J21:J26))</f>
        <v>5935270</v>
      </c>
    </row>
    <row r="21" spans="1:919" ht="12.75" customHeight="1" x14ac:dyDescent="0.25">
      <c r="A21" s="71">
        <v>0.04</v>
      </c>
      <c r="B21" s="71">
        <v>1.28</v>
      </c>
      <c r="C21" s="71">
        <f t="shared" si="0"/>
        <v>6465.3371428571427</v>
      </c>
      <c r="D21" s="71">
        <f t="shared" si="0"/>
        <v>206859.78857142857</v>
      </c>
      <c r="E21" s="748" t="s">
        <v>2084</v>
      </c>
      <c r="F21" s="754" t="s">
        <v>2085</v>
      </c>
      <c r="G21" s="753"/>
      <c r="H21" s="750" t="s">
        <v>57</v>
      </c>
      <c r="I21" s="383">
        <v>1131252</v>
      </c>
      <c r="J21" s="383">
        <v>1131252</v>
      </c>
    </row>
    <row r="22" spans="1:919" ht="12.75" customHeight="1" x14ac:dyDescent="0.25">
      <c r="A22" s="71">
        <v>0.05</v>
      </c>
      <c r="B22" s="71">
        <v>1.29</v>
      </c>
      <c r="C22" s="71">
        <f t="shared" si="0"/>
        <v>7855.6785714285716</v>
      </c>
      <c r="D22" s="71">
        <f t="shared" si="0"/>
        <v>241364.42285714287</v>
      </c>
      <c r="E22" s="748" t="s">
        <v>2086</v>
      </c>
      <c r="F22" s="754" t="s">
        <v>2087</v>
      </c>
      <c r="G22" s="753"/>
      <c r="H22" s="750" t="s">
        <v>2088</v>
      </c>
      <c r="I22" s="383">
        <v>1099648</v>
      </c>
      <c r="J22" s="383">
        <v>1309717</v>
      </c>
    </row>
    <row r="23" spans="1:919" ht="12.75" customHeight="1" x14ac:dyDescent="0.25">
      <c r="A23" s="71">
        <v>0.06</v>
      </c>
      <c r="B23" s="71">
        <v>1.3</v>
      </c>
      <c r="C23" s="71">
        <f t="shared" si="0"/>
        <v>3974.6299999999997</v>
      </c>
      <c r="D23" s="71">
        <f t="shared" si="0"/>
        <v>80066.05</v>
      </c>
      <c r="E23" s="748" t="s">
        <v>2089</v>
      </c>
      <c r="F23" s="754" t="s">
        <v>2090</v>
      </c>
      <c r="G23" s="753"/>
      <c r="H23" s="750" t="s">
        <v>2091</v>
      </c>
      <c r="I23" s="383">
        <v>397357</v>
      </c>
      <c r="J23" s="383">
        <v>369525</v>
      </c>
    </row>
    <row r="24" spans="1:919" ht="12.75" customHeight="1" x14ac:dyDescent="0.25">
      <c r="A24" s="71">
        <v>7.0000000000000007E-2</v>
      </c>
      <c r="B24" s="71">
        <v>1.31</v>
      </c>
      <c r="C24" s="71">
        <f t="shared" si="0"/>
        <v>45405.94</v>
      </c>
      <c r="D24" s="71">
        <f t="shared" si="0"/>
        <v>513140.35142857145</v>
      </c>
      <c r="E24" s="748" t="s">
        <v>2092</v>
      </c>
      <c r="F24" s="754" t="s">
        <v>2093</v>
      </c>
      <c r="G24" s="753"/>
      <c r="H24" s="750" t="s">
        <v>2094</v>
      </c>
      <c r="I24" s="383">
        <v>4540487</v>
      </c>
      <c r="J24" s="383">
        <v>2741959</v>
      </c>
    </row>
    <row r="25" spans="1:919" ht="12.75" customHeight="1" x14ac:dyDescent="0.25">
      <c r="A25" s="71">
        <v>0.08</v>
      </c>
      <c r="B25" s="71">
        <v>1.32</v>
      </c>
      <c r="C25" s="71">
        <f t="shared" si="0"/>
        <v>1.08</v>
      </c>
      <c r="D25" s="71">
        <f t="shared" si="0"/>
        <v>2.3200000000000003</v>
      </c>
      <c r="E25" s="748" t="s">
        <v>2095</v>
      </c>
      <c r="F25" s="754" t="s">
        <v>2096</v>
      </c>
      <c r="G25" s="753"/>
      <c r="H25" s="750" t="s">
        <v>2097</v>
      </c>
      <c r="I25" s="383">
        <v>0</v>
      </c>
      <c r="J25" s="383">
        <v>0</v>
      </c>
    </row>
    <row r="26" spans="1:919" ht="12.75" customHeight="1" x14ac:dyDescent="0.25">
      <c r="A26" s="71">
        <v>0.09</v>
      </c>
      <c r="B26" s="71">
        <v>1.33</v>
      </c>
      <c r="C26" s="71">
        <f t="shared" si="0"/>
        <v>2437.9450000000002</v>
      </c>
      <c r="D26" s="71">
        <f t="shared" si="0"/>
        <v>84860.098333333342</v>
      </c>
      <c r="E26" s="748" t="s">
        <v>2098</v>
      </c>
      <c r="F26" s="754" t="s">
        <v>2099</v>
      </c>
      <c r="G26" s="753"/>
      <c r="H26" s="750" t="s">
        <v>76</v>
      </c>
      <c r="I26" s="383">
        <v>162457</v>
      </c>
      <c r="J26" s="383">
        <v>382817</v>
      </c>
    </row>
    <row r="27" spans="1:919" ht="12.75" customHeight="1" x14ac:dyDescent="0.25">
      <c r="A27" s="71">
        <v>0.1</v>
      </c>
      <c r="B27" s="71">
        <v>1.34</v>
      </c>
      <c r="C27" s="71">
        <f t="shared" si="0"/>
        <v>1.1000000000000001</v>
      </c>
      <c r="D27" s="71">
        <f t="shared" si="0"/>
        <v>2.34</v>
      </c>
      <c r="E27" s="748" t="s">
        <v>2100</v>
      </c>
      <c r="F27" s="753" t="s">
        <v>2101</v>
      </c>
      <c r="G27" s="749"/>
      <c r="H27" s="750" t="s">
        <v>2102</v>
      </c>
      <c r="I27" s="382">
        <f t="array" ref="I27">IF(AND(ISBLANK(I28:I31)),"",SUM(I28:I31))</f>
        <v>0</v>
      </c>
      <c r="J27" s="382">
        <f t="array" ref="J27">IF(AND(ISBLANK(J28:J31)),"",SUM(J28:J31))</f>
        <v>0</v>
      </c>
    </row>
    <row r="28" spans="1:919" ht="12.75" customHeight="1" x14ac:dyDescent="0.25">
      <c r="A28" s="71">
        <v>0.11</v>
      </c>
      <c r="B28" s="71">
        <v>1.35</v>
      </c>
      <c r="C28" s="71">
        <f t="shared" si="0"/>
        <v>1.1100000000000001</v>
      </c>
      <c r="D28" s="71">
        <f t="shared" si="0"/>
        <v>2.35</v>
      </c>
      <c r="E28" s="748" t="s">
        <v>2103</v>
      </c>
      <c r="F28" s="754" t="s">
        <v>2085</v>
      </c>
      <c r="G28" s="753"/>
      <c r="H28" s="750" t="s">
        <v>2104</v>
      </c>
      <c r="I28" s="383">
        <v>0</v>
      </c>
      <c r="J28" s="383">
        <v>0</v>
      </c>
    </row>
    <row r="29" spans="1:919" ht="12.75" customHeight="1" x14ac:dyDescent="0.25">
      <c r="A29" s="71">
        <v>0.12</v>
      </c>
      <c r="B29" s="71">
        <v>1.36</v>
      </c>
      <c r="C29" s="71">
        <f t="shared" si="0"/>
        <v>1.1200000000000001</v>
      </c>
      <c r="D29" s="71">
        <f t="shared" si="0"/>
        <v>2.3600000000000003</v>
      </c>
      <c r="E29" s="748" t="s">
        <v>2105</v>
      </c>
      <c r="F29" s="754" t="s">
        <v>2087</v>
      </c>
      <c r="G29" s="753"/>
      <c r="H29" s="750" t="s">
        <v>95</v>
      </c>
      <c r="I29" s="383">
        <v>0</v>
      </c>
      <c r="J29" s="383">
        <v>0</v>
      </c>
    </row>
    <row r="30" spans="1:919" ht="12.75" customHeight="1" x14ac:dyDescent="0.25">
      <c r="A30" s="71">
        <v>0.13</v>
      </c>
      <c r="B30" s="71">
        <v>1.37</v>
      </c>
      <c r="C30" s="71">
        <f t="shared" si="0"/>
        <v>1.1299999999999999</v>
      </c>
      <c r="D30" s="71">
        <f t="shared" si="0"/>
        <v>2.37</v>
      </c>
      <c r="E30" s="748" t="s">
        <v>2106</v>
      </c>
      <c r="F30" s="754" t="s">
        <v>2107</v>
      </c>
      <c r="G30" s="753"/>
      <c r="H30" s="750" t="s">
        <v>274</v>
      </c>
      <c r="I30" s="383">
        <v>0</v>
      </c>
      <c r="J30" s="383">
        <v>0</v>
      </c>
    </row>
    <row r="31" spans="1:919" ht="12.75" customHeight="1" x14ac:dyDescent="0.25">
      <c r="A31" s="71">
        <v>0.14000000000000001</v>
      </c>
      <c r="B31" s="71">
        <v>1.38</v>
      </c>
      <c r="C31" s="71">
        <f t="shared" si="0"/>
        <v>1.1400000000000001</v>
      </c>
      <c r="D31" s="71">
        <f t="shared" si="0"/>
        <v>2.38</v>
      </c>
      <c r="E31" s="748" t="s">
        <v>2108</v>
      </c>
      <c r="F31" s="754" t="s">
        <v>2109</v>
      </c>
      <c r="G31" s="753"/>
      <c r="H31" s="750" t="s">
        <v>110</v>
      </c>
      <c r="I31" s="383">
        <v>0</v>
      </c>
      <c r="J31" s="383">
        <v>0</v>
      </c>
    </row>
    <row r="32" spans="1:919" ht="12.75" customHeight="1" x14ac:dyDescent="0.25">
      <c r="A32" s="71">
        <v>0.15</v>
      </c>
      <c r="B32" s="71">
        <v>1.39</v>
      </c>
      <c r="C32" s="71">
        <f t="shared" si="0"/>
        <v>1.1499999999999999</v>
      </c>
      <c r="D32" s="71">
        <f t="shared" si="0"/>
        <v>2.3899999999999997</v>
      </c>
      <c r="E32" s="748" t="s">
        <v>2110</v>
      </c>
      <c r="F32" s="753" t="s">
        <v>2111</v>
      </c>
      <c r="G32" s="753"/>
      <c r="H32" s="750" t="s">
        <v>2112</v>
      </c>
      <c r="I32" s="383">
        <v>0</v>
      </c>
      <c r="J32" s="383">
        <v>0</v>
      </c>
    </row>
    <row r="33" spans="1:919" ht="12.75" customHeight="1" x14ac:dyDescent="0.25">
      <c r="A33" s="71">
        <v>0.16</v>
      </c>
      <c r="B33" s="71">
        <v>1.4</v>
      </c>
      <c r="C33" s="71">
        <f t="shared" si="0"/>
        <v>1185.0960000000002</v>
      </c>
      <c r="D33" s="71">
        <f t="shared" si="0"/>
        <v>7681.9599999999991</v>
      </c>
      <c r="E33" s="748" t="s">
        <v>2113</v>
      </c>
      <c r="F33" s="753" t="s">
        <v>2114</v>
      </c>
      <c r="G33" s="753"/>
      <c r="H33" s="750" t="s">
        <v>2115</v>
      </c>
      <c r="I33" s="382">
        <f t="array" ref="I33">IF(AND(ISBLANK(I34:I37)),"",SUM(I34:I37))</f>
        <v>36998</v>
      </c>
      <c r="J33" s="382">
        <f t="array" ref="J33">IF(AND(ISBLANK(J34:J37)),"",SUM(J34:J37))</f>
        <v>27427</v>
      </c>
    </row>
    <row r="34" spans="1:919" ht="12.75" customHeight="1" x14ac:dyDescent="0.25">
      <c r="A34" s="71">
        <v>0.17</v>
      </c>
      <c r="B34" s="71">
        <v>1.41</v>
      </c>
      <c r="C34" s="71">
        <f t="shared" si="0"/>
        <v>793.13200000000006</v>
      </c>
      <c r="D34" s="71">
        <f t="shared" si="0"/>
        <v>7511.2240000000002</v>
      </c>
      <c r="E34" s="748" t="s">
        <v>2116</v>
      </c>
      <c r="F34" s="754" t="s">
        <v>2117</v>
      </c>
      <c r="G34" s="753"/>
      <c r="H34" s="750" t="s">
        <v>125</v>
      </c>
      <c r="I34" s="383">
        <v>23293</v>
      </c>
      <c r="J34" s="383">
        <v>26627</v>
      </c>
    </row>
    <row r="35" spans="1:919" ht="12.75" customHeight="1" x14ac:dyDescent="0.25">
      <c r="A35" s="71">
        <v>0.18</v>
      </c>
      <c r="B35" s="71">
        <v>1.42</v>
      </c>
      <c r="C35" s="71">
        <f t="shared" si="0"/>
        <v>1.18</v>
      </c>
      <c r="D35" s="71">
        <f t="shared" si="0"/>
        <v>2.42</v>
      </c>
      <c r="E35" s="748" t="s">
        <v>2118</v>
      </c>
      <c r="F35" s="755" t="s">
        <v>2119</v>
      </c>
      <c r="G35" s="756"/>
      <c r="H35" s="750" t="s">
        <v>141</v>
      </c>
      <c r="I35" s="383">
        <v>0</v>
      </c>
      <c r="J35" s="384">
        <v>0</v>
      </c>
    </row>
    <row r="36" spans="1:919" ht="12.75" customHeight="1" x14ac:dyDescent="0.25">
      <c r="A36" s="71">
        <v>0.2</v>
      </c>
      <c r="B36" s="71">
        <v>1.43</v>
      </c>
      <c r="C36" s="71">
        <f>IF(LEN(I36)=0,"",1+ABS((I36*A36)/LEN(I36))+A36)</f>
        <v>549.40000000000009</v>
      </c>
      <c r="D36" s="71">
        <f>IF(LEN(J36)=0,"",1+ABS((J36*B36)/LEN(J36))+B36)</f>
        <v>383.76333333333332</v>
      </c>
      <c r="E36" s="748" t="s">
        <v>2120</v>
      </c>
      <c r="F36" s="755" t="s">
        <v>2121</v>
      </c>
      <c r="G36" s="756"/>
      <c r="H36" s="750" t="s">
        <v>156</v>
      </c>
      <c r="I36" s="383">
        <v>13705</v>
      </c>
      <c r="J36" s="384">
        <v>800</v>
      </c>
    </row>
    <row r="37" spans="1:919" ht="12.75" customHeight="1" x14ac:dyDescent="0.25">
      <c r="A37" s="71">
        <v>0.22</v>
      </c>
      <c r="B37" s="71">
        <v>1.44</v>
      </c>
      <c r="C37" s="71">
        <f>IF(LEN(I37)=0,"",1+ABS((I37*A37)/LEN(I37))+A37)</f>
        <v>1.22</v>
      </c>
      <c r="D37" s="71">
        <f>IF(LEN(J37)=0,"",1+ABS((J37*B37)/LEN(J37))+B37)</f>
        <v>2.44</v>
      </c>
      <c r="E37" s="748" t="s">
        <v>2122</v>
      </c>
      <c r="F37" s="755" t="s">
        <v>2123</v>
      </c>
      <c r="G37" s="756"/>
      <c r="H37" s="750" t="s">
        <v>184</v>
      </c>
      <c r="I37" s="383">
        <v>0</v>
      </c>
      <c r="J37" s="384">
        <v>0</v>
      </c>
    </row>
    <row r="38" spans="1:919" ht="3.75" customHeight="1" x14ac:dyDescent="0.25">
      <c r="E38" s="59"/>
      <c r="F38" s="59"/>
      <c r="G38" s="59"/>
      <c r="H38" s="59"/>
      <c r="I38" s="59"/>
    </row>
    <row r="39" spans="1:919" ht="24" x14ac:dyDescent="0.25">
      <c r="E39" s="59"/>
      <c r="F39" s="59"/>
      <c r="G39" s="59"/>
      <c r="H39" s="59"/>
      <c r="I39" s="59"/>
      <c r="J39" s="38" t="str">
        <f>"*"&amp;'#Konverter'!AD2&amp;C149&amp;D149&amp;"*"</f>
        <v>*104429563*</v>
      </c>
    </row>
    <row r="40" spans="1:919" s="542" customFormat="1" ht="17.25" customHeight="1" x14ac:dyDescent="0.25">
      <c r="E40" s="543" t="str">
        <f>IF(C149&amp;D149="","Obrazac prazan - unesite cifru na barem jednu poziciju.","Kontrolni broj: "&amp;MID(J39,2,LEN(J39)-2))</f>
        <v>Kontrolni broj: 104429563</v>
      </c>
      <c r="J40" s="544" t="s">
        <v>2124</v>
      </c>
    </row>
    <row r="41" spans="1:919" ht="27.2" customHeight="1" x14ac:dyDescent="0.25">
      <c r="E41" s="742" t="s">
        <v>2075</v>
      </c>
      <c r="F41" s="743" t="s">
        <v>2045</v>
      </c>
      <c r="G41" s="743" t="s">
        <v>2076</v>
      </c>
      <c r="H41" s="744" t="s">
        <v>2077</v>
      </c>
      <c r="I41" s="744" t="str">
        <f>"Od "&amp;TEXT(OsnPodaci!A58,"dd.mm.")&amp;" do "&amp;TEXT(OsnPodaci!B58,"dd.mm.")&amp;" tekuće godine"</f>
        <v>Od 01.01. do 31.12. tekuće godine</v>
      </c>
      <c r="J41" s="744" t="str">
        <f>"Od "&amp;TEXT(OsnPodaci!A58,"dd.mm.")&amp;" do "&amp;TEXT(OsnPodaci!B58,"dd.mm.")&amp;" prethodne godine"</f>
        <v>Od 01.01. do 31.12. prethodne godine</v>
      </c>
      <c r="K41" s="76"/>
    </row>
    <row r="42" spans="1:919" s="77" customFormat="1" ht="13.5" customHeight="1" x14ac:dyDescent="0.25">
      <c r="A42" s="71"/>
      <c r="B42" s="71"/>
      <c r="C42" s="71"/>
      <c r="D42" s="71"/>
      <c r="E42" s="745">
        <v>1</v>
      </c>
      <c r="F42" s="746">
        <v>2</v>
      </c>
      <c r="G42" s="746">
        <v>3</v>
      </c>
      <c r="H42" s="747">
        <v>4</v>
      </c>
      <c r="I42" s="747">
        <v>5</v>
      </c>
      <c r="J42" s="747">
        <v>6</v>
      </c>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c r="EF42" s="76"/>
      <c r="EG42" s="76"/>
      <c r="EH42" s="76"/>
      <c r="EI42" s="76"/>
      <c r="EJ42" s="76"/>
      <c r="EK42" s="76"/>
      <c r="EL42" s="76"/>
      <c r="EM42" s="76"/>
      <c r="EN42" s="76"/>
      <c r="EO42" s="76"/>
      <c r="EP42" s="76"/>
      <c r="EQ42" s="76"/>
      <c r="ER42" s="76"/>
      <c r="ES42" s="76"/>
      <c r="ET42" s="76"/>
      <c r="EU42" s="76"/>
      <c r="EV42" s="76"/>
      <c r="EW42" s="76"/>
      <c r="EX42" s="76"/>
      <c r="EY42" s="76"/>
      <c r="EZ42" s="76"/>
      <c r="FA42" s="76"/>
      <c r="FB42" s="76"/>
      <c r="FC42" s="76"/>
      <c r="FD42" s="76"/>
      <c r="FE42" s="76"/>
      <c r="FF42" s="76"/>
      <c r="FG42" s="76"/>
      <c r="FH42" s="76"/>
      <c r="FI42" s="76"/>
      <c r="FJ42" s="76"/>
      <c r="FK42" s="76"/>
      <c r="FL42" s="76"/>
      <c r="FM42" s="76"/>
      <c r="FN42" s="76"/>
      <c r="FO42" s="76"/>
      <c r="FP42" s="76"/>
      <c r="FQ42" s="76"/>
      <c r="FR42" s="76"/>
      <c r="FS42" s="76"/>
      <c r="FT42" s="76"/>
      <c r="FU42" s="76"/>
      <c r="FV42" s="76"/>
      <c r="FW42" s="76"/>
      <c r="FX42" s="76"/>
      <c r="FY42" s="76"/>
      <c r="FZ42" s="76"/>
      <c r="GA42" s="76"/>
      <c r="GB42" s="76"/>
      <c r="GC42" s="76"/>
      <c r="GD42" s="76"/>
      <c r="GE42" s="76"/>
      <c r="GF42" s="76"/>
      <c r="GG42" s="76"/>
      <c r="GH42" s="76"/>
      <c r="GI42" s="76"/>
      <c r="GJ42" s="76"/>
      <c r="GK42" s="76"/>
      <c r="GL42" s="76"/>
      <c r="GM42" s="76"/>
      <c r="GN42" s="76"/>
      <c r="GO42" s="76"/>
      <c r="GP42" s="76"/>
      <c r="GQ42" s="76"/>
      <c r="GR42" s="76"/>
      <c r="GS42" s="76"/>
      <c r="GT42" s="76"/>
      <c r="GU42" s="76"/>
      <c r="GV42" s="76"/>
      <c r="GW42" s="76"/>
      <c r="GX42" s="76"/>
      <c r="GY42" s="76"/>
      <c r="GZ42" s="76"/>
      <c r="HA42" s="76"/>
      <c r="HB42" s="76"/>
      <c r="HC42" s="76"/>
      <c r="HD42" s="76"/>
      <c r="HE42" s="76"/>
      <c r="HF42" s="76"/>
      <c r="HG42" s="76"/>
      <c r="HH42" s="76"/>
      <c r="HI42" s="76"/>
      <c r="HJ42" s="76"/>
      <c r="HK42" s="76"/>
      <c r="HL42" s="76"/>
      <c r="HM42" s="76"/>
      <c r="HN42" s="76"/>
      <c r="HO42" s="76"/>
      <c r="HP42" s="76"/>
      <c r="HQ42" s="76"/>
      <c r="HR42" s="76"/>
      <c r="HS42" s="76"/>
      <c r="HT42" s="76"/>
      <c r="HU42" s="76"/>
      <c r="HV42" s="76"/>
      <c r="HW42" s="76"/>
      <c r="HX42" s="76"/>
      <c r="HY42" s="76"/>
      <c r="HZ42" s="76"/>
      <c r="IA42" s="76"/>
      <c r="IB42" s="76"/>
      <c r="IC42" s="76"/>
      <c r="ID42" s="76"/>
      <c r="IE42" s="76"/>
      <c r="IF42" s="76"/>
      <c r="IG42" s="76"/>
      <c r="IH42" s="76"/>
      <c r="II42" s="76"/>
      <c r="IJ42" s="76"/>
      <c r="IK42" s="76"/>
      <c r="IL42" s="76"/>
      <c r="IM42" s="76"/>
      <c r="IN42" s="76"/>
      <c r="IO42" s="76"/>
      <c r="IP42" s="76"/>
      <c r="IQ42" s="76"/>
      <c r="IR42" s="76"/>
      <c r="IS42" s="76"/>
      <c r="IT42" s="76"/>
      <c r="IU42" s="76"/>
      <c r="IV42" s="76"/>
      <c r="IW42" s="76"/>
      <c r="IX42" s="76"/>
      <c r="IY42" s="76"/>
      <c r="IZ42" s="76"/>
      <c r="JA42" s="76"/>
      <c r="JB42" s="76"/>
      <c r="JC42" s="76"/>
      <c r="JD42" s="76"/>
      <c r="JE42" s="76"/>
      <c r="JF42" s="76"/>
      <c r="JG42" s="76"/>
      <c r="JH42" s="76"/>
      <c r="JI42" s="76"/>
      <c r="JJ42" s="76"/>
      <c r="JK42" s="76"/>
      <c r="JL42" s="76"/>
      <c r="JM42" s="76"/>
      <c r="JN42" s="76"/>
      <c r="JO42" s="76"/>
      <c r="JP42" s="76"/>
      <c r="JQ42" s="76"/>
      <c r="JR42" s="76"/>
      <c r="JS42" s="76"/>
      <c r="JT42" s="76"/>
      <c r="JU42" s="76"/>
      <c r="JV42" s="76"/>
      <c r="JW42" s="76"/>
      <c r="JX42" s="76"/>
      <c r="JY42" s="76"/>
      <c r="JZ42" s="76"/>
      <c r="KA42" s="76"/>
      <c r="KB42" s="76"/>
      <c r="KC42" s="76"/>
      <c r="KD42" s="76"/>
      <c r="KE42" s="76"/>
      <c r="KF42" s="76"/>
      <c r="KG42" s="76"/>
      <c r="KH42" s="76"/>
      <c r="KI42" s="76"/>
      <c r="KJ42" s="76"/>
      <c r="KK42" s="76"/>
      <c r="KL42" s="76"/>
      <c r="KM42" s="76"/>
      <c r="KN42" s="76"/>
      <c r="KO42" s="76"/>
      <c r="KP42" s="76"/>
      <c r="KQ42" s="76"/>
      <c r="KR42" s="76"/>
      <c r="KS42" s="76"/>
      <c r="KT42" s="76"/>
      <c r="KU42" s="76"/>
      <c r="KV42" s="76"/>
      <c r="KW42" s="76"/>
      <c r="KX42" s="76"/>
      <c r="KY42" s="76"/>
      <c r="KZ42" s="76"/>
      <c r="LA42" s="76"/>
      <c r="LB42" s="76"/>
      <c r="LC42" s="76"/>
      <c r="LD42" s="76"/>
      <c r="LE42" s="76"/>
      <c r="LF42" s="76"/>
      <c r="LG42" s="76"/>
      <c r="LH42" s="76"/>
      <c r="LI42" s="76"/>
      <c r="LJ42" s="76"/>
      <c r="LK42" s="76"/>
      <c r="LL42" s="76"/>
      <c r="LM42" s="76"/>
      <c r="LN42" s="76"/>
      <c r="LO42" s="76"/>
      <c r="LP42" s="76"/>
      <c r="LQ42" s="76"/>
      <c r="LR42" s="76"/>
      <c r="LS42" s="76"/>
      <c r="LT42" s="76"/>
      <c r="LU42" s="76"/>
      <c r="LV42" s="76"/>
      <c r="LW42" s="76"/>
      <c r="LX42" s="76"/>
      <c r="LY42" s="76"/>
      <c r="LZ42" s="76"/>
      <c r="MA42" s="76"/>
      <c r="MB42" s="76"/>
      <c r="MC42" s="76"/>
      <c r="MD42" s="76"/>
      <c r="ME42" s="76"/>
      <c r="MF42" s="76"/>
      <c r="MG42" s="76"/>
      <c r="MH42" s="76"/>
      <c r="MI42" s="76"/>
      <c r="MJ42" s="76"/>
      <c r="MK42" s="76"/>
      <c r="ML42" s="76"/>
      <c r="MM42" s="76"/>
      <c r="MN42" s="76"/>
      <c r="MO42" s="76"/>
      <c r="MP42" s="76"/>
      <c r="MQ42" s="76"/>
      <c r="MR42" s="76"/>
      <c r="MS42" s="76"/>
      <c r="MT42" s="76"/>
      <c r="MU42" s="76"/>
      <c r="MV42" s="76"/>
      <c r="MW42" s="76"/>
      <c r="MX42" s="76"/>
      <c r="MY42" s="76"/>
      <c r="MZ42" s="76"/>
      <c r="NA42" s="76"/>
      <c r="NB42" s="76"/>
      <c r="NC42" s="76"/>
      <c r="ND42" s="76"/>
      <c r="NE42" s="76"/>
      <c r="NF42" s="76"/>
      <c r="NG42" s="76"/>
      <c r="NH42" s="76"/>
      <c r="NI42" s="76"/>
      <c r="NJ42" s="76"/>
      <c r="NK42" s="76"/>
      <c r="NL42" s="76"/>
      <c r="NM42" s="76"/>
      <c r="NN42" s="76"/>
      <c r="NO42" s="76"/>
      <c r="NP42" s="76"/>
      <c r="NQ42" s="76"/>
      <c r="NR42" s="76"/>
      <c r="NS42" s="76"/>
      <c r="NT42" s="76"/>
      <c r="NU42" s="76"/>
      <c r="NV42" s="76"/>
      <c r="NW42" s="76"/>
      <c r="NX42" s="76"/>
      <c r="NY42" s="76"/>
      <c r="NZ42" s="76"/>
      <c r="OA42" s="76"/>
      <c r="OB42" s="76"/>
      <c r="OC42" s="76"/>
      <c r="OD42" s="76"/>
      <c r="OE42" s="76"/>
      <c r="OF42" s="76"/>
      <c r="OG42" s="76"/>
      <c r="OH42" s="76"/>
      <c r="OI42" s="76"/>
      <c r="OJ42" s="76"/>
      <c r="OK42" s="76"/>
      <c r="OL42" s="76"/>
      <c r="OM42" s="76"/>
      <c r="ON42" s="76"/>
      <c r="OO42" s="76"/>
      <c r="OP42" s="76"/>
      <c r="OQ42" s="76"/>
      <c r="OR42" s="76"/>
      <c r="OS42" s="76"/>
      <c r="OT42" s="76"/>
      <c r="OU42" s="76"/>
      <c r="OV42" s="76"/>
      <c r="OW42" s="76"/>
      <c r="OX42" s="76"/>
      <c r="OY42" s="76"/>
      <c r="OZ42" s="76"/>
      <c r="PA42" s="76"/>
      <c r="PB42" s="76"/>
      <c r="PC42" s="76"/>
      <c r="PD42" s="76"/>
      <c r="PE42" s="76"/>
      <c r="PF42" s="76"/>
      <c r="PG42" s="76"/>
      <c r="PH42" s="76"/>
      <c r="PI42" s="76"/>
      <c r="PJ42" s="76"/>
      <c r="PK42" s="76"/>
      <c r="PL42" s="76"/>
      <c r="PM42" s="76"/>
      <c r="PN42" s="76"/>
      <c r="PO42" s="76"/>
      <c r="PP42" s="76"/>
      <c r="PQ42" s="76"/>
      <c r="PR42" s="76"/>
      <c r="PS42" s="76"/>
      <c r="PT42" s="76"/>
      <c r="PU42" s="76"/>
      <c r="PV42" s="76"/>
      <c r="PW42" s="76"/>
      <c r="PX42" s="76"/>
      <c r="PY42" s="76"/>
      <c r="PZ42" s="76"/>
      <c r="QA42" s="76"/>
      <c r="QB42" s="76"/>
      <c r="QC42" s="76"/>
      <c r="QD42" s="76"/>
      <c r="QE42" s="76"/>
      <c r="QF42" s="76"/>
      <c r="QG42" s="76"/>
      <c r="QH42" s="76"/>
      <c r="QI42" s="76"/>
      <c r="QJ42" s="76"/>
      <c r="QK42" s="76"/>
      <c r="QL42" s="76"/>
      <c r="QM42" s="76"/>
      <c r="QN42" s="76"/>
      <c r="QO42" s="76"/>
      <c r="QP42" s="76"/>
      <c r="QQ42" s="76"/>
      <c r="QR42" s="76"/>
      <c r="QS42" s="76"/>
      <c r="QT42" s="76"/>
      <c r="QU42" s="76"/>
      <c r="QV42" s="76"/>
      <c r="QW42" s="76"/>
      <c r="QX42" s="76"/>
      <c r="QY42" s="76"/>
      <c r="QZ42" s="76"/>
      <c r="RA42" s="76"/>
      <c r="RB42" s="76"/>
      <c r="RC42" s="76"/>
      <c r="RD42" s="76"/>
      <c r="RE42" s="76"/>
      <c r="RF42" s="76"/>
      <c r="RG42" s="76"/>
      <c r="RH42" s="76"/>
      <c r="RI42" s="76"/>
      <c r="RJ42" s="76"/>
      <c r="RK42" s="76"/>
      <c r="RL42" s="76"/>
      <c r="RM42" s="76"/>
      <c r="RN42" s="76"/>
      <c r="RO42" s="76"/>
      <c r="RP42" s="76"/>
      <c r="RQ42" s="76"/>
      <c r="RR42" s="76"/>
      <c r="RS42" s="76"/>
      <c r="RT42" s="76"/>
      <c r="RU42" s="76"/>
      <c r="RV42" s="76"/>
      <c r="RW42" s="76"/>
      <c r="RX42" s="76"/>
      <c r="RY42" s="76"/>
      <c r="RZ42" s="76"/>
      <c r="SA42" s="76"/>
      <c r="SB42" s="76"/>
      <c r="SC42" s="76"/>
      <c r="SD42" s="76"/>
      <c r="SE42" s="76"/>
      <c r="SF42" s="76"/>
      <c r="SG42" s="76"/>
      <c r="SH42" s="76"/>
      <c r="SI42" s="76"/>
      <c r="SJ42" s="76"/>
      <c r="SK42" s="76"/>
      <c r="SL42" s="76"/>
      <c r="SM42" s="76"/>
      <c r="SN42" s="76"/>
      <c r="SO42" s="76"/>
      <c r="SP42" s="76"/>
      <c r="SQ42" s="76"/>
      <c r="SR42" s="76"/>
      <c r="SS42" s="76"/>
      <c r="ST42" s="76"/>
      <c r="SU42" s="76"/>
      <c r="SV42" s="76"/>
      <c r="SW42" s="76"/>
      <c r="SX42" s="76"/>
      <c r="SY42" s="76"/>
      <c r="SZ42" s="76"/>
      <c r="TA42" s="76"/>
      <c r="TB42" s="76"/>
      <c r="TC42" s="76"/>
      <c r="TD42" s="76"/>
      <c r="TE42" s="76"/>
      <c r="TF42" s="76"/>
      <c r="TG42" s="76"/>
      <c r="TH42" s="76"/>
      <c r="TI42" s="76"/>
      <c r="TJ42" s="76"/>
      <c r="TK42" s="76"/>
      <c r="TL42" s="76"/>
      <c r="TM42" s="76"/>
      <c r="TN42" s="76"/>
      <c r="TO42" s="76"/>
      <c r="TP42" s="76"/>
      <c r="TQ42" s="76"/>
      <c r="TR42" s="76"/>
      <c r="TS42" s="76"/>
      <c r="TT42" s="76"/>
      <c r="TU42" s="76"/>
      <c r="TV42" s="76"/>
      <c r="TW42" s="76"/>
      <c r="TX42" s="76"/>
      <c r="TY42" s="76"/>
      <c r="TZ42" s="76"/>
      <c r="UA42" s="76"/>
      <c r="UB42" s="76"/>
      <c r="UC42" s="76"/>
      <c r="UD42" s="76"/>
      <c r="UE42" s="76"/>
      <c r="UF42" s="76"/>
      <c r="UG42" s="76"/>
      <c r="UH42" s="76"/>
      <c r="UI42" s="76"/>
      <c r="UJ42" s="76"/>
      <c r="UK42" s="76"/>
      <c r="UL42" s="76"/>
      <c r="UM42" s="76"/>
      <c r="UN42" s="76"/>
      <c r="UO42" s="76"/>
      <c r="UP42" s="76"/>
      <c r="UQ42" s="76"/>
      <c r="UR42" s="76"/>
      <c r="US42" s="76"/>
      <c r="UT42" s="76"/>
      <c r="UU42" s="76"/>
      <c r="UV42" s="76"/>
      <c r="UW42" s="76"/>
      <c r="UX42" s="76"/>
      <c r="UY42" s="76"/>
      <c r="UZ42" s="76"/>
      <c r="VA42" s="76"/>
      <c r="VB42" s="76"/>
      <c r="VC42" s="76"/>
      <c r="VD42" s="76"/>
      <c r="VE42" s="76"/>
      <c r="VF42" s="76"/>
      <c r="VG42" s="76"/>
      <c r="VH42" s="76"/>
      <c r="VI42" s="76"/>
      <c r="VJ42" s="76"/>
      <c r="VK42" s="76"/>
      <c r="VL42" s="76"/>
      <c r="VM42" s="76"/>
      <c r="VN42" s="76"/>
      <c r="VO42" s="76"/>
      <c r="VP42" s="76"/>
      <c r="VQ42" s="76"/>
      <c r="VR42" s="76"/>
      <c r="VS42" s="76"/>
      <c r="VT42" s="76"/>
      <c r="VU42" s="76"/>
      <c r="VV42" s="76"/>
      <c r="VW42" s="76"/>
      <c r="VX42" s="76"/>
      <c r="VY42" s="76"/>
      <c r="VZ42" s="76"/>
      <c r="WA42" s="76"/>
      <c r="WB42" s="76"/>
      <c r="WC42" s="76"/>
      <c r="WD42" s="76"/>
      <c r="WE42" s="76"/>
      <c r="WF42" s="76"/>
      <c r="WG42" s="76"/>
      <c r="WH42" s="76"/>
      <c r="WI42" s="76"/>
      <c r="WJ42" s="76"/>
      <c r="WK42" s="76"/>
      <c r="WL42" s="76"/>
      <c r="WM42" s="76"/>
      <c r="WN42" s="76"/>
      <c r="WO42" s="76"/>
      <c r="WP42" s="76"/>
      <c r="WQ42" s="76"/>
      <c r="WR42" s="76"/>
      <c r="WS42" s="76"/>
      <c r="WT42" s="76"/>
      <c r="WU42" s="76"/>
      <c r="WV42" s="76"/>
      <c r="WW42" s="76"/>
      <c r="WX42" s="76"/>
      <c r="WY42" s="76"/>
      <c r="WZ42" s="76"/>
      <c r="XA42" s="76"/>
      <c r="XB42" s="76"/>
      <c r="XC42" s="76"/>
      <c r="XD42" s="76"/>
      <c r="XE42" s="76"/>
      <c r="XF42" s="76"/>
      <c r="XG42" s="76"/>
      <c r="XH42" s="76"/>
      <c r="XI42" s="76"/>
      <c r="XJ42" s="76"/>
      <c r="XK42" s="76"/>
      <c r="XL42" s="76"/>
      <c r="XM42" s="76"/>
      <c r="XN42" s="76"/>
      <c r="XO42" s="76"/>
      <c r="XP42" s="76"/>
      <c r="XQ42" s="76"/>
      <c r="XR42" s="76"/>
      <c r="XS42" s="76"/>
      <c r="XT42" s="76"/>
      <c r="XU42" s="76"/>
      <c r="XV42" s="76"/>
      <c r="XW42" s="76"/>
      <c r="XX42" s="76"/>
      <c r="XY42" s="76"/>
      <c r="XZ42" s="76"/>
      <c r="YA42" s="76"/>
      <c r="YB42" s="76"/>
      <c r="YC42" s="76"/>
      <c r="YD42" s="76"/>
      <c r="YE42" s="76"/>
      <c r="YF42" s="76"/>
      <c r="YG42" s="76"/>
      <c r="YH42" s="76"/>
      <c r="YI42" s="76"/>
      <c r="YJ42" s="76"/>
      <c r="YK42" s="76"/>
      <c r="YL42" s="76"/>
      <c r="YM42" s="76"/>
      <c r="YN42" s="76"/>
      <c r="YO42" s="76"/>
      <c r="YP42" s="76"/>
      <c r="YQ42" s="76"/>
      <c r="YR42" s="76"/>
      <c r="YS42" s="76"/>
      <c r="YT42" s="76"/>
      <c r="YU42" s="76"/>
      <c r="YV42" s="76"/>
      <c r="YW42" s="76"/>
      <c r="YX42" s="76"/>
      <c r="YY42" s="76"/>
      <c r="YZ42" s="76"/>
      <c r="ZA42" s="76"/>
      <c r="ZB42" s="76"/>
      <c r="ZC42" s="76"/>
      <c r="ZD42" s="76"/>
      <c r="ZE42" s="76"/>
      <c r="ZF42" s="76"/>
      <c r="ZG42" s="76"/>
      <c r="ZH42" s="76"/>
      <c r="ZI42" s="76"/>
      <c r="ZJ42" s="76"/>
      <c r="ZK42" s="76"/>
      <c r="ZL42" s="76"/>
      <c r="ZM42" s="76"/>
      <c r="ZN42" s="76"/>
      <c r="ZO42" s="76"/>
      <c r="ZP42" s="76"/>
      <c r="ZQ42" s="76"/>
      <c r="ZR42" s="76"/>
      <c r="ZS42" s="76"/>
      <c r="ZT42" s="76"/>
      <c r="ZU42" s="76"/>
      <c r="ZV42" s="76"/>
      <c r="ZW42" s="76"/>
      <c r="ZX42" s="76"/>
      <c r="ZY42" s="76"/>
      <c r="ZZ42" s="76"/>
      <c r="AAA42" s="76"/>
      <c r="AAB42" s="76"/>
      <c r="AAC42" s="76"/>
      <c r="AAD42" s="76"/>
      <c r="AAE42" s="76"/>
      <c r="AAF42" s="76"/>
      <c r="AAG42" s="76"/>
      <c r="AAH42" s="76"/>
      <c r="AAI42" s="76"/>
      <c r="AAJ42" s="76"/>
      <c r="AAK42" s="76"/>
      <c r="AAL42" s="76"/>
      <c r="AAM42" s="76"/>
      <c r="AAN42" s="76"/>
      <c r="AAO42" s="76"/>
      <c r="AAP42" s="76"/>
      <c r="AAQ42" s="76"/>
      <c r="AAR42" s="76"/>
      <c r="AAS42" s="76"/>
      <c r="AAT42" s="76"/>
      <c r="AAU42" s="76"/>
      <c r="AAV42" s="76"/>
      <c r="AAW42" s="76"/>
      <c r="AAX42" s="76"/>
      <c r="AAY42" s="76"/>
      <c r="AAZ42" s="76"/>
      <c r="ABA42" s="76"/>
      <c r="ABB42" s="76"/>
      <c r="ABC42" s="76"/>
      <c r="ABD42" s="76"/>
      <c r="ABE42" s="76"/>
      <c r="ABF42" s="76"/>
      <c r="ABG42" s="76"/>
      <c r="ABH42" s="76"/>
      <c r="ABI42" s="76"/>
      <c r="ABJ42" s="76"/>
      <c r="ABK42" s="76"/>
      <c r="ABL42" s="76"/>
      <c r="ABM42" s="76"/>
      <c r="ABN42" s="76"/>
      <c r="ABO42" s="76"/>
      <c r="ABP42" s="76"/>
      <c r="ABQ42" s="76"/>
      <c r="ABR42" s="76"/>
      <c r="ABS42" s="76"/>
      <c r="ABT42" s="76"/>
      <c r="ABU42" s="76"/>
      <c r="ABV42" s="76"/>
      <c r="ABW42" s="76"/>
      <c r="ABX42" s="76"/>
      <c r="ABY42" s="76"/>
      <c r="ABZ42" s="76"/>
      <c r="ACA42" s="76"/>
      <c r="ACB42" s="76"/>
      <c r="ACC42" s="76"/>
      <c r="ACD42" s="76"/>
      <c r="ACE42" s="76"/>
      <c r="ACF42" s="76"/>
      <c r="ACG42" s="76"/>
      <c r="ACH42" s="76"/>
      <c r="ACI42" s="76"/>
      <c r="ACJ42" s="76"/>
      <c r="ACK42" s="76"/>
      <c r="ACL42" s="76"/>
      <c r="ACM42" s="76"/>
      <c r="ACN42" s="76"/>
      <c r="ACO42" s="76"/>
      <c r="ACP42" s="76"/>
      <c r="ACQ42" s="76"/>
      <c r="ACR42" s="76"/>
      <c r="ACS42" s="76"/>
      <c r="ACT42" s="76"/>
      <c r="ACU42" s="76"/>
      <c r="ACV42" s="76"/>
      <c r="ACW42" s="76"/>
      <c r="ACX42" s="76"/>
      <c r="ACY42" s="76"/>
      <c r="ACZ42" s="76"/>
      <c r="ADA42" s="76"/>
      <c r="ADB42" s="76"/>
      <c r="ADC42" s="76"/>
      <c r="ADD42" s="76"/>
      <c r="ADE42" s="76"/>
      <c r="ADF42" s="76"/>
      <c r="ADG42" s="76"/>
      <c r="ADH42" s="76"/>
      <c r="ADI42" s="76"/>
      <c r="ADJ42" s="76"/>
      <c r="ADK42" s="76"/>
      <c r="ADL42" s="76"/>
      <c r="ADM42" s="76"/>
      <c r="ADN42" s="76"/>
      <c r="ADO42" s="76"/>
      <c r="ADP42" s="76"/>
      <c r="ADQ42" s="76"/>
      <c r="ADR42" s="76"/>
      <c r="ADS42" s="76"/>
      <c r="ADT42" s="76"/>
      <c r="ADU42" s="76"/>
      <c r="ADV42" s="76"/>
      <c r="ADW42" s="76"/>
      <c r="ADX42" s="76"/>
      <c r="ADY42" s="76"/>
      <c r="ADZ42" s="76"/>
      <c r="AEA42" s="76"/>
      <c r="AEB42" s="76"/>
      <c r="AEC42" s="76"/>
      <c r="AED42" s="76"/>
      <c r="AEE42" s="76"/>
      <c r="AEF42" s="76"/>
      <c r="AEG42" s="76"/>
      <c r="AEH42" s="76"/>
      <c r="AEI42" s="76"/>
      <c r="AEJ42" s="76"/>
      <c r="AEK42" s="76"/>
      <c r="AEL42" s="76"/>
      <c r="AEM42" s="76"/>
      <c r="AEN42" s="76"/>
      <c r="AEO42" s="76"/>
      <c r="AEP42" s="76"/>
      <c r="AEQ42" s="76"/>
      <c r="AER42" s="76"/>
      <c r="AES42" s="76"/>
      <c r="AET42" s="76"/>
      <c r="AEU42" s="76"/>
      <c r="AEV42" s="76"/>
      <c r="AEW42" s="76"/>
      <c r="AEX42" s="76"/>
      <c r="AEY42" s="76"/>
      <c r="AEZ42" s="76"/>
      <c r="AFA42" s="76"/>
      <c r="AFB42" s="76"/>
      <c r="AFC42" s="76"/>
      <c r="AFD42" s="76"/>
      <c r="AFE42" s="76"/>
      <c r="AFF42" s="76"/>
      <c r="AFG42" s="76"/>
      <c r="AFH42" s="76"/>
      <c r="AFI42" s="76"/>
      <c r="AFJ42" s="76"/>
      <c r="AFK42" s="76"/>
      <c r="AFL42" s="76"/>
      <c r="AFM42" s="76"/>
      <c r="AFN42" s="76"/>
      <c r="AFO42" s="76"/>
      <c r="AFP42" s="76"/>
      <c r="AFQ42" s="76"/>
      <c r="AFR42" s="76"/>
      <c r="AFS42" s="76"/>
      <c r="AFT42" s="76"/>
      <c r="AFU42" s="76"/>
      <c r="AFV42" s="76"/>
      <c r="AFW42" s="76"/>
      <c r="AFX42" s="76"/>
      <c r="AFY42" s="76"/>
      <c r="AFZ42" s="76"/>
      <c r="AGA42" s="76"/>
      <c r="AGB42" s="76"/>
      <c r="AGC42" s="76"/>
      <c r="AGD42" s="76"/>
      <c r="AGE42" s="76"/>
      <c r="AGF42" s="76"/>
      <c r="AGG42" s="76"/>
      <c r="AGH42" s="76"/>
      <c r="AGI42" s="76"/>
      <c r="AGJ42" s="76"/>
      <c r="AGK42" s="76"/>
      <c r="AGL42" s="76"/>
      <c r="AGM42" s="76"/>
      <c r="AGN42" s="76"/>
      <c r="AGO42" s="76"/>
      <c r="AGP42" s="76"/>
      <c r="AGQ42" s="76"/>
      <c r="AGR42" s="76"/>
      <c r="AGS42" s="76"/>
      <c r="AGT42" s="76"/>
      <c r="AGU42" s="76"/>
      <c r="AGV42" s="76"/>
      <c r="AGW42" s="76"/>
      <c r="AGX42" s="76"/>
      <c r="AGY42" s="76"/>
      <c r="AGZ42" s="76"/>
      <c r="AHA42" s="76"/>
      <c r="AHB42" s="76"/>
      <c r="AHC42" s="76"/>
      <c r="AHD42" s="76"/>
      <c r="AHE42" s="76"/>
      <c r="AHF42" s="76"/>
      <c r="AHG42" s="76"/>
      <c r="AHH42" s="76"/>
      <c r="AHI42" s="76"/>
      <c r="AHJ42" s="76"/>
      <c r="AHK42" s="76"/>
      <c r="AHL42" s="76"/>
      <c r="AHM42" s="76"/>
      <c r="AHN42" s="76"/>
      <c r="AHO42" s="76"/>
      <c r="AHP42" s="76"/>
      <c r="AHQ42" s="76"/>
      <c r="AHR42" s="76"/>
      <c r="AHS42" s="76"/>
      <c r="AHT42" s="76"/>
      <c r="AHU42" s="76"/>
      <c r="AHV42" s="76"/>
      <c r="AHW42" s="76"/>
      <c r="AHX42" s="76"/>
      <c r="AHY42" s="76"/>
      <c r="AHZ42" s="76"/>
      <c r="AIA42" s="76"/>
      <c r="AIB42" s="76"/>
      <c r="AIC42" s="76"/>
      <c r="AID42" s="76"/>
      <c r="AIE42" s="76"/>
      <c r="AIF42" s="76"/>
      <c r="AIG42" s="76"/>
      <c r="AIH42" s="76"/>
      <c r="AII42" s="76"/>
    </row>
    <row r="43" spans="1:919" ht="13.5" customHeight="1" x14ac:dyDescent="0.25">
      <c r="A43" s="71">
        <v>0.23</v>
      </c>
      <c r="B43" s="71">
        <v>1.45</v>
      </c>
      <c r="C43" s="71">
        <f>IF(LEN(I43)=0,"",1+ABS((I43*A43)/LEN(I43))+A43)</f>
        <v>1.23</v>
      </c>
      <c r="D43" s="71">
        <f>IF(LEN(J43)=0,"",1+ABS((J43*B43)/LEN(J43))+B43)</f>
        <v>2.4500000000000002</v>
      </c>
      <c r="E43" s="748" t="s">
        <v>2125</v>
      </c>
      <c r="F43" s="757" t="s">
        <v>2126</v>
      </c>
      <c r="G43" s="750"/>
      <c r="H43" s="750" t="s">
        <v>2127</v>
      </c>
      <c r="I43" s="383">
        <v>0</v>
      </c>
      <c r="J43" s="383">
        <v>0</v>
      </c>
    </row>
    <row r="44" spans="1:919" ht="13.5" customHeight="1" x14ac:dyDescent="0.25">
      <c r="A44" s="71">
        <v>0.28000000000000003</v>
      </c>
      <c r="B44" s="71">
        <v>1.46</v>
      </c>
      <c r="C44" s="71">
        <f t="shared" ref="C44:D64" si="1">IF(LEN(I44)=0,"",1+ABS((I44*A44)/LEN(I44))+A44)</f>
        <v>1.28</v>
      </c>
      <c r="D44" s="71">
        <f t="shared" si="1"/>
        <v>2.46</v>
      </c>
      <c r="E44" s="748" t="s">
        <v>2128</v>
      </c>
      <c r="F44" s="757" t="s">
        <v>2129</v>
      </c>
      <c r="G44" s="750"/>
      <c r="H44" s="750" t="s">
        <v>199</v>
      </c>
      <c r="I44" s="383">
        <v>0</v>
      </c>
      <c r="J44" s="383">
        <v>0</v>
      </c>
    </row>
    <row r="45" spans="1:919" ht="13.5" customHeight="1" x14ac:dyDescent="0.25">
      <c r="A45" s="71">
        <v>0.28999999999999998</v>
      </c>
      <c r="B45" s="71">
        <v>1.47</v>
      </c>
      <c r="C45" s="71">
        <f t="shared" si="1"/>
        <v>1.29</v>
      </c>
      <c r="D45" s="71">
        <f t="shared" si="1"/>
        <v>2.4699999999999998</v>
      </c>
      <c r="E45" s="748" t="s">
        <v>2130</v>
      </c>
      <c r="F45" s="753" t="s">
        <v>2131</v>
      </c>
      <c r="G45" s="750"/>
      <c r="H45" s="750" t="s">
        <v>2132</v>
      </c>
      <c r="I45" s="383">
        <v>0</v>
      </c>
      <c r="J45" s="383">
        <v>0</v>
      </c>
    </row>
    <row r="46" spans="1:919" ht="13.5" customHeight="1" x14ac:dyDescent="0.25">
      <c r="A46" s="71">
        <v>0.3</v>
      </c>
      <c r="B46" s="71">
        <v>1.48</v>
      </c>
      <c r="C46" s="71">
        <f t="shared" si="1"/>
        <v>1.3</v>
      </c>
      <c r="D46" s="71">
        <f t="shared" si="1"/>
        <v>2.48</v>
      </c>
      <c r="E46" s="748" t="s">
        <v>2133</v>
      </c>
      <c r="F46" s="753" t="s">
        <v>2134</v>
      </c>
      <c r="G46" s="750"/>
      <c r="H46" s="750" t="s">
        <v>224</v>
      </c>
      <c r="I46" s="383">
        <v>0</v>
      </c>
      <c r="J46" s="383">
        <v>0</v>
      </c>
    </row>
    <row r="47" spans="1:919" ht="13.5" customHeight="1" x14ac:dyDescent="0.25">
      <c r="A47" s="71">
        <v>0.31</v>
      </c>
      <c r="B47" s="71">
        <v>1.49</v>
      </c>
      <c r="C47" s="71">
        <f t="shared" si="1"/>
        <v>1.31</v>
      </c>
      <c r="D47" s="71">
        <f t="shared" si="1"/>
        <v>2.4900000000000002</v>
      </c>
      <c r="E47" s="748" t="s">
        <v>2135</v>
      </c>
      <c r="F47" s="753" t="s">
        <v>2136</v>
      </c>
      <c r="G47" s="750"/>
      <c r="H47" s="750" t="s">
        <v>2137</v>
      </c>
      <c r="I47" s="383">
        <v>0</v>
      </c>
      <c r="J47" s="383">
        <v>0</v>
      </c>
    </row>
    <row r="48" spans="1:919" ht="13.5" customHeight="1" x14ac:dyDescent="0.25">
      <c r="A48" s="71">
        <v>0.32</v>
      </c>
      <c r="B48" s="71">
        <v>1.5</v>
      </c>
      <c r="C48" s="71">
        <f t="shared" si="1"/>
        <v>1.32</v>
      </c>
      <c r="D48" s="71">
        <f t="shared" si="1"/>
        <v>2.5</v>
      </c>
      <c r="E48" s="748" t="s">
        <v>2138</v>
      </c>
      <c r="F48" s="753" t="s">
        <v>2139</v>
      </c>
      <c r="G48" s="750"/>
      <c r="H48" s="750" t="s">
        <v>625</v>
      </c>
      <c r="I48" s="382">
        <f t="array" ref="I48">IF(AND(ISBLANK(I49:I50)),"",SUM(I49:I50))</f>
        <v>0</v>
      </c>
      <c r="J48" s="382">
        <f t="array" ref="J48">IF(AND(ISBLANK(J49:J50)),"",SUM(J49:J50))</f>
        <v>0</v>
      </c>
    </row>
    <row r="49" spans="1:10" ht="13.5" customHeight="1" x14ac:dyDescent="0.25">
      <c r="A49" s="71">
        <v>0.33</v>
      </c>
      <c r="B49" s="71">
        <v>1.51</v>
      </c>
      <c r="C49" s="71">
        <f t="shared" si="1"/>
        <v>1.33</v>
      </c>
      <c r="D49" s="71">
        <f t="shared" si="1"/>
        <v>2.5099999999999998</v>
      </c>
      <c r="E49" s="748" t="s">
        <v>2140</v>
      </c>
      <c r="F49" s="754" t="s">
        <v>2141</v>
      </c>
      <c r="G49" s="750"/>
      <c r="H49" s="750" t="s">
        <v>286</v>
      </c>
      <c r="I49" s="383">
        <v>0</v>
      </c>
      <c r="J49" s="383">
        <v>0</v>
      </c>
    </row>
    <row r="50" spans="1:10" ht="13.5" customHeight="1" x14ac:dyDescent="0.25">
      <c r="A50" s="71">
        <v>0.34</v>
      </c>
      <c r="B50" s="71">
        <v>1.52</v>
      </c>
      <c r="C50" s="71">
        <f t="shared" si="1"/>
        <v>1.34</v>
      </c>
      <c r="D50" s="71">
        <f t="shared" si="1"/>
        <v>2.52</v>
      </c>
      <c r="E50" s="748" t="s">
        <v>2142</v>
      </c>
      <c r="F50" s="754" t="s">
        <v>2143</v>
      </c>
      <c r="G50" s="750"/>
      <c r="H50" s="750" t="s">
        <v>298</v>
      </c>
      <c r="I50" s="383">
        <v>0</v>
      </c>
      <c r="J50" s="383">
        <v>0</v>
      </c>
    </row>
    <row r="51" spans="1:10" ht="13.5" customHeight="1" x14ac:dyDescent="0.25">
      <c r="A51" s="71">
        <v>0.35</v>
      </c>
      <c r="B51" s="71">
        <v>1.53</v>
      </c>
      <c r="C51" s="71">
        <f t="shared" si="1"/>
        <v>1.35</v>
      </c>
      <c r="D51" s="71">
        <f t="shared" si="1"/>
        <v>2.5300000000000002</v>
      </c>
      <c r="E51" s="748" t="s">
        <v>2144</v>
      </c>
      <c r="F51" s="753" t="s">
        <v>2145</v>
      </c>
      <c r="G51" s="750"/>
      <c r="H51" s="750" t="s">
        <v>604</v>
      </c>
      <c r="I51" s="382">
        <f t="array" ref="I51">IF(AND(ISBLANK(I52:I55)),"",SUM(I52:I55))</f>
        <v>0</v>
      </c>
      <c r="J51" s="382">
        <f t="array" ref="J51">IF(AND(ISBLANK(J52:J55)),"",SUM(J52:J55))</f>
        <v>0</v>
      </c>
    </row>
    <row r="52" spans="1:10" ht="13.5" customHeight="1" x14ac:dyDescent="0.25">
      <c r="A52" s="71">
        <v>0.36</v>
      </c>
      <c r="B52" s="71">
        <v>1.54</v>
      </c>
      <c r="C52" s="71">
        <f t="shared" si="1"/>
        <v>1.3599999999999999</v>
      </c>
      <c r="D52" s="71">
        <f t="shared" si="1"/>
        <v>2.54</v>
      </c>
      <c r="E52" s="748" t="s">
        <v>2146</v>
      </c>
      <c r="F52" s="754" t="s">
        <v>2147</v>
      </c>
      <c r="G52" s="750"/>
      <c r="H52" s="750" t="s">
        <v>2148</v>
      </c>
      <c r="I52" s="383">
        <v>0</v>
      </c>
      <c r="J52" s="383">
        <v>0</v>
      </c>
    </row>
    <row r="53" spans="1:10" ht="13.5" customHeight="1" x14ac:dyDescent="0.25">
      <c r="A53" s="71">
        <v>0.37</v>
      </c>
      <c r="B53" s="71">
        <v>1.55</v>
      </c>
      <c r="C53" s="71">
        <f t="shared" si="1"/>
        <v>1.37</v>
      </c>
      <c r="D53" s="71">
        <f t="shared" si="1"/>
        <v>2.5499999999999998</v>
      </c>
      <c r="E53" s="748" t="s">
        <v>2149</v>
      </c>
      <c r="F53" s="754" t="s">
        <v>2150</v>
      </c>
      <c r="G53" s="750"/>
      <c r="H53" s="750" t="s">
        <v>318</v>
      </c>
      <c r="I53" s="383">
        <v>0</v>
      </c>
      <c r="J53" s="383">
        <v>0</v>
      </c>
    </row>
    <row r="54" spans="1:10" ht="13.5" customHeight="1" x14ac:dyDescent="0.25">
      <c r="A54" s="71">
        <v>0.38</v>
      </c>
      <c r="B54" s="71">
        <v>1.56</v>
      </c>
      <c r="C54" s="71">
        <f t="shared" si="1"/>
        <v>1.38</v>
      </c>
      <c r="D54" s="71">
        <f t="shared" si="1"/>
        <v>2.56</v>
      </c>
      <c r="E54" s="748" t="s">
        <v>2151</v>
      </c>
      <c r="F54" s="754" t="s">
        <v>2152</v>
      </c>
      <c r="G54" s="750"/>
      <c r="H54" s="750" t="s">
        <v>2153</v>
      </c>
      <c r="I54" s="383">
        <v>0</v>
      </c>
      <c r="J54" s="383">
        <v>0</v>
      </c>
    </row>
    <row r="55" spans="1:10" ht="13.5" customHeight="1" x14ac:dyDescent="0.25">
      <c r="A55" s="71">
        <v>0.4</v>
      </c>
      <c r="B55" s="71">
        <v>1.57</v>
      </c>
      <c r="C55" s="71">
        <f t="shared" si="1"/>
        <v>1.4</v>
      </c>
      <c r="D55" s="71">
        <f t="shared" si="1"/>
        <v>2.5700000000000003</v>
      </c>
      <c r="E55" s="748" t="s">
        <v>2154</v>
      </c>
      <c r="F55" s="754" t="s">
        <v>2155</v>
      </c>
      <c r="G55" s="750"/>
      <c r="H55" s="750" t="s">
        <v>327</v>
      </c>
      <c r="I55" s="383">
        <v>0</v>
      </c>
      <c r="J55" s="383">
        <v>0</v>
      </c>
    </row>
    <row r="56" spans="1:10" ht="13.5" customHeight="1" x14ac:dyDescent="0.25">
      <c r="A56" s="71">
        <v>0.41</v>
      </c>
      <c r="B56" s="71">
        <v>1.58</v>
      </c>
      <c r="C56" s="71">
        <f t="shared" si="1"/>
        <v>1.41</v>
      </c>
      <c r="D56" s="71">
        <f t="shared" si="1"/>
        <v>2.58</v>
      </c>
      <c r="E56" s="748" t="s">
        <v>2156</v>
      </c>
      <c r="F56" s="757" t="s">
        <v>2157</v>
      </c>
      <c r="G56" s="750"/>
      <c r="H56" s="750" t="s">
        <v>335</v>
      </c>
      <c r="I56" s="383">
        <v>0</v>
      </c>
      <c r="J56" s="383">
        <v>0</v>
      </c>
    </row>
    <row r="57" spans="1:10" ht="13.5" customHeight="1" x14ac:dyDescent="0.25">
      <c r="A57" s="71">
        <v>0.42</v>
      </c>
      <c r="B57" s="71">
        <v>1.59</v>
      </c>
      <c r="C57" s="71">
        <f>IF(LEN(I57)=0,"",1+ABS((I57*A57)/LEN(I57))+A57)</f>
        <v>1.42</v>
      </c>
      <c r="D57" s="71">
        <f t="shared" si="1"/>
        <v>2.59</v>
      </c>
      <c r="E57" s="748" t="s">
        <v>2158</v>
      </c>
      <c r="F57" s="757" t="s">
        <v>2159</v>
      </c>
      <c r="G57" s="750"/>
      <c r="H57" s="750" t="s">
        <v>344</v>
      </c>
      <c r="I57" s="383">
        <v>0</v>
      </c>
      <c r="J57" s="383">
        <v>0</v>
      </c>
    </row>
    <row r="58" spans="1:10" ht="13.5" customHeight="1" x14ac:dyDescent="0.25">
      <c r="A58" s="71">
        <v>0.43</v>
      </c>
      <c r="B58" s="71">
        <v>1.6</v>
      </c>
      <c r="C58" s="71">
        <f>IF(LEN(I58)=0,"",1+ABS((I58*A58)/LEN(I58))+A58)</f>
        <v>1.43</v>
      </c>
      <c r="D58" s="71">
        <f t="shared" si="1"/>
        <v>2.6</v>
      </c>
      <c r="E58" s="751" t="s">
        <v>2160</v>
      </c>
      <c r="F58" s="758" t="s">
        <v>2161</v>
      </c>
      <c r="G58" s="750"/>
      <c r="H58" s="744" t="s">
        <v>353</v>
      </c>
      <c r="I58" s="385">
        <v>0</v>
      </c>
      <c r="J58" s="385">
        <v>0</v>
      </c>
    </row>
    <row r="59" spans="1:10" ht="13.5" customHeight="1" x14ac:dyDescent="0.25">
      <c r="A59" s="71">
        <v>0.44</v>
      </c>
      <c r="B59" s="71">
        <v>1.61</v>
      </c>
      <c r="C59" s="71">
        <f t="shared" si="1"/>
        <v>164177.25714285715</v>
      </c>
      <c r="D59" s="71">
        <f t="shared" si="1"/>
        <v>971469.71</v>
      </c>
      <c r="E59" s="751" t="s">
        <v>2162</v>
      </c>
      <c r="F59" s="757" t="s">
        <v>2163</v>
      </c>
      <c r="G59" s="750"/>
      <c r="H59" s="744" t="s">
        <v>362</v>
      </c>
      <c r="I59" s="759">
        <f>IFERROR(IF(AND(I60,I66,I67,I68,I72,I77,I78,I83,I84,I85,I86)="","",SUM(I60,I66,I67,I68,I72,I77,I78,I83,I84,I85,I86)),"")</f>
        <v>2611888</v>
      </c>
      <c r="J59" s="759">
        <f>IFERROR(IF(AND(J60,J66,J67,J68,J72,J77,J78,J83,J84,J85,J86)="","",SUM(J60,J66,J67,J68,J72,J77,J78,J83,J84,J85,J86)),"")</f>
        <v>4223770</v>
      </c>
    </row>
    <row r="60" spans="1:10" ht="13.5" customHeight="1" x14ac:dyDescent="0.25">
      <c r="A60" s="71">
        <v>0.45</v>
      </c>
      <c r="B60" s="71">
        <v>1.62</v>
      </c>
      <c r="C60" s="71">
        <f t="shared" si="1"/>
        <v>25455.550000000003</v>
      </c>
      <c r="D60" s="71">
        <f t="shared" si="1"/>
        <v>81851.5</v>
      </c>
      <c r="E60" s="748" t="s">
        <v>2081</v>
      </c>
      <c r="F60" s="757" t="s">
        <v>2164</v>
      </c>
      <c r="G60" s="750"/>
      <c r="H60" s="750" t="s">
        <v>370</v>
      </c>
      <c r="I60" s="382">
        <f t="array" ref="I60">IF(AND(ISBLANK(I61:I65)),"",SUM(I61:I65))</f>
        <v>339388</v>
      </c>
      <c r="J60" s="382">
        <f t="array" ref="J60">IF(AND(ISBLANK(J61:J65)),"",SUM(J61:J65))</f>
        <v>303144</v>
      </c>
    </row>
    <row r="61" spans="1:10" ht="13.5" customHeight="1" x14ac:dyDescent="0.25">
      <c r="A61" s="71">
        <v>0.46</v>
      </c>
      <c r="B61" s="71">
        <v>1.63</v>
      </c>
      <c r="C61" s="71">
        <f t="shared" si="1"/>
        <v>26021.206666666669</v>
      </c>
      <c r="D61" s="71">
        <f t="shared" si="1"/>
        <v>73512.098333333342</v>
      </c>
      <c r="E61" s="748" t="s">
        <v>2084</v>
      </c>
      <c r="F61" s="754" t="s">
        <v>2165</v>
      </c>
      <c r="G61" s="750"/>
      <c r="H61" s="750" t="s">
        <v>378</v>
      </c>
      <c r="I61" s="383">
        <v>339388</v>
      </c>
      <c r="J61" s="383">
        <v>270587</v>
      </c>
    </row>
    <row r="62" spans="1:10" ht="13.5" customHeight="1" x14ac:dyDescent="0.25">
      <c r="A62" s="71">
        <v>0.47</v>
      </c>
      <c r="B62" s="71">
        <v>1.64</v>
      </c>
      <c r="C62" s="71">
        <f t="shared" si="1"/>
        <v>1.47</v>
      </c>
      <c r="D62" s="71">
        <f t="shared" si="1"/>
        <v>2.6399999999999997</v>
      </c>
      <c r="E62" s="748" t="s">
        <v>2086</v>
      </c>
      <c r="F62" s="754" t="s">
        <v>2166</v>
      </c>
      <c r="G62" s="750"/>
      <c r="H62" s="750" t="s">
        <v>2167</v>
      </c>
      <c r="I62" s="383">
        <v>0</v>
      </c>
      <c r="J62" s="383">
        <v>0</v>
      </c>
    </row>
    <row r="63" spans="1:10" ht="13.5" customHeight="1" x14ac:dyDescent="0.25">
      <c r="A63" s="71">
        <v>0.48</v>
      </c>
      <c r="B63" s="71">
        <v>1.65</v>
      </c>
      <c r="C63" s="71">
        <f t="shared" si="1"/>
        <v>1.48</v>
      </c>
      <c r="D63" s="71">
        <f t="shared" si="1"/>
        <v>2.65</v>
      </c>
      <c r="E63" s="748" t="s">
        <v>2089</v>
      </c>
      <c r="F63" s="754" t="s">
        <v>2168</v>
      </c>
      <c r="G63" s="750"/>
      <c r="H63" s="750" t="s">
        <v>393</v>
      </c>
      <c r="I63" s="383">
        <v>0</v>
      </c>
      <c r="J63" s="383">
        <v>0</v>
      </c>
    </row>
    <row r="64" spans="1:10" ht="13.5" customHeight="1" x14ac:dyDescent="0.25">
      <c r="A64" s="71">
        <v>0.49</v>
      </c>
      <c r="B64" s="71">
        <v>1.66</v>
      </c>
      <c r="C64" s="71">
        <f t="shared" si="1"/>
        <v>1.49</v>
      </c>
      <c r="D64" s="71">
        <f t="shared" si="1"/>
        <v>2.66</v>
      </c>
      <c r="E64" s="748" t="s">
        <v>2092</v>
      </c>
      <c r="F64" s="754" t="s">
        <v>2169</v>
      </c>
      <c r="G64" s="750"/>
      <c r="H64" s="750" t="s">
        <v>400</v>
      </c>
      <c r="I64" s="383">
        <v>0</v>
      </c>
      <c r="J64" s="383">
        <v>0</v>
      </c>
    </row>
    <row r="65" spans="1:10" ht="13.5" customHeight="1" x14ac:dyDescent="0.25">
      <c r="A65" s="71">
        <v>0.5</v>
      </c>
      <c r="B65" s="71">
        <v>1.67</v>
      </c>
      <c r="C65" s="71">
        <f t="shared" ref="C65:D78" si="2">IF(LEN(I65)=0,"",1+ABS((I65*A65)/LEN(I65))+A65)</f>
        <v>1.5</v>
      </c>
      <c r="D65" s="71">
        <f t="shared" si="2"/>
        <v>10876.707999999999</v>
      </c>
      <c r="E65" s="748" t="s">
        <v>2095</v>
      </c>
      <c r="F65" s="754" t="s">
        <v>2170</v>
      </c>
      <c r="G65" s="750"/>
      <c r="H65" s="750" t="s">
        <v>408</v>
      </c>
      <c r="I65" s="383">
        <v>0</v>
      </c>
      <c r="J65" s="383">
        <v>32557</v>
      </c>
    </row>
    <row r="66" spans="1:10" ht="13.5" customHeight="1" x14ac:dyDescent="0.25">
      <c r="A66" s="71">
        <v>0.51</v>
      </c>
      <c r="B66" s="71">
        <v>1.68</v>
      </c>
      <c r="C66" s="71">
        <f t="shared" si="2"/>
        <v>1.51</v>
      </c>
      <c r="D66" s="71">
        <f t="shared" si="2"/>
        <v>2.6799999999999997</v>
      </c>
      <c r="E66" s="748" t="s">
        <v>2100</v>
      </c>
      <c r="F66" s="757" t="s">
        <v>2171</v>
      </c>
      <c r="G66" s="750"/>
      <c r="H66" s="750" t="s">
        <v>414</v>
      </c>
      <c r="I66" s="383">
        <v>0</v>
      </c>
      <c r="J66" s="383">
        <v>0</v>
      </c>
    </row>
    <row r="67" spans="1:10" ht="13.5" customHeight="1" x14ac:dyDescent="0.25">
      <c r="A67" s="71">
        <v>0.52</v>
      </c>
      <c r="B67" s="71">
        <v>1.69</v>
      </c>
      <c r="C67" s="71">
        <f t="shared" si="2"/>
        <v>1.52</v>
      </c>
      <c r="D67" s="71">
        <f t="shared" si="2"/>
        <v>2.69</v>
      </c>
      <c r="E67" s="748" t="s">
        <v>2110</v>
      </c>
      <c r="F67" s="757" t="s">
        <v>2172</v>
      </c>
      <c r="G67" s="750"/>
      <c r="H67" s="750" t="s">
        <v>423</v>
      </c>
      <c r="I67" s="383">
        <v>0</v>
      </c>
      <c r="J67" s="383">
        <v>0</v>
      </c>
    </row>
    <row r="68" spans="1:10" ht="13.5" customHeight="1" x14ac:dyDescent="0.25">
      <c r="A68" s="71">
        <v>0.53</v>
      </c>
      <c r="B68" s="71">
        <v>1.7</v>
      </c>
      <c r="C68" s="71">
        <f t="shared" si="2"/>
        <v>30849.561666666665</v>
      </c>
      <c r="D68" s="71">
        <f t="shared" si="2"/>
        <v>181485.91666666669</v>
      </c>
      <c r="E68" s="748" t="s">
        <v>2113</v>
      </c>
      <c r="F68" s="757" t="s">
        <v>2173</v>
      </c>
      <c r="G68" s="750"/>
      <c r="H68" s="750" t="s">
        <v>2174</v>
      </c>
      <c r="I68" s="382">
        <f t="array" ref="I68">IF(AND(ISBLANK(I69:I71)),"",SUM(I69:I71))</f>
        <v>349223</v>
      </c>
      <c r="J68" s="382">
        <f t="array" ref="J68">IF(AND(ISBLANK(J69:J71)),"",SUM(J69:J71))</f>
        <v>640529</v>
      </c>
    </row>
    <row r="69" spans="1:10" ht="13.5" customHeight="1" x14ac:dyDescent="0.25">
      <c r="A69" s="71">
        <v>0.54</v>
      </c>
      <c r="B69" s="71">
        <v>1.71</v>
      </c>
      <c r="C69" s="71">
        <f t="shared" si="2"/>
        <v>789.67</v>
      </c>
      <c r="D69" s="71">
        <f t="shared" si="2"/>
        <v>20641.725999999999</v>
      </c>
      <c r="E69" s="748" t="s">
        <v>2116</v>
      </c>
      <c r="F69" s="754" t="s">
        <v>2175</v>
      </c>
      <c r="G69" s="750"/>
      <c r="H69" s="750" t="s">
        <v>429</v>
      </c>
      <c r="I69" s="383">
        <v>5838</v>
      </c>
      <c r="J69" s="383">
        <v>60348</v>
      </c>
    </row>
    <row r="70" spans="1:10" ht="13.5" customHeight="1" x14ac:dyDescent="0.25">
      <c r="A70" s="71">
        <v>0.55000000000000004</v>
      </c>
      <c r="B70" s="71">
        <v>1.72</v>
      </c>
      <c r="C70" s="71">
        <f t="shared" si="2"/>
        <v>31478.508333333339</v>
      </c>
      <c r="D70" s="71">
        <f t="shared" si="2"/>
        <v>166321.27333333332</v>
      </c>
      <c r="E70" s="748" t="s">
        <v>2118</v>
      </c>
      <c r="F70" s="754" t="s">
        <v>2176</v>
      </c>
      <c r="G70" s="750"/>
      <c r="H70" s="750" t="s">
        <v>437</v>
      </c>
      <c r="I70" s="383">
        <v>343385</v>
      </c>
      <c r="J70" s="383">
        <v>580181</v>
      </c>
    </row>
    <row r="71" spans="1:10" ht="13.5" customHeight="1" x14ac:dyDescent="0.25">
      <c r="A71" s="71">
        <v>0.56000000000000005</v>
      </c>
      <c r="B71" s="71">
        <v>1.73</v>
      </c>
      <c r="C71" s="71">
        <f t="shared" si="2"/>
        <v>1.56</v>
      </c>
      <c r="D71" s="71">
        <f t="shared" si="2"/>
        <v>2.73</v>
      </c>
      <c r="E71" s="748" t="s">
        <v>2120</v>
      </c>
      <c r="F71" s="754" t="s">
        <v>2177</v>
      </c>
      <c r="G71" s="750"/>
      <c r="H71" s="750" t="s">
        <v>444</v>
      </c>
      <c r="I71" s="383">
        <v>0</v>
      </c>
      <c r="J71" s="383">
        <v>0</v>
      </c>
    </row>
    <row r="72" spans="1:10" ht="13.5" customHeight="1" x14ac:dyDescent="0.25">
      <c r="A72" s="71">
        <v>0.56999999999999995</v>
      </c>
      <c r="B72" s="71">
        <v>1.74</v>
      </c>
      <c r="C72" s="71">
        <f t="shared" si="2"/>
        <v>101787.28428571428</v>
      </c>
      <c r="D72" s="71">
        <f t="shared" si="2"/>
        <v>745717.02571428567</v>
      </c>
      <c r="E72" s="748" t="s">
        <v>2125</v>
      </c>
      <c r="F72" s="757" t="s">
        <v>2178</v>
      </c>
      <c r="G72" s="750"/>
      <c r="H72" s="750" t="s">
        <v>451</v>
      </c>
      <c r="I72" s="382">
        <f t="array" ref="I72">IF(AND(ISBLANK(I73:I76)),"",SUM(I73:I76))</f>
        <v>1250000</v>
      </c>
      <c r="J72" s="382">
        <f t="array" ref="J72">IF(AND(ISBLANK(J73:J76)),"",SUM(J73:J76))</f>
        <v>3000000</v>
      </c>
    </row>
    <row r="73" spans="1:10" ht="13.5" customHeight="1" x14ac:dyDescent="0.25">
      <c r="A73" s="71">
        <v>0.57999999999999996</v>
      </c>
      <c r="B73" s="71">
        <v>1.75</v>
      </c>
      <c r="C73" s="71">
        <f t="shared" si="2"/>
        <v>1.58</v>
      </c>
      <c r="D73" s="71">
        <f t="shared" si="2"/>
        <v>2.75</v>
      </c>
      <c r="E73" s="748" t="s">
        <v>2179</v>
      </c>
      <c r="F73" s="754" t="s">
        <v>2147</v>
      </c>
      <c r="G73" s="750"/>
      <c r="H73" s="750" t="s">
        <v>262</v>
      </c>
      <c r="I73" s="383">
        <v>0</v>
      </c>
      <c r="J73" s="383">
        <v>0</v>
      </c>
    </row>
    <row r="74" spans="1:10" ht="13.5" customHeight="1" x14ac:dyDescent="0.25">
      <c r="A74" s="71">
        <v>0.59</v>
      </c>
      <c r="B74" s="71">
        <v>1.76</v>
      </c>
      <c r="C74" s="71">
        <f t="shared" si="2"/>
        <v>105358.73285714285</v>
      </c>
      <c r="D74" s="71">
        <f t="shared" si="2"/>
        <v>754288.47428571433</v>
      </c>
      <c r="E74" s="748" t="s">
        <v>2180</v>
      </c>
      <c r="F74" s="754" t="s">
        <v>2150</v>
      </c>
      <c r="G74" s="750"/>
      <c r="H74" s="750" t="s">
        <v>459</v>
      </c>
      <c r="I74" s="383">
        <v>1250000</v>
      </c>
      <c r="J74" s="383">
        <v>3000000</v>
      </c>
    </row>
    <row r="75" spans="1:10" ht="13.5" customHeight="1" x14ac:dyDescent="0.25">
      <c r="A75" s="71">
        <v>0.6</v>
      </c>
      <c r="B75" s="71">
        <v>1.77</v>
      </c>
      <c r="C75" s="71">
        <f t="shared" si="2"/>
        <v>1.6</v>
      </c>
      <c r="D75" s="71">
        <f t="shared" si="2"/>
        <v>2.77</v>
      </c>
      <c r="E75" s="748" t="s">
        <v>2181</v>
      </c>
      <c r="F75" s="754" t="s">
        <v>2152</v>
      </c>
      <c r="G75" s="750"/>
      <c r="H75" s="750" t="s">
        <v>464</v>
      </c>
      <c r="I75" s="383">
        <v>0</v>
      </c>
      <c r="J75" s="383">
        <v>0</v>
      </c>
    </row>
    <row r="76" spans="1:10" ht="13.5" customHeight="1" x14ac:dyDescent="0.25">
      <c r="A76" s="71">
        <v>0.61</v>
      </c>
      <c r="B76" s="71">
        <v>1.78</v>
      </c>
      <c r="C76" s="71">
        <f t="shared" si="2"/>
        <v>1.6099999999999999</v>
      </c>
      <c r="D76" s="71">
        <f t="shared" si="2"/>
        <v>2.7800000000000002</v>
      </c>
      <c r="E76" s="748" t="s">
        <v>2182</v>
      </c>
      <c r="F76" s="754" t="s">
        <v>2155</v>
      </c>
      <c r="G76" s="750"/>
      <c r="H76" s="750" t="s">
        <v>2183</v>
      </c>
      <c r="I76" s="383">
        <v>0</v>
      </c>
      <c r="J76" s="383">
        <v>0</v>
      </c>
    </row>
    <row r="77" spans="1:10" ht="13.5" customHeight="1" x14ac:dyDescent="0.25">
      <c r="A77" s="71">
        <v>0.62</v>
      </c>
      <c r="B77" s="71">
        <v>1.79</v>
      </c>
      <c r="C77" s="71">
        <f t="shared" si="2"/>
        <v>1.62</v>
      </c>
      <c r="D77" s="71">
        <f t="shared" si="2"/>
        <v>2.79</v>
      </c>
      <c r="E77" s="748" t="s">
        <v>2128</v>
      </c>
      <c r="F77" s="753" t="s">
        <v>2157</v>
      </c>
      <c r="G77" s="750"/>
      <c r="H77" s="750" t="s">
        <v>586</v>
      </c>
      <c r="I77" s="383">
        <v>0</v>
      </c>
      <c r="J77" s="383">
        <v>0</v>
      </c>
    </row>
    <row r="78" spans="1:10" ht="13.5" customHeight="1" x14ac:dyDescent="0.25">
      <c r="A78" s="71">
        <v>0.63</v>
      </c>
      <c r="B78" s="71">
        <v>1.8</v>
      </c>
      <c r="C78" s="71">
        <f t="shared" si="2"/>
        <v>1.63</v>
      </c>
      <c r="D78" s="71">
        <f t="shared" si="2"/>
        <v>2.8</v>
      </c>
      <c r="E78" s="748" t="s">
        <v>2130</v>
      </c>
      <c r="F78" s="753" t="s">
        <v>2184</v>
      </c>
      <c r="G78" s="750"/>
      <c r="H78" s="750" t="s">
        <v>469</v>
      </c>
      <c r="I78" s="383">
        <v>0</v>
      </c>
      <c r="J78" s="383">
        <v>0</v>
      </c>
    </row>
    <row r="79" spans="1:10" ht="21" customHeight="1" x14ac:dyDescent="0.25">
      <c r="E79" s="59"/>
      <c r="F79" s="59"/>
      <c r="G79" s="59"/>
      <c r="H79" s="59"/>
      <c r="I79" s="59"/>
    </row>
    <row r="80" spans="1:10" s="542" customFormat="1" ht="27" customHeight="1" x14ac:dyDescent="0.25">
      <c r="E80" s="543" t="str">
        <f>E40</f>
        <v>Kontrolni broj: 104429563</v>
      </c>
      <c r="J80" s="544" t="s">
        <v>2185</v>
      </c>
    </row>
    <row r="81" spans="1:919" ht="27.2" customHeight="1" x14ac:dyDescent="0.25">
      <c r="E81" s="742" t="s">
        <v>2075</v>
      </c>
      <c r="F81" s="743" t="s">
        <v>2045</v>
      </c>
      <c r="G81" s="743" t="s">
        <v>2076</v>
      </c>
      <c r="H81" s="744" t="s">
        <v>2077</v>
      </c>
      <c r="I81" s="744" t="str">
        <f>"Od "&amp;TEXT(OsnPodaci!A58,"dd.mm.")&amp;" do "&amp;TEXT(OsnPodaci!B58,"dd.mm.")&amp;" tekuće godine"</f>
        <v>Od 01.01. do 31.12. tekuće godine</v>
      </c>
      <c r="J81" s="744" t="str">
        <f>"Od "&amp;TEXT(OsnPodaci!A58,"dd.mm.")&amp;" do "&amp;TEXT(OsnPodaci!B58,"dd.mm.")&amp;" prethodne godine"</f>
        <v>Od 01.01. do 31.12. prethodne godine</v>
      </c>
    </row>
    <row r="82" spans="1:919" s="77" customFormat="1" ht="13.5" customHeight="1" x14ac:dyDescent="0.25">
      <c r="A82" s="71"/>
      <c r="B82" s="71"/>
      <c r="C82" s="71"/>
      <c r="D82" s="71"/>
      <c r="E82" s="745">
        <v>1</v>
      </c>
      <c r="F82" s="746">
        <v>2</v>
      </c>
      <c r="G82" s="746">
        <v>3</v>
      </c>
      <c r="H82" s="747">
        <v>4</v>
      </c>
      <c r="I82" s="747">
        <v>5</v>
      </c>
      <c r="J82" s="747">
        <v>6</v>
      </c>
      <c r="K82" s="76"/>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76"/>
      <c r="CZ82" s="76"/>
      <c r="DA82" s="76"/>
      <c r="DB82" s="76"/>
      <c r="DC82" s="76"/>
      <c r="DD82" s="76"/>
      <c r="DE82" s="76"/>
      <c r="DF82" s="76"/>
      <c r="DG82" s="76"/>
      <c r="DH82" s="76"/>
      <c r="DI82" s="76"/>
      <c r="DJ82" s="76"/>
      <c r="DK82" s="76"/>
      <c r="DL82" s="76"/>
      <c r="DM82" s="76"/>
      <c r="DN82" s="76"/>
      <c r="DO82" s="76"/>
      <c r="DP82" s="76"/>
      <c r="DQ82" s="76"/>
      <c r="DR82" s="76"/>
      <c r="DS82" s="76"/>
      <c r="DT82" s="76"/>
      <c r="DU82" s="76"/>
      <c r="DV82" s="76"/>
      <c r="DW82" s="76"/>
      <c r="DX82" s="76"/>
      <c r="DY82" s="76"/>
      <c r="DZ82" s="76"/>
      <c r="EA82" s="76"/>
      <c r="EB82" s="76"/>
      <c r="EC82" s="76"/>
      <c r="ED82" s="76"/>
      <c r="EE82" s="76"/>
      <c r="EF82" s="76"/>
      <c r="EG82" s="76"/>
      <c r="EH82" s="76"/>
      <c r="EI82" s="76"/>
      <c r="EJ82" s="76"/>
      <c r="EK82" s="76"/>
      <c r="EL82" s="76"/>
      <c r="EM82" s="76"/>
      <c r="EN82" s="76"/>
      <c r="EO82" s="76"/>
      <c r="EP82" s="76"/>
      <c r="EQ82" s="76"/>
      <c r="ER82" s="76"/>
      <c r="ES82" s="76"/>
      <c r="ET82" s="76"/>
      <c r="EU82" s="76"/>
      <c r="EV82" s="76"/>
      <c r="EW82" s="76"/>
      <c r="EX82" s="76"/>
      <c r="EY82" s="76"/>
      <c r="EZ82" s="76"/>
      <c r="FA82" s="76"/>
      <c r="FB82" s="76"/>
      <c r="FC82" s="76"/>
      <c r="FD82" s="76"/>
      <c r="FE82" s="76"/>
      <c r="FF82" s="76"/>
      <c r="FG82" s="76"/>
      <c r="FH82" s="76"/>
      <c r="FI82" s="76"/>
      <c r="FJ82" s="76"/>
      <c r="FK82" s="76"/>
      <c r="FL82" s="76"/>
      <c r="FM82" s="76"/>
      <c r="FN82" s="76"/>
      <c r="FO82" s="76"/>
      <c r="FP82" s="76"/>
      <c r="FQ82" s="76"/>
      <c r="FR82" s="76"/>
      <c r="FS82" s="76"/>
      <c r="FT82" s="76"/>
      <c r="FU82" s="76"/>
      <c r="FV82" s="76"/>
      <c r="FW82" s="76"/>
      <c r="FX82" s="76"/>
      <c r="FY82" s="76"/>
      <c r="FZ82" s="76"/>
      <c r="GA82" s="76"/>
      <c r="GB82" s="76"/>
      <c r="GC82" s="76"/>
      <c r="GD82" s="76"/>
      <c r="GE82" s="76"/>
      <c r="GF82" s="76"/>
      <c r="GG82" s="76"/>
      <c r="GH82" s="76"/>
      <c r="GI82" s="76"/>
      <c r="GJ82" s="76"/>
      <c r="GK82" s="76"/>
      <c r="GL82" s="76"/>
      <c r="GM82" s="76"/>
      <c r="GN82" s="76"/>
      <c r="GO82" s="76"/>
      <c r="GP82" s="76"/>
      <c r="GQ82" s="76"/>
      <c r="GR82" s="76"/>
      <c r="GS82" s="76"/>
      <c r="GT82" s="76"/>
      <c r="GU82" s="76"/>
      <c r="GV82" s="76"/>
      <c r="GW82" s="76"/>
      <c r="GX82" s="76"/>
      <c r="GY82" s="76"/>
      <c r="GZ82" s="76"/>
      <c r="HA82" s="76"/>
      <c r="HB82" s="76"/>
      <c r="HC82" s="76"/>
      <c r="HD82" s="76"/>
      <c r="HE82" s="76"/>
      <c r="HF82" s="76"/>
      <c r="HG82" s="76"/>
      <c r="HH82" s="76"/>
      <c r="HI82" s="76"/>
      <c r="HJ82" s="76"/>
      <c r="HK82" s="76"/>
      <c r="HL82" s="76"/>
      <c r="HM82" s="76"/>
      <c r="HN82" s="76"/>
      <c r="HO82" s="76"/>
      <c r="HP82" s="76"/>
      <c r="HQ82" s="76"/>
      <c r="HR82" s="76"/>
      <c r="HS82" s="76"/>
      <c r="HT82" s="76"/>
      <c r="HU82" s="76"/>
      <c r="HV82" s="76"/>
      <c r="HW82" s="76"/>
      <c r="HX82" s="76"/>
      <c r="HY82" s="76"/>
      <c r="HZ82" s="76"/>
      <c r="IA82" s="76"/>
      <c r="IB82" s="76"/>
      <c r="IC82" s="76"/>
      <c r="ID82" s="76"/>
      <c r="IE82" s="76"/>
      <c r="IF82" s="76"/>
      <c r="IG82" s="76"/>
      <c r="IH82" s="76"/>
      <c r="II82" s="76"/>
      <c r="IJ82" s="76"/>
      <c r="IK82" s="76"/>
      <c r="IL82" s="76"/>
      <c r="IM82" s="76"/>
      <c r="IN82" s="76"/>
      <c r="IO82" s="76"/>
      <c r="IP82" s="76"/>
      <c r="IQ82" s="76"/>
      <c r="IR82" s="76"/>
      <c r="IS82" s="76"/>
      <c r="IT82" s="76"/>
      <c r="IU82" s="76"/>
      <c r="IV82" s="76"/>
      <c r="IW82" s="76"/>
      <c r="IX82" s="76"/>
      <c r="IY82" s="76"/>
      <c r="IZ82" s="76"/>
      <c r="JA82" s="76"/>
      <c r="JB82" s="76"/>
      <c r="JC82" s="76"/>
      <c r="JD82" s="76"/>
      <c r="JE82" s="76"/>
      <c r="JF82" s="76"/>
      <c r="JG82" s="76"/>
      <c r="JH82" s="76"/>
      <c r="JI82" s="76"/>
      <c r="JJ82" s="76"/>
      <c r="JK82" s="76"/>
      <c r="JL82" s="76"/>
      <c r="JM82" s="76"/>
      <c r="JN82" s="76"/>
      <c r="JO82" s="76"/>
      <c r="JP82" s="76"/>
      <c r="JQ82" s="76"/>
      <c r="JR82" s="76"/>
      <c r="JS82" s="76"/>
      <c r="JT82" s="76"/>
      <c r="JU82" s="76"/>
      <c r="JV82" s="76"/>
      <c r="JW82" s="76"/>
      <c r="JX82" s="76"/>
      <c r="JY82" s="76"/>
      <c r="JZ82" s="76"/>
      <c r="KA82" s="76"/>
      <c r="KB82" s="76"/>
      <c r="KC82" s="76"/>
      <c r="KD82" s="76"/>
      <c r="KE82" s="76"/>
      <c r="KF82" s="76"/>
      <c r="KG82" s="76"/>
      <c r="KH82" s="76"/>
      <c r="KI82" s="76"/>
      <c r="KJ82" s="76"/>
      <c r="KK82" s="76"/>
      <c r="KL82" s="76"/>
      <c r="KM82" s="76"/>
      <c r="KN82" s="76"/>
      <c r="KO82" s="76"/>
      <c r="KP82" s="76"/>
      <c r="KQ82" s="76"/>
      <c r="KR82" s="76"/>
      <c r="KS82" s="76"/>
      <c r="KT82" s="76"/>
      <c r="KU82" s="76"/>
      <c r="KV82" s="76"/>
      <c r="KW82" s="76"/>
      <c r="KX82" s="76"/>
      <c r="KY82" s="76"/>
      <c r="KZ82" s="76"/>
      <c r="LA82" s="76"/>
      <c r="LB82" s="76"/>
      <c r="LC82" s="76"/>
      <c r="LD82" s="76"/>
      <c r="LE82" s="76"/>
      <c r="LF82" s="76"/>
      <c r="LG82" s="76"/>
      <c r="LH82" s="76"/>
      <c r="LI82" s="76"/>
      <c r="LJ82" s="76"/>
      <c r="LK82" s="76"/>
      <c r="LL82" s="76"/>
      <c r="LM82" s="76"/>
      <c r="LN82" s="76"/>
      <c r="LO82" s="76"/>
      <c r="LP82" s="76"/>
      <c r="LQ82" s="76"/>
      <c r="LR82" s="76"/>
      <c r="LS82" s="76"/>
      <c r="LT82" s="76"/>
      <c r="LU82" s="76"/>
      <c r="LV82" s="76"/>
      <c r="LW82" s="76"/>
      <c r="LX82" s="76"/>
      <c r="LY82" s="76"/>
      <c r="LZ82" s="76"/>
      <c r="MA82" s="76"/>
      <c r="MB82" s="76"/>
      <c r="MC82" s="76"/>
      <c r="MD82" s="76"/>
      <c r="ME82" s="76"/>
      <c r="MF82" s="76"/>
      <c r="MG82" s="76"/>
      <c r="MH82" s="76"/>
      <c r="MI82" s="76"/>
      <c r="MJ82" s="76"/>
      <c r="MK82" s="76"/>
      <c r="ML82" s="76"/>
      <c r="MM82" s="76"/>
      <c r="MN82" s="76"/>
      <c r="MO82" s="76"/>
      <c r="MP82" s="76"/>
      <c r="MQ82" s="76"/>
      <c r="MR82" s="76"/>
      <c r="MS82" s="76"/>
      <c r="MT82" s="76"/>
      <c r="MU82" s="76"/>
      <c r="MV82" s="76"/>
      <c r="MW82" s="76"/>
      <c r="MX82" s="76"/>
      <c r="MY82" s="76"/>
      <c r="MZ82" s="76"/>
      <c r="NA82" s="76"/>
      <c r="NB82" s="76"/>
      <c r="NC82" s="76"/>
      <c r="ND82" s="76"/>
      <c r="NE82" s="76"/>
      <c r="NF82" s="76"/>
      <c r="NG82" s="76"/>
      <c r="NH82" s="76"/>
      <c r="NI82" s="76"/>
      <c r="NJ82" s="76"/>
      <c r="NK82" s="76"/>
      <c r="NL82" s="76"/>
      <c r="NM82" s="76"/>
      <c r="NN82" s="76"/>
      <c r="NO82" s="76"/>
      <c r="NP82" s="76"/>
      <c r="NQ82" s="76"/>
      <c r="NR82" s="76"/>
      <c r="NS82" s="76"/>
      <c r="NT82" s="76"/>
      <c r="NU82" s="76"/>
      <c r="NV82" s="76"/>
      <c r="NW82" s="76"/>
      <c r="NX82" s="76"/>
      <c r="NY82" s="76"/>
      <c r="NZ82" s="76"/>
      <c r="OA82" s="76"/>
      <c r="OB82" s="76"/>
      <c r="OC82" s="76"/>
      <c r="OD82" s="76"/>
      <c r="OE82" s="76"/>
      <c r="OF82" s="76"/>
      <c r="OG82" s="76"/>
      <c r="OH82" s="76"/>
      <c r="OI82" s="76"/>
      <c r="OJ82" s="76"/>
      <c r="OK82" s="76"/>
      <c r="OL82" s="76"/>
      <c r="OM82" s="76"/>
      <c r="ON82" s="76"/>
      <c r="OO82" s="76"/>
      <c r="OP82" s="76"/>
      <c r="OQ82" s="76"/>
      <c r="OR82" s="76"/>
      <c r="OS82" s="76"/>
      <c r="OT82" s="76"/>
      <c r="OU82" s="76"/>
      <c r="OV82" s="76"/>
      <c r="OW82" s="76"/>
      <c r="OX82" s="76"/>
      <c r="OY82" s="76"/>
      <c r="OZ82" s="76"/>
      <c r="PA82" s="76"/>
      <c r="PB82" s="76"/>
      <c r="PC82" s="76"/>
      <c r="PD82" s="76"/>
      <c r="PE82" s="76"/>
      <c r="PF82" s="76"/>
      <c r="PG82" s="76"/>
      <c r="PH82" s="76"/>
      <c r="PI82" s="76"/>
      <c r="PJ82" s="76"/>
      <c r="PK82" s="76"/>
      <c r="PL82" s="76"/>
      <c r="PM82" s="76"/>
      <c r="PN82" s="76"/>
      <c r="PO82" s="76"/>
      <c r="PP82" s="76"/>
      <c r="PQ82" s="76"/>
      <c r="PR82" s="76"/>
      <c r="PS82" s="76"/>
      <c r="PT82" s="76"/>
      <c r="PU82" s="76"/>
      <c r="PV82" s="76"/>
      <c r="PW82" s="76"/>
      <c r="PX82" s="76"/>
      <c r="PY82" s="76"/>
      <c r="PZ82" s="76"/>
      <c r="QA82" s="76"/>
      <c r="QB82" s="76"/>
      <c r="QC82" s="76"/>
      <c r="QD82" s="76"/>
      <c r="QE82" s="76"/>
      <c r="QF82" s="76"/>
      <c r="QG82" s="76"/>
      <c r="QH82" s="76"/>
      <c r="QI82" s="76"/>
      <c r="QJ82" s="76"/>
      <c r="QK82" s="76"/>
      <c r="QL82" s="76"/>
      <c r="QM82" s="76"/>
      <c r="QN82" s="76"/>
      <c r="QO82" s="76"/>
      <c r="QP82" s="76"/>
      <c r="QQ82" s="76"/>
      <c r="QR82" s="76"/>
      <c r="QS82" s="76"/>
      <c r="QT82" s="76"/>
      <c r="QU82" s="76"/>
      <c r="QV82" s="76"/>
      <c r="QW82" s="76"/>
      <c r="QX82" s="76"/>
      <c r="QY82" s="76"/>
      <c r="QZ82" s="76"/>
      <c r="RA82" s="76"/>
      <c r="RB82" s="76"/>
      <c r="RC82" s="76"/>
      <c r="RD82" s="76"/>
      <c r="RE82" s="76"/>
      <c r="RF82" s="76"/>
      <c r="RG82" s="76"/>
      <c r="RH82" s="76"/>
      <c r="RI82" s="76"/>
      <c r="RJ82" s="76"/>
      <c r="RK82" s="76"/>
      <c r="RL82" s="76"/>
      <c r="RM82" s="76"/>
      <c r="RN82" s="76"/>
      <c r="RO82" s="76"/>
      <c r="RP82" s="76"/>
      <c r="RQ82" s="76"/>
      <c r="RR82" s="76"/>
      <c r="RS82" s="76"/>
      <c r="RT82" s="76"/>
      <c r="RU82" s="76"/>
      <c r="RV82" s="76"/>
      <c r="RW82" s="76"/>
      <c r="RX82" s="76"/>
      <c r="RY82" s="76"/>
      <c r="RZ82" s="76"/>
      <c r="SA82" s="76"/>
      <c r="SB82" s="76"/>
      <c r="SC82" s="76"/>
      <c r="SD82" s="76"/>
      <c r="SE82" s="76"/>
      <c r="SF82" s="76"/>
      <c r="SG82" s="76"/>
      <c r="SH82" s="76"/>
      <c r="SI82" s="76"/>
      <c r="SJ82" s="76"/>
      <c r="SK82" s="76"/>
      <c r="SL82" s="76"/>
      <c r="SM82" s="76"/>
      <c r="SN82" s="76"/>
      <c r="SO82" s="76"/>
      <c r="SP82" s="76"/>
      <c r="SQ82" s="76"/>
      <c r="SR82" s="76"/>
      <c r="SS82" s="76"/>
      <c r="ST82" s="76"/>
      <c r="SU82" s="76"/>
      <c r="SV82" s="76"/>
      <c r="SW82" s="76"/>
      <c r="SX82" s="76"/>
      <c r="SY82" s="76"/>
      <c r="SZ82" s="76"/>
      <c r="TA82" s="76"/>
      <c r="TB82" s="76"/>
      <c r="TC82" s="76"/>
      <c r="TD82" s="76"/>
      <c r="TE82" s="76"/>
      <c r="TF82" s="76"/>
      <c r="TG82" s="76"/>
      <c r="TH82" s="76"/>
      <c r="TI82" s="76"/>
      <c r="TJ82" s="76"/>
      <c r="TK82" s="76"/>
      <c r="TL82" s="76"/>
      <c r="TM82" s="76"/>
      <c r="TN82" s="76"/>
      <c r="TO82" s="76"/>
      <c r="TP82" s="76"/>
      <c r="TQ82" s="76"/>
      <c r="TR82" s="76"/>
      <c r="TS82" s="76"/>
      <c r="TT82" s="76"/>
      <c r="TU82" s="76"/>
      <c r="TV82" s="76"/>
      <c r="TW82" s="76"/>
      <c r="TX82" s="76"/>
      <c r="TY82" s="76"/>
      <c r="TZ82" s="76"/>
      <c r="UA82" s="76"/>
      <c r="UB82" s="76"/>
      <c r="UC82" s="76"/>
      <c r="UD82" s="76"/>
      <c r="UE82" s="76"/>
      <c r="UF82" s="76"/>
      <c r="UG82" s="76"/>
      <c r="UH82" s="76"/>
      <c r="UI82" s="76"/>
      <c r="UJ82" s="76"/>
      <c r="UK82" s="76"/>
      <c r="UL82" s="76"/>
      <c r="UM82" s="76"/>
      <c r="UN82" s="76"/>
      <c r="UO82" s="76"/>
      <c r="UP82" s="76"/>
      <c r="UQ82" s="76"/>
      <c r="UR82" s="76"/>
      <c r="US82" s="76"/>
      <c r="UT82" s="76"/>
      <c r="UU82" s="76"/>
      <c r="UV82" s="76"/>
      <c r="UW82" s="76"/>
      <c r="UX82" s="76"/>
      <c r="UY82" s="76"/>
      <c r="UZ82" s="76"/>
      <c r="VA82" s="76"/>
      <c r="VB82" s="76"/>
      <c r="VC82" s="76"/>
      <c r="VD82" s="76"/>
      <c r="VE82" s="76"/>
      <c r="VF82" s="76"/>
      <c r="VG82" s="76"/>
      <c r="VH82" s="76"/>
      <c r="VI82" s="76"/>
      <c r="VJ82" s="76"/>
      <c r="VK82" s="76"/>
      <c r="VL82" s="76"/>
      <c r="VM82" s="76"/>
      <c r="VN82" s="76"/>
      <c r="VO82" s="76"/>
      <c r="VP82" s="76"/>
      <c r="VQ82" s="76"/>
      <c r="VR82" s="76"/>
      <c r="VS82" s="76"/>
      <c r="VT82" s="76"/>
      <c r="VU82" s="76"/>
      <c r="VV82" s="76"/>
      <c r="VW82" s="76"/>
      <c r="VX82" s="76"/>
      <c r="VY82" s="76"/>
      <c r="VZ82" s="76"/>
      <c r="WA82" s="76"/>
      <c r="WB82" s="76"/>
      <c r="WC82" s="76"/>
      <c r="WD82" s="76"/>
      <c r="WE82" s="76"/>
      <c r="WF82" s="76"/>
      <c r="WG82" s="76"/>
      <c r="WH82" s="76"/>
      <c r="WI82" s="76"/>
      <c r="WJ82" s="76"/>
      <c r="WK82" s="76"/>
      <c r="WL82" s="76"/>
      <c r="WM82" s="76"/>
      <c r="WN82" s="76"/>
      <c r="WO82" s="76"/>
      <c r="WP82" s="76"/>
      <c r="WQ82" s="76"/>
      <c r="WR82" s="76"/>
      <c r="WS82" s="76"/>
      <c r="WT82" s="76"/>
      <c r="WU82" s="76"/>
      <c r="WV82" s="76"/>
      <c r="WW82" s="76"/>
      <c r="WX82" s="76"/>
      <c r="WY82" s="76"/>
      <c r="WZ82" s="76"/>
      <c r="XA82" s="76"/>
      <c r="XB82" s="76"/>
      <c r="XC82" s="76"/>
      <c r="XD82" s="76"/>
      <c r="XE82" s="76"/>
      <c r="XF82" s="76"/>
      <c r="XG82" s="76"/>
      <c r="XH82" s="76"/>
      <c r="XI82" s="76"/>
      <c r="XJ82" s="76"/>
      <c r="XK82" s="76"/>
      <c r="XL82" s="76"/>
      <c r="XM82" s="76"/>
      <c r="XN82" s="76"/>
      <c r="XO82" s="76"/>
      <c r="XP82" s="76"/>
      <c r="XQ82" s="76"/>
      <c r="XR82" s="76"/>
      <c r="XS82" s="76"/>
      <c r="XT82" s="76"/>
      <c r="XU82" s="76"/>
      <c r="XV82" s="76"/>
      <c r="XW82" s="76"/>
      <c r="XX82" s="76"/>
      <c r="XY82" s="76"/>
      <c r="XZ82" s="76"/>
      <c r="YA82" s="76"/>
      <c r="YB82" s="76"/>
      <c r="YC82" s="76"/>
      <c r="YD82" s="76"/>
      <c r="YE82" s="76"/>
      <c r="YF82" s="76"/>
      <c r="YG82" s="76"/>
      <c r="YH82" s="76"/>
      <c r="YI82" s="76"/>
      <c r="YJ82" s="76"/>
      <c r="YK82" s="76"/>
      <c r="YL82" s="76"/>
      <c r="YM82" s="76"/>
      <c r="YN82" s="76"/>
      <c r="YO82" s="76"/>
      <c r="YP82" s="76"/>
      <c r="YQ82" s="76"/>
      <c r="YR82" s="76"/>
      <c r="YS82" s="76"/>
      <c r="YT82" s="76"/>
      <c r="YU82" s="76"/>
      <c r="YV82" s="76"/>
      <c r="YW82" s="76"/>
      <c r="YX82" s="76"/>
      <c r="YY82" s="76"/>
      <c r="YZ82" s="76"/>
      <c r="ZA82" s="76"/>
      <c r="ZB82" s="76"/>
      <c r="ZC82" s="76"/>
      <c r="ZD82" s="76"/>
      <c r="ZE82" s="76"/>
      <c r="ZF82" s="76"/>
      <c r="ZG82" s="76"/>
      <c r="ZH82" s="76"/>
      <c r="ZI82" s="76"/>
      <c r="ZJ82" s="76"/>
      <c r="ZK82" s="76"/>
      <c r="ZL82" s="76"/>
      <c r="ZM82" s="76"/>
      <c r="ZN82" s="76"/>
      <c r="ZO82" s="76"/>
      <c r="ZP82" s="76"/>
      <c r="ZQ82" s="76"/>
      <c r="ZR82" s="76"/>
      <c r="ZS82" s="76"/>
      <c r="ZT82" s="76"/>
      <c r="ZU82" s="76"/>
      <c r="ZV82" s="76"/>
      <c r="ZW82" s="76"/>
      <c r="ZX82" s="76"/>
      <c r="ZY82" s="76"/>
      <c r="ZZ82" s="76"/>
      <c r="AAA82" s="76"/>
      <c r="AAB82" s="76"/>
      <c r="AAC82" s="76"/>
      <c r="AAD82" s="76"/>
      <c r="AAE82" s="76"/>
      <c r="AAF82" s="76"/>
      <c r="AAG82" s="76"/>
      <c r="AAH82" s="76"/>
      <c r="AAI82" s="76"/>
      <c r="AAJ82" s="76"/>
      <c r="AAK82" s="76"/>
      <c r="AAL82" s="76"/>
      <c r="AAM82" s="76"/>
      <c r="AAN82" s="76"/>
      <c r="AAO82" s="76"/>
      <c r="AAP82" s="76"/>
      <c r="AAQ82" s="76"/>
      <c r="AAR82" s="76"/>
      <c r="AAS82" s="76"/>
      <c r="AAT82" s="76"/>
      <c r="AAU82" s="76"/>
      <c r="AAV82" s="76"/>
      <c r="AAW82" s="76"/>
      <c r="AAX82" s="76"/>
      <c r="AAY82" s="76"/>
      <c r="AAZ82" s="76"/>
      <c r="ABA82" s="76"/>
      <c r="ABB82" s="76"/>
      <c r="ABC82" s="76"/>
      <c r="ABD82" s="76"/>
      <c r="ABE82" s="76"/>
      <c r="ABF82" s="76"/>
      <c r="ABG82" s="76"/>
      <c r="ABH82" s="76"/>
      <c r="ABI82" s="76"/>
      <c r="ABJ82" s="76"/>
      <c r="ABK82" s="76"/>
      <c r="ABL82" s="76"/>
      <c r="ABM82" s="76"/>
      <c r="ABN82" s="76"/>
      <c r="ABO82" s="76"/>
      <c r="ABP82" s="76"/>
      <c r="ABQ82" s="76"/>
      <c r="ABR82" s="76"/>
      <c r="ABS82" s="76"/>
      <c r="ABT82" s="76"/>
      <c r="ABU82" s="76"/>
      <c r="ABV82" s="76"/>
      <c r="ABW82" s="76"/>
      <c r="ABX82" s="76"/>
      <c r="ABY82" s="76"/>
      <c r="ABZ82" s="76"/>
      <c r="ACA82" s="76"/>
      <c r="ACB82" s="76"/>
      <c r="ACC82" s="76"/>
      <c r="ACD82" s="76"/>
      <c r="ACE82" s="76"/>
      <c r="ACF82" s="76"/>
      <c r="ACG82" s="76"/>
      <c r="ACH82" s="76"/>
      <c r="ACI82" s="76"/>
      <c r="ACJ82" s="76"/>
      <c r="ACK82" s="76"/>
      <c r="ACL82" s="76"/>
      <c r="ACM82" s="76"/>
      <c r="ACN82" s="76"/>
      <c r="ACO82" s="76"/>
      <c r="ACP82" s="76"/>
      <c r="ACQ82" s="76"/>
      <c r="ACR82" s="76"/>
      <c r="ACS82" s="76"/>
      <c r="ACT82" s="76"/>
      <c r="ACU82" s="76"/>
      <c r="ACV82" s="76"/>
      <c r="ACW82" s="76"/>
      <c r="ACX82" s="76"/>
      <c r="ACY82" s="76"/>
      <c r="ACZ82" s="76"/>
      <c r="ADA82" s="76"/>
      <c r="ADB82" s="76"/>
      <c r="ADC82" s="76"/>
      <c r="ADD82" s="76"/>
      <c r="ADE82" s="76"/>
      <c r="ADF82" s="76"/>
      <c r="ADG82" s="76"/>
      <c r="ADH82" s="76"/>
      <c r="ADI82" s="76"/>
      <c r="ADJ82" s="76"/>
      <c r="ADK82" s="76"/>
      <c r="ADL82" s="76"/>
      <c r="ADM82" s="76"/>
      <c r="ADN82" s="76"/>
      <c r="ADO82" s="76"/>
      <c r="ADP82" s="76"/>
      <c r="ADQ82" s="76"/>
      <c r="ADR82" s="76"/>
      <c r="ADS82" s="76"/>
      <c r="ADT82" s="76"/>
      <c r="ADU82" s="76"/>
      <c r="ADV82" s="76"/>
      <c r="ADW82" s="76"/>
      <c r="ADX82" s="76"/>
      <c r="ADY82" s="76"/>
      <c r="ADZ82" s="76"/>
      <c r="AEA82" s="76"/>
      <c r="AEB82" s="76"/>
      <c r="AEC82" s="76"/>
      <c r="AED82" s="76"/>
      <c r="AEE82" s="76"/>
      <c r="AEF82" s="76"/>
      <c r="AEG82" s="76"/>
      <c r="AEH82" s="76"/>
      <c r="AEI82" s="76"/>
      <c r="AEJ82" s="76"/>
      <c r="AEK82" s="76"/>
      <c r="AEL82" s="76"/>
      <c r="AEM82" s="76"/>
      <c r="AEN82" s="76"/>
      <c r="AEO82" s="76"/>
      <c r="AEP82" s="76"/>
      <c r="AEQ82" s="76"/>
      <c r="AER82" s="76"/>
      <c r="AES82" s="76"/>
      <c r="AET82" s="76"/>
      <c r="AEU82" s="76"/>
      <c r="AEV82" s="76"/>
      <c r="AEW82" s="76"/>
      <c r="AEX82" s="76"/>
      <c r="AEY82" s="76"/>
      <c r="AEZ82" s="76"/>
      <c r="AFA82" s="76"/>
      <c r="AFB82" s="76"/>
      <c r="AFC82" s="76"/>
      <c r="AFD82" s="76"/>
      <c r="AFE82" s="76"/>
      <c r="AFF82" s="76"/>
      <c r="AFG82" s="76"/>
      <c r="AFH82" s="76"/>
      <c r="AFI82" s="76"/>
      <c r="AFJ82" s="76"/>
      <c r="AFK82" s="76"/>
      <c r="AFL82" s="76"/>
      <c r="AFM82" s="76"/>
      <c r="AFN82" s="76"/>
      <c r="AFO82" s="76"/>
      <c r="AFP82" s="76"/>
      <c r="AFQ82" s="76"/>
      <c r="AFR82" s="76"/>
      <c r="AFS82" s="76"/>
      <c r="AFT82" s="76"/>
      <c r="AFU82" s="76"/>
      <c r="AFV82" s="76"/>
      <c r="AFW82" s="76"/>
      <c r="AFX82" s="76"/>
      <c r="AFY82" s="76"/>
      <c r="AFZ82" s="76"/>
      <c r="AGA82" s="76"/>
      <c r="AGB82" s="76"/>
      <c r="AGC82" s="76"/>
      <c r="AGD82" s="76"/>
      <c r="AGE82" s="76"/>
      <c r="AGF82" s="76"/>
      <c r="AGG82" s="76"/>
      <c r="AGH82" s="76"/>
      <c r="AGI82" s="76"/>
      <c r="AGJ82" s="76"/>
      <c r="AGK82" s="76"/>
      <c r="AGL82" s="76"/>
      <c r="AGM82" s="76"/>
      <c r="AGN82" s="76"/>
      <c r="AGO82" s="76"/>
      <c r="AGP82" s="76"/>
      <c r="AGQ82" s="76"/>
      <c r="AGR82" s="76"/>
      <c r="AGS82" s="76"/>
      <c r="AGT82" s="76"/>
      <c r="AGU82" s="76"/>
      <c r="AGV82" s="76"/>
      <c r="AGW82" s="76"/>
      <c r="AGX82" s="76"/>
      <c r="AGY82" s="76"/>
      <c r="AGZ82" s="76"/>
      <c r="AHA82" s="76"/>
      <c r="AHB82" s="76"/>
      <c r="AHC82" s="76"/>
      <c r="AHD82" s="76"/>
      <c r="AHE82" s="76"/>
      <c r="AHF82" s="76"/>
      <c r="AHG82" s="76"/>
      <c r="AHH82" s="76"/>
      <c r="AHI82" s="76"/>
      <c r="AHJ82" s="76"/>
      <c r="AHK82" s="76"/>
      <c r="AHL82" s="76"/>
      <c r="AHM82" s="76"/>
      <c r="AHN82" s="76"/>
      <c r="AHO82" s="76"/>
      <c r="AHP82" s="76"/>
      <c r="AHQ82" s="76"/>
      <c r="AHR82" s="76"/>
      <c r="AHS82" s="76"/>
      <c r="AHT82" s="76"/>
      <c r="AHU82" s="76"/>
      <c r="AHV82" s="76"/>
      <c r="AHW82" s="76"/>
      <c r="AHX82" s="76"/>
      <c r="AHY82" s="76"/>
      <c r="AHZ82" s="76"/>
      <c r="AIA82" s="76"/>
      <c r="AIB82" s="76"/>
      <c r="AIC82" s="76"/>
      <c r="AID82" s="76"/>
      <c r="AIE82" s="76"/>
      <c r="AIF82" s="76"/>
      <c r="AIG82" s="76"/>
      <c r="AIH82" s="76"/>
      <c r="AII82" s="76"/>
    </row>
    <row r="83" spans="1:919" ht="13.5" customHeight="1" x14ac:dyDescent="0.25">
      <c r="A83" s="71">
        <v>0.64</v>
      </c>
      <c r="B83" s="71">
        <v>1.81</v>
      </c>
      <c r="C83" s="71">
        <f t="shared" ref="C83:D98" si="3">IF(LEN(I83)=0,"",1+ABS((I83*A83)/LEN(I83))+A83)</f>
        <v>1.6400000000000001</v>
      </c>
      <c r="D83" s="71">
        <f t="shared" si="3"/>
        <v>2.81</v>
      </c>
      <c r="E83" s="748" t="s">
        <v>2133</v>
      </c>
      <c r="F83" s="753" t="s">
        <v>2186</v>
      </c>
      <c r="G83" s="750"/>
      <c r="H83" s="750" t="s">
        <v>211</v>
      </c>
      <c r="I83" s="383">
        <v>0</v>
      </c>
      <c r="J83" s="383">
        <v>0</v>
      </c>
    </row>
    <row r="84" spans="1:919" ht="13.5" customHeight="1" x14ac:dyDescent="0.25">
      <c r="A84" s="71">
        <v>0.65</v>
      </c>
      <c r="B84" s="71">
        <v>1.82</v>
      </c>
      <c r="C84" s="71">
        <f t="shared" si="3"/>
        <v>42763.525000000001</v>
      </c>
      <c r="D84" s="71">
        <f t="shared" si="3"/>
        <v>32930.563333333339</v>
      </c>
      <c r="E84" s="748" t="s">
        <v>2135</v>
      </c>
      <c r="F84" s="753" t="s">
        <v>2187</v>
      </c>
      <c r="G84" s="750"/>
      <c r="H84" s="750" t="s">
        <v>473</v>
      </c>
      <c r="I84" s="383">
        <v>394725</v>
      </c>
      <c r="J84" s="383">
        <v>108553</v>
      </c>
    </row>
    <row r="85" spans="1:919" ht="13.5" customHeight="1" x14ac:dyDescent="0.25">
      <c r="A85" s="71">
        <v>0.66</v>
      </c>
      <c r="B85" s="71">
        <v>1.83</v>
      </c>
      <c r="C85" s="71">
        <f t="shared" si="3"/>
        <v>9755.5360000000001</v>
      </c>
      <c r="D85" s="71">
        <f t="shared" si="3"/>
        <v>16044.610000000002</v>
      </c>
      <c r="E85" s="748" t="s">
        <v>2138</v>
      </c>
      <c r="F85" s="757" t="s">
        <v>2188</v>
      </c>
      <c r="G85" s="750"/>
      <c r="H85" s="750" t="s">
        <v>2189</v>
      </c>
      <c r="I85" s="383">
        <v>73893</v>
      </c>
      <c r="J85" s="383">
        <v>43830</v>
      </c>
    </row>
    <row r="86" spans="1:919" ht="13.5" customHeight="1" x14ac:dyDescent="0.25">
      <c r="A86" s="71">
        <v>0.67</v>
      </c>
      <c r="B86" s="71">
        <v>1.84</v>
      </c>
      <c r="C86" s="71">
        <f t="shared" si="3"/>
        <v>22855.258333333331</v>
      </c>
      <c r="D86" s="71">
        <f t="shared" si="3"/>
        <v>39168.466666666667</v>
      </c>
      <c r="E86" s="748" t="s">
        <v>2144</v>
      </c>
      <c r="F86" s="757" t="s">
        <v>2190</v>
      </c>
      <c r="G86" s="750"/>
      <c r="H86" s="750" t="s">
        <v>478</v>
      </c>
      <c r="I86" s="383">
        <v>204659</v>
      </c>
      <c r="J86" s="383">
        <v>127714</v>
      </c>
    </row>
    <row r="87" spans="1:919" ht="13.5" customHeight="1" x14ac:dyDescent="0.25">
      <c r="A87" s="71">
        <v>0.68</v>
      </c>
      <c r="B87" s="71">
        <v>1.85</v>
      </c>
      <c r="C87" s="71">
        <f t="shared" si="3"/>
        <v>969495.84571428574</v>
      </c>
      <c r="D87" s="71">
        <f t="shared" si="3"/>
        <v>2355623.34375</v>
      </c>
      <c r="E87" s="751" t="s">
        <v>2191</v>
      </c>
      <c r="F87" s="757" t="s">
        <v>2192</v>
      </c>
      <c r="G87" s="750"/>
      <c r="H87" s="744" t="s">
        <v>484</v>
      </c>
      <c r="I87" s="759">
        <f>IFERROR(IF(AND(I19,I58,I59)="","",SUM(I19,I58,I59)),"")</f>
        <v>9980087</v>
      </c>
      <c r="J87" s="759">
        <f>IFERROR(IF(AND(J19,J58,J59)="","",SUM(J19,J58,J59)),"")</f>
        <v>10186467</v>
      </c>
    </row>
    <row r="88" spans="1:919" ht="13.5" customHeight="1" x14ac:dyDescent="0.25">
      <c r="A88" s="71">
        <v>0.69</v>
      </c>
      <c r="B88" s="71">
        <v>1.86</v>
      </c>
      <c r="C88" s="71">
        <f t="shared" si="3"/>
        <v>1.69</v>
      </c>
      <c r="D88" s="71">
        <f t="shared" si="3"/>
        <v>2.8600000000000003</v>
      </c>
      <c r="E88" s="751" t="s">
        <v>2193</v>
      </c>
      <c r="F88" s="758" t="s">
        <v>2194</v>
      </c>
      <c r="G88" s="750"/>
      <c r="H88" s="744" t="s">
        <v>2195</v>
      </c>
      <c r="I88" s="385">
        <v>0</v>
      </c>
      <c r="J88" s="385">
        <v>0</v>
      </c>
    </row>
    <row r="89" spans="1:919" ht="13.5" customHeight="1" x14ac:dyDescent="0.25">
      <c r="A89" s="71">
        <v>0.7</v>
      </c>
      <c r="B89" s="71">
        <v>1.87</v>
      </c>
      <c r="C89" s="71">
        <f t="shared" si="3"/>
        <v>998010.39999999991</v>
      </c>
      <c r="D89" s="71">
        <f t="shared" si="3"/>
        <v>2381089.5312500005</v>
      </c>
      <c r="E89" s="751" t="s">
        <v>2196</v>
      </c>
      <c r="F89" s="757" t="s">
        <v>2197</v>
      </c>
      <c r="G89" s="750"/>
      <c r="H89" s="744" t="s">
        <v>2198</v>
      </c>
      <c r="I89" s="759">
        <f>IFERROR(IF(AND(I87,I88)="","",SUM(I87,I88)),"")</f>
        <v>9980087</v>
      </c>
      <c r="J89" s="759">
        <f>IFERROR(IF(AND(J87,J88)="","",SUM(J87,J88)),"")</f>
        <v>10186467</v>
      </c>
    </row>
    <row r="90" spans="1:919" ht="13.5" customHeight="1" x14ac:dyDescent="0.25">
      <c r="E90" s="751"/>
      <c r="F90" s="757"/>
      <c r="G90" s="750"/>
      <c r="H90" s="750"/>
      <c r="I90" s="382"/>
      <c r="J90" s="382"/>
    </row>
    <row r="91" spans="1:919" ht="13.5" customHeight="1" x14ac:dyDescent="0.25">
      <c r="A91" s="71">
        <v>0.72</v>
      </c>
      <c r="B91" s="71">
        <v>1.89</v>
      </c>
      <c r="C91" s="71" t="str">
        <f t="shared" si="3"/>
        <v/>
      </c>
      <c r="D91" s="71" t="str">
        <f t="shared" si="3"/>
        <v/>
      </c>
      <c r="E91" s="748"/>
      <c r="F91" s="758" t="s">
        <v>2199</v>
      </c>
      <c r="G91" s="750"/>
      <c r="H91" s="750"/>
      <c r="I91" s="382"/>
      <c r="J91" s="382"/>
    </row>
    <row r="92" spans="1:919" ht="13.5" customHeight="1" x14ac:dyDescent="0.25">
      <c r="A92" s="71">
        <v>0.73</v>
      </c>
      <c r="B92" s="71">
        <v>1.9</v>
      </c>
      <c r="C92" s="71">
        <f t="shared" si="3"/>
        <v>405032.11428571428</v>
      </c>
      <c r="D92" s="71">
        <f t="shared" si="3"/>
        <v>1054191.5714285711</v>
      </c>
      <c r="E92" s="748" t="s">
        <v>2081</v>
      </c>
      <c r="F92" s="757" t="s">
        <v>2200</v>
      </c>
      <c r="G92" s="750"/>
      <c r="H92" s="750">
        <v>101</v>
      </c>
      <c r="I92" s="382">
        <f t="array" ref="I92">IF(AND(ISBLANK(I93:I97)),"",(SUM(I93)-SUM(I94)+SUM(I95:I97)))</f>
        <v>3883853</v>
      </c>
      <c r="J92" s="382">
        <f t="array" ref="J92">IF(AND(ISBLANK(J93:J97)),"",(SUM(J93)-SUM(J94)+SUM(J95:J97)))</f>
        <v>3883853</v>
      </c>
    </row>
    <row r="93" spans="1:919" ht="13.5" customHeight="1" x14ac:dyDescent="0.25">
      <c r="A93" s="71">
        <v>0.74</v>
      </c>
      <c r="B93" s="71">
        <v>1.91</v>
      </c>
      <c r="C93" s="71">
        <f t="shared" si="3"/>
        <v>1.74</v>
      </c>
      <c r="D93" s="71">
        <f t="shared" si="3"/>
        <v>2.91</v>
      </c>
      <c r="E93" s="748" t="s">
        <v>2084</v>
      </c>
      <c r="F93" s="754" t="s">
        <v>2201</v>
      </c>
      <c r="G93" s="750"/>
      <c r="H93" s="750">
        <v>102</v>
      </c>
      <c r="I93" s="383">
        <v>0</v>
      </c>
      <c r="J93" s="383">
        <v>0</v>
      </c>
    </row>
    <row r="94" spans="1:919" ht="13.5" customHeight="1" x14ac:dyDescent="0.25">
      <c r="A94" s="71">
        <v>0.75</v>
      </c>
      <c r="B94" s="71">
        <v>1.92</v>
      </c>
      <c r="C94" s="71">
        <f t="shared" si="3"/>
        <v>1.75</v>
      </c>
      <c r="D94" s="71">
        <f t="shared" si="3"/>
        <v>2.92</v>
      </c>
      <c r="E94" s="748" t="s">
        <v>2086</v>
      </c>
      <c r="F94" s="754" t="s">
        <v>2202</v>
      </c>
      <c r="G94" s="750"/>
      <c r="H94" s="750">
        <v>103</v>
      </c>
      <c r="I94" s="383">
        <v>0</v>
      </c>
      <c r="J94" s="383">
        <v>0</v>
      </c>
    </row>
    <row r="95" spans="1:919" ht="13.5" customHeight="1" x14ac:dyDescent="0.25">
      <c r="A95" s="71">
        <v>0.76</v>
      </c>
      <c r="B95" s="71">
        <v>1.93</v>
      </c>
      <c r="C95" s="71">
        <f t="shared" si="3"/>
        <v>421677.22857142863</v>
      </c>
      <c r="D95" s="71">
        <f t="shared" si="3"/>
        <v>1070836.6857142856</v>
      </c>
      <c r="E95" s="748" t="s">
        <v>2089</v>
      </c>
      <c r="F95" s="754" t="s">
        <v>2203</v>
      </c>
      <c r="G95" s="750"/>
      <c r="H95" s="750">
        <v>104</v>
      </c>
      <c r="I95" s="383">
        <v>3883853</v>
      </c>
      <c r="J95" s="383">
        <v>3883853</v>
      </c>
    </row>
    <row r="96" spans="1:919" ht="13.5" customHeight="1" x14ac:dyDescent="0.25">
      <c r="A96" s="71">
        <v>0.77</v>
      </c>
      <c r="B96" s="71">
        <v>1.94</v>
      </c>
      <c r="C96" s="71">
        <f t="shared" si="3"/>
        <v>1.77</v>
      </c>
      <c r="D96" s="71">
        <f t="shared" si="3"/>
        <v>2.94</v>
      </c>
      <c r="E96" s="748" t="s">
        <v>2092</v>
      </c>
      <c r="F96" s="754" t="s">
        <v>2204</v>
      </c>
      <c r="G96" s="750"/>
      <c r="H96" s="750">
        <v>105</v>
      </c>
      <c r="I96" s="383">
        <v>0</v>
      </c>
      <c r="J96" s="383">
        <v>0</v>
      </c>
    </row>
    <row r="97" spans="1:10" ht="13.5" customHeight="1" x14ac:dyDescent="0.25">
      <c r="A97" s="71">
        <v>0.78</v>
      </c>
      <c r="B97" s="71">
        <v>1.95</v>
      </c>
      <c r="C97" s="71">
        <f t="shared" si="3"/>
        <v>1.78</v>
      </c>
      <c r="D97" s="71">
        <f t="shared" si="3"/>
        <v>2.95</v>
      </c>
      <c r="E97" s="748" t="s">
        <v>2095</v>
      </c>
      <c r="F97" s="754" t="s">
        <v>2205</v>
      </c>
      <c r="G97" s="750"/>
      <c r="H97" s="750">
        <v>106</v>
      </c>
      <c r="I97" s="383">
        <v>0</v>
      </c>
      <c r="J97" s="383">
        <v>0</v>
      </c>
    </row>
    <row r="98" spans="1:10" ht="13.5" customHeight="1" x14ac:dyDescent="0.25">
      <c r="A98" s="71">
        <v>0.79</v>
      </c>
      <c r="B98" s="71">
        <v>1.96</v>
      </c>
      <c r="C98" s="71">
        <f t="shared" si="3"/>
        <v>1.79</v>
      </c>
      <c r="D98" s="71">
        <f t="shared" si="3"/>
        <v>2.96</v>
      </c>
      <c r="E98" s="748" t="s">
        <v>2100</v>
      </c>
      <c r="F98" s="757" t="s">
        <v>2206</v>
      </c>
      <c r="G98" s="750"/>
      <c r="H98" s="750">
        <v>107</v>
      </c>
      <c r="I98" s="383">
        <v>0</v>
      </c>
      <c r="J98" s="383">
        <v>0</v>
      </c>
    </row>
    <row r="99" spans="1:10" ht="13.5" customHeight="1" x14ac:dyDescent="0.25">
      <c r="A99" s="71">
        <v>0.8</v>
      </c>
      <c r="B99" s="71">
        <v>1.97</v>
      </c>
      <c r="C99" s="71">
        <f t="shared" ref="C99:D118" si="4">IF(LEN(I99)=0,"",1+ABS((I99*A99)/LEN(I99))+A99)</f>
        <v>180896.88571428572</v>
      </c>
      <c r="D99" s="71">
        <f t="shared" si="4"/>
        <v>445457.11857142852</v>
      </c>
      <c r="E99" s="748" t="s">
        <v>2110</v>
      </c>
      <c r="F99" s="757" t="s">
        <v>2207</v>
      </c>
      <c r="G99" s="750"/>
      <c r="H99" s="750">
        <v>108</v>
      </c>
      <c r="I99" s="382">
        <f t="array" ref="I99">IF(AND(ISBLANK(I100:I101)),"",SUM(I100:I101))</f>
        <v>1582832</v>
      </c>
      <c r="J99" s="382">
        <f t="array" ref="J99">IF(AND(ISBLANK(J100:J101)),"",SUM(J100:J101))</f>
        <v>1582832</v>
      </c>
    </row>
    <row r="100" spans="1:10" ht="13.5" customHeight="1" x14ac:dyDescent="0.25">
      <c r="A100" s="71">
        <v>0.81</v>
      </c>
      <c r="B100" s="71">
        <v>1.98</v>
      </c>
      <c r="C100" s="71">
        <f t="shared" si="4"/>
        <v>49883.23</v>
      </c>
      <c r="D100" s="71">
        <f t="shared" si="4"/>
        <v>447718.31714285712</v>
      </c>
      <c r="E100" s="748" t="s">
        <v>2208</v>
      </c>
      <c r="F100" s="754" t="s">
        <v>2209</v>
      </c>
      <c r="G100" s="750"/>
      <c r="H100" s="750">
        <v>109</v>
      </c>
      <c r="I100" s="383">
        <v>369492</v>
      </c>
      <c r="J100" s="383">
        <v>1582832</v>
      </c>
    </row>
    <row r="101" spans="1:10" ht="13.5" customHeight="1" x14ac:dyDescent="0.25">
      <c r="A101" s="71">
        <v>0.82</v>
      </c>
      <c r="B101" s="71">
        <v>1.99</v>
      </c>
      <c r="C101" s="71">
        <f t="shared" si="4"/>
        <v>142135.93428571429</v>
      </c>
      <c r="D101" s="71">
        <f t="shared" si="4"/>
        <v>2.99</v>
      </c>
      <c r="E101" s="748" t="s">
        <v>2210</v>
      </c>
      <c r="F101" s="754" t="s">
        <v>2211</v>
      </c>
      <c r="G101" s="750"/>
      <c r="H101" s="750">
        <v>110</v>
      </c>
      <c r="I101" s="383">
        <v>1213340</v>
      </c>
      <c r="J101" s="383">
        <v>0</v>
      </c>
    </row>
    <row r="102" spans="1:10" ht="13.5" customHeight="1" x14ac:dyDescent="0.25">
      <c r="A102" s="71">
        <v>0.83</v>
      </c>
      <c r="B102" s="71">
        <v>2</v>
      </c>
      <c r="C102" s="71">
        <f t="shared" si="4"/>
        <v>1.83</v>
      </c>
      <c r="D102" s="71">
        <f t="shared" si="4"/>
        <v>3</v>
      </c>
      <c r="E102" s="748" t="s">
        <v>2113</v>
      </c>
      <c r="F102" s="757" t="s">
        <v>2212</v>
      </c>
      <c r="G102" s="750"/>
      <c r="H102" s="750">
        <v>111</v>
      </c>
      <c r="I102" s="382">
        <f t="array" ref="I102">IF(AND(ISBLANK(I103:I105)),"",SUM(I103:I105))</f>
        <v>0</v>
      </c>
      <c r="J102" s="382">
        <f t="array" ref="J102">IF(AND(ISBLANK(J103:J105)),"",SUM(J103:J105))</f>
        <v>0</v>
      </c>
    </row>
    <row r="103" spans="1:10" ht="13.5" customHeight="1" x14ac:dyDescent="0.25">
      <c r="A103" s="71">
        <v>0.84</v>
      </c>
      <c r="B103" s="71">
        <v>2.0099999999999998</v>
      </c>
      <c r="C103" s="71">
        <f t="shared" si="4"/>
        <v>1.8399999999999999</v>
      </c>
      <c r="D103" s="71">
        <f t="shared" si="4"/>
        <v>3.01</v>
      </c>
      <c r="E103" s="748" t="s">
        <v>2116</v>
      </c>
      <c r="F103" s="754" t="s">
        <v>2213</v>
      </c>
      <c r="G103" s="750"/>
      <c r="H103" s="750">
        <v>112</v>
      </c>
      <c r="I103" s="383">
        <v>0</v>
      </c>
      <c r="J103" s="383">
        <v>0</v>
      </c>
    </row>
    <row r="104" spans="1:10" ht="25.5" x14ac:dyDescent="0.25">
      <c r="A104" s="71">
        <v>0.85</v>
      </c>
      <c r="B104" s="71">
        <v>2.02</v>
      </c>
      <c r="C104" s="71">
        <f t="shared" si="4"/>
        <v>1.85</v>
      </c>
      <c r="D104" s="71">
        <f t="shared" si="4"/>
        <v>3.02</v>
      </c>
      <c r="E104" s="748" t="s">
        <v>2118</v>
      </c>
      <c r="F104" s="754" t="s">
        <v>2214</v>
      </c>
      <c r="G104" s="750"/>
      <c r="H104" s="750">
        <v>113</v>
      </c>
      <c r="I104" s="383">
        <v>0</v>
      </c>
      <c r="J104" s="383">
        <v>0</v>
      </c>
    </row>
    <row r="105" spans="1:10" ht="13.5" customHeight="1" x14ac:dyDescent="0.25">
      <c r="A105" s="71">
        <v>0.86</v>
      </c>
      <c r="B105" s="71">
        <v>2.0299999999999998</v>
      </c>
      <c r="C105" s="71">
        <f t="shared" si="4"/>
        <v>1.8599999999999999</v>
      </c>
      <c r="D105" s="71">
        <f t="shared" si="4"/>
        <v>3.03</v>
      </c>
      <c r="E105" s="748" t="s">
        <v>2120</v>
      </c>
      <c r="F105" s="754" t="s">
        <v>2215</v>
      </c>
      <c r="G105" s="750"/>
      <c r="H105" s="750">
        <v>114</v>
      </c>
      <c r="I105" s="383">
        <v>0</v>
      </c>
      <c r="J105" s="383">
        <v>0</v>
      </c>
    </row>
    <row r="106" spans="1:10" ht="13.5" customHeight="1" x14ac:dyDescent="0.25">
      <c r="A106" s="71">
        <v>0.87</v>
      </c>
      <c r="B106" s="71">
        <v>2.04</v>
      </c>
      <c r="C106" s="71">
        <f t="shared" si="4"/>
        <v>132999.14285714287</v>
      </c>
      <c r="D106" s="71">
        <f t="shared" si="4"/>
        <v>215746.98000000004</v>
      </c>
      <c r="E106" s="748" t="s">
        <v>2125</v>
      </c>
      <c r="F106" s="757" t="s">
        <v>2216</v>
      </c>
      <c r="G106" s="750"/>
      <c r="H106" s="750">
        <v>115</v>
      </c>
      <c r="I106" s="382">
        <f t="array" ref="I106">IF(AND(ISBLANK(I107:I108)),"",SUM(I107:I108))</f>
        <v>1070093</v>
      </c>
      <c r="J106" s="382">
        <f t="array" ref="J106">IF(AND(ISBLANK(J107:J108)),"",SUM(J107:J108))</f>
        <v>634541</v>
      </c>
    </row>
    <row r="107" spans="1:10" ht="13.5" customHeight="1" x14ac:dyDescent="0.25">
      <c r="A107" s="71">
        <v>0.88</v>
      </c>
      <c r="B107" s="71">
        <v>2.0499999999999998</v>
      </c>
      <c r="C107" s="71">
        <f t="shared" si="4"/>
        <v>93067.893333333326</v>
      </c>
      <c r="D107" s="71">
        <f t="shared" si="4"/>
        <v>3.05</v>
      </c>
      <c r="E107" s="748" t="s">
        <v>2179</v>
      </c>
      <c r="F107" s="754" t="s">
        <v>2217</v>
      </c>
      <c r="G107" s="750"/>
      <c r="H107" s="750">
        <v>116</v>
      </c>
      <c r="I107" s="383">
        <v>634541</v>
      </c>
      <c r="J107" s="383">
        <v>0</v>
      </c>
    </row>
    <row r="108" spans="1:10" ht="13.5" customHeight="1" x14ac:dyDescent="0.25">
      <c r="A108" s="71">
        <v>0.89</v>
      </c>
      <c r="B108" s="71">
        <v>2.06</v>
      </c>
      <c r="C108" s="71">
        <f t="shared" si="4"/>
        <v>64608.770000000004</v>
      </c>
      <c r="D108" s="71">
        <f t="shared" si="4"/>
        <v>217862.13666666666</v>
      </c>
      <c r="E108" s="748" t="s">
        <v>2180</v>
      </c>
      <c r="F108" s="754" t="s">
        <v>2218</v>
      </c>
      <c r="G108" s="750"/>
      <c r="H108" s="750">
        <v>117</v>
      </c>
      <c r="I108" s="383">
        <v>435552</v>
      </c>
      <c r="J108" s="383">
        <v>634541</v>
      </c>
    </row>
    <row r="109" spans="1:10" ht="13.5" customHeight="1" x14ac:dyDescent="0.25">
      <c r="A109" s="71">
        <v>0.9</v>
      </c>
      <c r="B109" s="71">
        <v>2.0699999999999998</v>
      </c>
      <c r="C109" s="71">
        <f t="shared" si="4"/>
        <v>1.9</v>
      </c>
      <c r="D109" s="71">
        <f t="shared" si="4"/>
        <v>3.07</v>
      </c>
      <c r="E109" s="748" t="s">
        <v>2128</v>
      </c>
      <c r="F109" s="757" t="s">
        <v>2219</v>
      </c>
      <c r="G109" s="750"/>
      <c r="H109" s="750">
        <v>118</v>
      </c>
      <c r="I109" s="382">
        <f t="array" ref="I109">IF(AND(ISBLANK(I110:I111)),"",SUM(I110:I111))</f>
        <v>0</v>
      </c>
      <c r="J109" s="382">
        <f t="array" ref="J109">IF(AND(ISBLANK(J110:J111)),"",SUM(J110:J111))</f>
        <v>0</v>
      </c>
    </row>
    <row r="110" spans="1:10" ht="13.5" customHeight="1" x14ac:dyDescent="0.25">
      <c r="A110" s="71">
        <v>0.91</v>
      </c>
      <c r="B110" s="71">
        <v>2.08</v>
      </c>
      <c r="C110" s="71">
        <f t="shared" si="4"/>
        <v>1.9100000000000001</v>
      </c>
      <c r="D110" s="71">
        <f t="shared" si="4"/>
        <v>3.08</v>
      </c>
      <c r="E110" s="748" t="s">
        <v>2220</v>
      </c>
      <c r="F110" s="754" t="s">
        <v>2221</v>
      </c>
      <c r="G110" s="750"/>
      <c r="H110" s="750">
        <v>119</v>
      </c>
      <c r="I110" s="383">
        <v>0</v>
      </c>
      <c r="J110" s="383">
        <v>0</v>
      </c>
    </row>
    <row r="111" spans="1:10" ht="13.5" customHeight="1" x14ac:dyDescent="0.25">
      <c r="A111" s="71">
        <v>0.92</v>
      </c>
      <c r="B111" s="71">
        <v>2.09</v>
      </c>
      <c r="C111" s="71">
        <f t="shared" si="4"/>
        <v>1.92</v>
      </c>
      <c r="D111" s="71">
        <f t="shared" si="4"/>
        <v>3.09</v>
      </c>
      <c r="E111" s="748" t="s">
        <v>2222</v>
      </c>
      <c r="F111" s="754" t="s">
        <v>2223</v>
      </c>
      <c r="G111" s="750"/>
      <c r="H111" s="750">
        <v>120</v>
      </c>
      <c r="I111" s="383">
        <v>0</v>
      </c>
      <c r="J111" s="383">
        <v>0</v>
      </c>
    </row>
    <row r="112" spans="1:10" ht="13.5" customHeight="1" x14ac:dyDescent="0.25">
      <c r="A112" s="71">
        <v>0.93</v>
      </c>
      <c r="B112" s="71">
        <v>2.1</v>
      </c>
      <c r="C112" s="71">
        <f t="shared" si="4"/>
        <v>868459.57857142866</v>
      </c>
      <c r="D112" s="71">
        <f t="shared" si="4"/>
        <v>1830370.9000000001</v>
      </c>
      <c r="E112" s="751" t="s">
        <v>2130</v>
      </c>
      <c r="F112" s="758" t="s">
        <v>2224</v>
      </c>
      <c r="G112" s="744"/>
      <c r="H112" s="744">
        <v>121</v>
      </c>
      <c r="I112" s="759">
        <f>IFERROR(IF(AND(I92,I98,I99,I102,I106,I109)="","",SUM(I92,I98,I99,I102,I106)-SUM(I109)),"")</f>
        <v>6536778</v>
      </c>
      <c r="J112" s="759">
        <f>IFERROR(IF(AND(J92,J98,J99,J102,J106,J109)="","",SUM(J92,J98,J99,J102,J106)-SUM(J109)),"")</f>
        <v>6101226</v>
      </c>
    </row>
    <row r="113" spans="1:919" ht="13.5" customHeight="1" x14ac:dyDescent="0.25">
      <c r="A113" s="71">
        <v>0.94</v>
      </c>
      <c r="B113" s="71">
        <v>2.11</v>
      </c>
      <c r="C113" s="71" t="str">
        <f t="shared" si="4"/>
        <v/>
      </c>
      <c r="D113" s="71">
        <f t="shared" si="4"/>
        <v>3.11</v>
      </c>
      <c r="E113" s="748" t="s">
        <v>2133</v>
      </c>
      <c r="F113" s="757" t="s">
        <v>2225</v>
      </c>
      <c r="G113" s="750"/>
      <c r="H113" s="750">
        <v>122</v>
      </c>
      <c r="I113" s="383"/>
      <c r="J113" s="383">
        <v>0</v>
      </c>
    </row>
    <row r="114" spans="1:919" ht="13.5" customHeight="1" x14ac:dyDescent="0.25">
      <c r="A114" s="71">
        <v>0.95</v>
      </c>
      <c r="B114" s="71">
        <v>2.12</v>
      </c>
      <c r="C114" s="71">
        <f t="shared" si="4"/>
        <v>887136.10714285704</v>
      </c>
      <c r="D114" s="71">
        <f t="shared" si="4"/>
        <v>1847802.9942857146</v>
      </c>
      <c r="E114" s="751" t="s">
        <v>2079</v>
      </c>
      <c r="F114" s="758" t="s">
        <v>2226</v>
      </c>
      <c r="G114" s="744"/>
      <c r="H114" s="744">
        <v>123</v>
      </c>
      <c r="I114" s="759">
        <f>IFERROR(IF(AND(I112,I113)="","",SUM(I112,I113)),"")</f>
        <v>6536778</v>
      </c>
      <c r="J114" s="759">
        <f>IFERROR(IF(AND(J112,J113)="","",SUM(J112,J113)),"")</f>
        <v>6101226</v>
      </c>
    </row>
    <row r="115" spans="1:919" ht="13.5" customHeight="1" x14ac:dyDescent="0.25">
      <c r="A115" s="71">
        <v>0.96</v>
      </c>
      <c r="B115" s="71">
        <v>2.13</v>
      </c>
      <c r="C115" s="71" t="str">
        <f t="shared" si="4"/>
        <v/>
      </c>
      <c r="D115" s="71" t="str">
        <f t="shared" si="4"/>
        <v/>
      </c>
      <c r="E115" s="751"/>
      <c r="F115" s="758" t="s">
        <v>2227</v>
      </c>
      <c r="G115" s="744"/>
      <c r="H115" s="744"/>
      <c r="I115" s="759"/>
      <c r="J115" s="759"/>
    </row>
    <row r="116" spans="1:919" ht="13.5" customHeight="1" x14ac:dyDescent="0.25">
      <c r="A116" s="71">
        <v>0.97</v>
      </c>
      <c r="B116" s="71">
        <v>2.14</v>
      </c>
      <c r="C116" s="71">
        <f t="shared" si="4"/>
        <v>183774.29</v>
      </c>
      <c r="D116" s="71">
        <f t="shared" si="4"/>
        <v>268284.59666666668</v>
      </c>
      <c r="E116" s="751" t="s">
        <v>2160</v>
      </c>
      <c r="F116" s="757" t="s">
        <v>2228</v>
      </c>
      <c r="G116" s="750"/>
      <c r="H116" s="744">
        <v>124</v>
      </c>
      <c r="I116" s="759">
        <f>IFERROR(IF(AND(I117,I126,I127,I128)="","",SUM(I117,I126,I127,I128)),"")</f>
        <v>1326192</v>
      </c>
      <c r="J116" s="759">
        <f>IFERROR(IF(AND(J117,J126,J127,J128)="","",SUM(J117,J126,J127,J128)),"")</f>
        <v>752191</v>
      </c>
    </row>
    <row r="117" spans="1:919" ht="13.5" customHeight="1" x14ac:dyDescent="0.25">
      <c r="A117" s="71">
        <v>0.98</v>
      </c>
      <c r="B117" s="71">
        <v>2.15</v>
      </c>
      <c r="C117" s="71">
        <f t="shared" si="4"/>
        <v>185668.86</v>
      </c>
      <c r="D117" s="71">
        <f t="shared" si="4"/>
        <v>269538.25833333336</v>
      </c>
      <c r="E117" s="748" t="s">
        <v>2081</v>
      </c>
      <c r="F117" s="757" t="s">
        <v>2229</v>
      </c>
      <c r="G117" s="750"/>
      <c r="H117" s="750">
        <v>125</v>
      </c>
      <c r="I117" s="382">
        <f>IFERROR(IF(AND(I118,I123,I124,I125)="","",SUM(I118,I123,I124,I125)),"")</f>
        <v>1326192</v>
      </c>
      <c r="J117" s="382">
        <f>IFERROR(IF(AND(J118,J123,J124,J125)="","",SUM(J118,J123,J124,J125)),"")</f>
        <v>752191</v>
      </c>
    </row>
    <row r="118" spans="1:919" ht="13.5" customHeight="1" x14ac:dyDescent="0.25">
      <c r="A118" s="71">
        <v>0.99</v>
      </c>
      <c r="B118" s="71">
        <v>2.16</v>
      </c>
      <c r="C118" s="71">
        <f t="shared" si="4"/>
        <v>187563.43</v>
      </c>
      <c r="D118" s="71">
        <f t="shared" si="4"/>
        <v>270791.92</v>
      </c>
      <c r="E118" s="748" t="s">
        <v>2084</v>
      </c>
      <c r="F118" s="754" t="s">
        <v>2230</v>
      </c>
      <c r="G118" s="750"/>
      <c r="H118" s="750">
        <v>126</v>
      </c>
      <c r="I118" s="383">
        <v>1326192</v>
      </c>
      <c r="J118" s="383">
        <v>752191</v>
      </c>
    </row>
    <row r="119" spans="1:919" ht="12.75" customHeight="1" x14ac:dyDescent="0.25">
      <c r="E119" s="59"/>
      <c r="F119" s="59"/>
      <c r="G119" s="59"/>
      <c r="H119" s="59"/>
      <c r="I119" s="59"/>
    </row>
    <row r="120" spans="1:919" s="545" customFormat="1" ht="17.25" customHeight="1" x14ac:dyDescent="0.25">
      <c r="E120" s="543" t="str">
        <f>E40</f>
        <v>Kontrolni broj: 104429563</v>
      </c>
      <c r="J120" s="544" t="s">
        <v>2231</v>
      </c>
    </row>
    <row r="121" spans="1:919" ht="27.2" customHeight="1" x14ac:dyDescent="0.25">
      <c r="E121" s="742" t="s">
        <v>2075</v>
      </c>
      <c r="F121" s="743" t="s">
        <v>2045</v>
      </c>
      <c r="G121" s="743" t="s">
        <v>2076</v>
      </c>
      <c r="H121" s="744" t="s">
        <v>2077</v>
      </c>
      <c r="I121" s="744" t="str">
        <f>"Od "&amp;TEXT(OsnPodaci!A58,"dd.mm.")&amp;" do "&amp;TEXT(OsnPodaci!B58,"dd.mm.")&amp;" tekuće godine"</f>
        <v>Od 01.01. do 31.12. tekuće godine</v>
      </c>
      <c r="J121" s="744" t="str">
        <f>"Od "&amp;TEXT(OsnPodaci!A58,"dd.mm.")&amp;" do "&amp;TEXT(OsnPodaci!B58,"dd.mm.")&amp;" prethodne godine"</f>
        <v>Od 01.01. do 31.12. prethodne godine</v>
      </c>
    </row>
    <row r="122" spans="1:919" s="77" customFormat="1" ht="13.5" customHeight="1" x14ac:dyDescent="0.25">
      <c r="A122" s="71"/>
      <c r="B122" s="71"/>
      <c r="C122" s="71"/>
      <c r="D122" s="71"/>
      <c r="E122" s="745">
        <v>1</v>
      </c>
      <c r="F122" s="746">
        <v>2</v>
      </c>
      <c r="G122" s="746">
        <v>3</v>
      </c>
      <c r="H122" s="747">
        <v>4</v>
      </c>
      <c r="I122" s="747">
        <v>5</v>
      </c>
      <c r="J122" s="747">
        <v>6</v>
      </c>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c r="HV122" s="76"/>
      <c r="HW122" s="76"/>
      <c r="HX122" s="76"/>
      <c r="HY122" s="76"/>
      <c r="HZ122" s="76"/>
      <c r="IA122" s="76"/>
      <c r="IB122" s="76"/>
      <c r="IC122" s="76"/>
      <c r="ID122" s="76"/>
      <c r="IE122" s="76"/>
      <c r="IF122" s="76"/>
      <c r="IG122" s="76"/>
      <c r="IH122" s="76"/>
      <c r="II122" s="76"/>
      <c r="IJ122" s="76"/>
      <c r="IK122" s="76"/>
      <c r="IL122" s="76"/>
      <c r="IM122" s="76"/>
      <c r="IN122" s="76"/>
      <c r="IO122" s="76"/>
      <c r="IP122" s="76"/>
      <c r="IQ122" s="76"/>
      <c r="IR122" s="76"/>
      <c r="IS122" s="76"/>
      <c r="IT122" s="76"/>
      <c r="IU122" s="76"/>
      <c r="IV122" s="76"/>
      <c r="IW122" s="76"/>
      <c r="IX122" s="76"/>
      <c r="IY122" s="76"/>
      <c r="IZ122" s="76"/>
      <c r="JA122" s="76"/>
      <c r="JB122" s="76"/>
      <c r="JC122" s="76"/>
      <c r="JD122" s="76"/>
      <c r="JE122" s="76"/>
      <c r="JF122" s="76"/>
      <c r="JG122" s="76"/>
      <c r="JH122" s="76"/>
      <c r="JI122" s="76"/>
      <c r="JJ122" s="76"/>
      <c r="JK122" s="76"/>
      <c r="JL122" s="76"/>
      <c r="JM122" s="76"/>
      <c r="JN122" s="76"/>
      <c r="JO122" s="76"/>
      <c r="JP122" s="76"/>
      <c r="JQ122" s="76"/>
      <c r="JR122" s="76"/>
      <c r="JS122" s="76"/>
      <c r="JT122" s="76"/>
      <c r="JU122" s="76"/>
      <c r="JV122" s="76"/>
      <c r="JW122" s="76"/>
      <c r="JX122" s="76"/>
      <c r="JY122" s="76"/>
      <c r="JZ122" s="76"/>
      <c r="KA122" s="76"/>
      <c r="KB122" s="76"/>
      <c r="KC122" s="76"/>
      <c r="KD122" s="76"/>
      <c r="KE122" s="76"/>
      <c r="KF122" s="76"/>
      <c r="KG122" s="76"/>
      <c r="KH122" s="76"/>
      <c r="KI122" s="76"/>
      <c r="KJ122" s="76"/>
      <c r="KK122" s="76"/>
      <c r="KL122" s="76"/>
      <c r="KM122" s="76"/>
      <c r="KN122" s="76"/>
      <c r="KO122" s="76"/>
      <c r="KP122" s="76"/>
      <c r="KQ122" s="76"/>
      <c r="KR122" s="76"/>
      <c r="KS122" s="76"/>
      <c r="KT122" s="76"/>
      <c r="KU122" s="76"/>
      <c r="KV122" s="76"/>
      <c r="KW122" s="76"/>
      <c r="KX122" s="76"/>
      <c r="KY122" s="76"/>
      <c r="KZ122" s="76"/>
      <c r="LA122" s="76"/>
      <c r="LB122" s="76"/>
      <c r="LC122" s="76"/>
      <c r="LD122" s="76"/>
      <c r="LE122" s="76"/>
      <c r="LF122" s="76"/>
      <c r="LG122" s="76"/>
      <c r="LH122" s="76"/>
      <c r="LI122" s="76"/>
      <c r="LJ122" s="76"/>
      <c r="LK122" s="76"/>
      <c r="LL122" s="76"/>
      <c r="LM122" s="76"/>
      <c r="LN122" s="76"/>
      <c r="LO122" s="76"/>
      <c r="LP122" s="76"/>
      <c r="LQ122" s="76"/>
      <c r="LR122" s="76"/>
      <c r="LS122" s="76"/>
      <c r="LT122" s="76"/>
      <c r="LU122" s="76"/>
      <c r="LV122" s="76"/>
      <c r="LW122" s="76"/>
      <c r="LX122" s="76"/>
      <c r="LY122" s="76"/>
      <c r="LZ122" s="76"/>
      <c r="MA122" s="76"/>
      <c r="MB122" s="76"/>
      <c r="MC122" s="76"/>
      <c r="MD122" s="76"/>
      <c r="ME122" s="76"/>
      <c r="MF122" s="76"/>
      <c r="MG122" s="76"/>
      <c r="MH122" s="76"/>
      <c r="MI122" s="76"/>
      <c r="MJ122" s="76"/>
      <c r="MK122" s="76"/>
      <c r="ML122" s="76"/>
      <c r="MM122" s="76"/>
      <c r="MN122" s="76"/>
      <c r="MO122" s="76"/>
      <c r="MP122" s="76"/>
      <c r="MQ122" s="76"/>
      <c r="MR122" s="76"/>
      <c r="MS122" s="76"/>
      <c r="MT122" s="76"/>
      <c r="MU122" s="76"/>
      <c r="MV122" s="76"/>
      <c r="MW122" s="76"/>
      <c r="MX122" s="76"/>
      <c r="MY122" s="76"/>
      <c r="MZ122" s="76"/>
      <c r="NA122" s="76"/>
      <c r="NB122" s="76"/>
      <c r="NC122" s="76"/>
      <c r="ND122" s="76"/>
      <c r="NE122" s="76"/>
      <c r="NF122" s="76"/>
      <c r="NG122" s="76"/>
      <c r="NH122" s="76"/>
      <c r="NI122" s="76"/>
      <c r="NJ122" s="76"/>
      <c r="NK122" s="76"/>
      <c r="NL122" s="76"/>
      <c r="NM122" s="76"/>
      <c r="NN122" s="76"/>
      <c r="NO122" s="76"/>
      <c r="NP122" s="76"/>
      <c r="NQ122" s="76"/>
      <c r="NR122" s="76"/>
      <c r="NS122" s="76"/>
      <c r="NT122" s="76"/>
      <c r="NU122" s="76"/>
      <c r="NV122" s="76"/>
      <c r="NW122" s="76"/>
      <c r="NX122" s="76"/>
      <c r="NY122" s="76"/>
      <c r="NZ122" s="76"/>
      <c r="OA122" s="76"/>
      <c r="OB122" s="76"/>
      <c r="OC122" s="76"/>
      <c r="OD122" s="76"/>
      <c r="OE122" s="76"/>
      <c r="OF122" s="76"/>
      <c r="OG122" s="76"/>
      <c r="OH122" s="76"/>
      <c r="OI122" s="76"/>
      <c r="OJ122" s="76"/>
      <c r="OK122" s="76"/>
      <c r="OL122" s="76"/>
      <c r="OM122" s="76"/>
      <c r="ON122" s="76"/>
      <c r="OO122" s="76"/>
      <c r="OP122" s="76"/>
      <c r="OQ122" s="76"/>
      <c r="OR122" s="76"/>
      <c r="OS122" s="76"/>
      <c r="OT122" s="76"/>
      <c r="OU122" s="76"/>
      <c r="OV122" s="76"/>
      <c r="OW122" s="76"/>
      <c r="OX122" s="76"/>
      <c r="OY122" s="76"/>
      <c r="OZ122" s="76"/>
      <c r="PA122" s="76"/>
      <c r="PB122" s="76"/>
      <c r="PC122" s="76"/>
      <c r="PD122" s="76"/>
      <c r="PE122" s="76"/>
      <c r="PF122" s="76"/>
      <c r="PG122" s="76"/>
      <c r="PH122" s="76"/>
      <c r="PI122" s="76"/>
      <c r="PJ122" s="76"/>
      <c r="PK122" s="76"/>
      <c r="PL122" s="76"/>
      <c r="PM122" s="76"/>
      <c r="PN122" s="76"/>
      <c r="PO122" s="76"/>
      <c r="PP122" s="76"/>
      <c r="PQ122" s="76"/>
      <c r="PR122" s="76"/>
      <c r="PS122" s="76"/>
      <c r="PT122" s="76"/>
      <c r="PU122" s="76"/>
      <c r="PV122" s="76"/>
      <c r="PW122" s="76"/>
      <c r="PX122" s="76"/>
      <c r="PY122" s="76"/>
      <c r="PZ122" s="76"/>
      <c r="QA122" s="76"/>
      <c r="QB122" s="76"/>
      <c r="QC122" s="76"/>
      <c r="QD122" s="76"/>
      <c r="QE122" s="76"/>
      <c r="QF122" s="76"/>
      <c r="QG122" s="76"/>
      <c r="QH122" s="76"/>
      <c r="QI122" s="76"/>
      <c r="QJ122" s="76"/>
      <c r="QK122" s="76"/>
      <c r="QL122" s="76"/>
      <c r="QM122" s="76"/>
      <c r="QN122" s="76"/>
      <c r="QO122" s="76"/>
      <c r="QP122" s="76"/>
      <c r="QQ122" s="76"/>
      <c r="QR122" s="76"/>
      <c r="QS122" s="76"/>
      <c r="QT122" s="76"/>
      <c r="QU122" s="76"/>
      <c r="QV122" s="76"/>
      <c r="QW122" s="76"/>
      <c r="QX122" s="76"/>
      <c r="QY122" s="76"/>
      <c r="QZ122" s="76"/>
      <c r="RA122" s="76"/>
      <c r="RB122" s="76"/>
      <c r="RC122" s="76"/>
      <c r="RD122" s="76"/>
      <c r="RE122" s="76"/>
      <c r="RF122" s="76"/>
      <c r="RG122" s="76"/>
      <c r="RH122" s="76"/>
      <c r="RI122" s="76"/>
      <c r="RJ122" s="76"/>
      <c r="RK122" s="76"/>
      <c r="RL122" s="76"/>
      <c r="RM122" s="76"/>
      <c r="RN122" s="76"/>
      <c r="RO122" s="76"/>
      <c r="RP122" s="76"/>
      <c r="RQ122" s="76"/>
      <c r="RR122" s="76"/>
      <c r="RS122" s="76"/>
      <c r="RT122" s="76"/>
      <c r="RU122" s="76"/>
      <c r="RV122" s="76"/>
      <c r="RW122" s="76"/>
      <c r="RX122" s="76"/>
      <c r="RY122" s="76"/>
      <c r="RZ122" s="76"/>
      <c r="SA122" s="76"/>
      <c r="SB122" s="76"/>
      <c r="SC122" s="76"/>
      <c r="SD122" s="76"/>
      <c r="SE122" s="76"/>
      <c r="SF122" s="76"/>
      <c r="SG122" s="76"/>
      <c r="SH122" s="76"/>
      <c r="SI122" s="76"/>
      <c r="SJ122" s="76"/>
      <c r="SK122" s="76"/>
      <c r="SL122" s="76"/>
      <c r="SM122" s="76"/>
      <c r="SN122" s="76"/>
      <c r="SO122" s="76"/>
      <c r="SP122" s="76"/>
      <c r="SQ122" s="76"/>
      <c r="SR122" s="76"/>
      <c r="SS122" s="76"/>
      <c r="ST122" s="76"/>
      <c r="SU122" s="76"/>
      <c r="SV122" s="76"/>
      <c r="SW122" s="76"/>
      <c r="SX122" s="76"/>
      <c r="SY122" s="76"/>
      <c r="SZ122" s="76"/>
      <c r="TA122" s="76"/>
      <c r="TB122" s="76"/>
      <c r="TC122" s="76"/>
      <c r="TD122" s="76"/>
      <c r="TE122" s="76"/>
      <c r="TF122" s="76"/>
      <c r="TG122" s="76"/>
      <c r="TH122" s="76"/>
      <c r="TI122" s="76"/>
      <c r="TJ122" s="76"/>
      <c r="TK122" s="76"/>
      <c r="TL122" s="76"/>
      <c r="TM122" s="76"/>
      <c r="TN122" s="76"/>
      <c r="TO122" s="76"/>
      <c r="TP122" s="76"/>
      <c r="TQ122" s="76"/>
      <c r="TR122" s="76"/>
      <c r="TS122" s="76"/>
      <c r="TT122" s="76"/>
      <c r="TU122" s="76"/>
      <c r="TV122" s="76"/>
      <c r="TW122" s="76"/>
      <c r="TX122" s="76"/>
      <c r="TY122" s="76"/>
      <c r="TZ122" s="76"/>
      <c r="UA122" s="76"/>
      <c r="UB122" s="76"/>
      <c r="UC122" s="76"/>
      <c r="UD122" s="76"/>
      <c r="UE122" s="76"/>
      <c r="UF122" s="76"/>
      <c r="UG122" s="76"/>
      <c r="UH122" s="76"/>
      <c r="UI122" s="76"/>
      <c r="UJ122" s="76"/>
      <c r="UK122" s="76"/>
      <c r="UL122" s="76"/>
      <c r="UM122" s="76"/>
      <c r="UN122" s="76"/>
      <c r="UO122" s="76"/>
      <c r="UP122" s="76"/>
      <c r="UQ122" s="76"/>
      <c r="UR122" s="76"/>
      <c r="US122" s="76"/>
      <c r="UT122" s="76"/>
      <c r="UU122" s="76"/>
      <c r="UV122" s="76"/>
      <c r="UW122" s="76"/>
      <c r="UX122" s="76"/>
      <c r="UY122" s="76"/>
      <c r="UZ122" s="76"/>
      <c r="VA122" s="76"/>
      <c r="VB122" s="76"/>
      <c r="VC122" s="76"/>
      <c r="VD122" s="76"/>
      <c r="VE122" s="76"/>
      <c r="VF122" s="76"/>
      <c r="VG122" s="76"/>
      <c r="VH122" s="76"/>
      <c r="VI122" s="76"/>
      <c r="VJ122" s="76"/>
      <c r="VK122" s="76"/>
      <c r="VL122" s="76"/>
      <c r="VM122" s="76"/>
      <c r="VN122" s="76"/>
      <c r="VO122" s="76"/>
      <c r="VP122" s="76"/>
      <c r="VQ122" s="76"/>
      <c r="VR122" s="76"/>
      <c r="VS122" s="76"/>
      <c r="VT122" s="76"/>
      <c r="VU122" s="76"/>
      <c r="VV122" s="76"/>
      <c r="VW122" s="76"/>
      <c r="VX122" s="76"/>
      <c r="VY122" s="76"/>
      <c r="VZ122" s="76"/>
      <c r="WA122" s="76"/>
      <c r="WB122" s="76"/>
      <c r="WC122" s="76"/>
      <c r="WD122" s="76"/>
      <c r="WE122" s="76"/>
      <c r="WF122" s="76"/>
      <c r="WG122" s="76"/>
      <c r="WH122" s="76"/>
      <c r="WI122" s="76"/>
      <c r="WJ122" s="76"/>
      <c r="WK122" s="76"/>
      <c r="WL122" s="76"/>
      <c r="WM122" s="76"/>
      <c r="WN122" s="76"/>
      <c r="WO122" s="76"/>
      <c r="WP122" s="76"/>
      <c r="WQ122" s="76"/>
      <c r="WR122" s="76"/>
      <c r="WS122" s="76"/>
      <c r="WT122" s="76"/>
      <c r="WU122" s="76"/>
      <c r="WV122" s="76"/>
      <c r="WW122" s="76"/>
      <c r="WX122" s="76"/>
      <c r="WY122" s="76"/>
      <c r="WZ122" s="76"/>
      <c r="XA122" s="76"/>
      <c r="XB122" s="76"/>
      <c r="XC122" s="76"/>
      <c r="XD122" s="76"/>
      <c r="XE122" s="76"/>
      <c r="XF122" s="76"/>
      <c r="XG122" s="76"/>
      <c r="XH122" s="76"/>
      <c r="XI122" s="76"/>
      <c r="XJ122" s="76"/>
      <c r="XK122" s="76"/>
      <c r="XL122" s="76"/>
      <c r="XM122" s="76"/>
      <c r="XN122" s="76"/>
      <c r="XO122" s="76"/>
      <c r="XP122" s="76"/>
      <c r="XQ122" s="76"/>
      <c r="XR122" s="76"/>
      <c r="XS122" s="76"/>
      <c r="XT122" s="76"/>
      <c r="XU122" s="76"/>
      <c r="XV122" s="76"/>
      <c r="XW122" s="76"/>
      <c r="XX122" s="76"/>
      <c r="XY122" s="76"/>
      <c r="XZ122" s="76"/>
      <c r="YA122" s="76"/>
      <c r="YB122" s="76"/>
      <c r="YC122" s="76"/>
      <c r="YD122" s="76"/>
      <c r="YE122" s="76"/>
      <c r="YF122" s="76"/>
      <c r="YG122" s="76"/>
      <c r="YH122" s="76"/>
      <c r="YI122" s="76"/>
      <c r="YJ122" s="76"/>
      <c r="YK122" s="76"/>
      <c r="YL122" s="76"/>
      <c r="YM122" s="76"/>
      <c r="YN122" s="76"/>
      <c r="YO122" s="76"/>
      <c r="YP122" s="76"/>
      <c r="YQ122" s="76"/>
      <c r="YR122" s="76"/>
      <c r="YS122" s="76"/>
      <c r="YT122" s="76"/>
      <c r="YU122" s="76"/>
      <c r="YV122" s="76"/>
      <c r="YW122" s="76"/>
      <c r="YX122" s="76"/>
      <c r="YY122" s="76"/>
      <c r="YZ122" s="76"/>
      <c r="ZA122" s="76"/>
      <c r="ZB122" s="76"/>
      <c r="ZC122" s="76"/>
      <c r="ZD122" s="76"/>
      <c r="ZE122" s="76"/>
      <c r="ZF122" s="76"/>
      <c r="ZG122" s="76"/>
      <c r="ZH122" s="76"/>
      <c r="ZI122" s="76"/>
      <c r="ZJ122" s="76"/>
      <c r="ZK122" s="76"/>
      <c r="ZL122" s="76"/>
      <c r="ZM122" s="76"/>
      <c r="ZN122" s="76"/>
      <c r="ZO122" s="76"/>
      <c r="ZP122" s="76"/>
      <c r="ZQ122" s="76"/>
      <c r="ZR122" s="76"/>
      <c r="ZS122" s="76"/>
      <c r="ZT122" s="76"/>
      <c r="ZU122" s="76"/>
      <c r="ZV122" s="76"/>
      <c r="ZW122" s="76"/>
      <c r="ZX122" s="76"/>
      <c r="ZY122" s="76"/>
      <c r="ZZ122" s="76"/>
      <c r="AAA122" s="76"/>
      <c r="AAB122" s="76"/>
      <c r="AAC122" s="76"/>
      <c r="AAD122" s="76"/>
      <c r="AAE122" s="76"/>
      <c r="AAF122" s="76"/>
      <c r="AAG122" s="76"/>
      <c r="AAH122" s="76"/>
      <c r="AAI122" s="76"/>
      <c r="AAJ122" s="76"/>
      <c r="AAK122" s="76"/>
      <c r="AAL122" s="76"/>
      <c r="AAM122" s="76"/>
      <c r="AAN122" s="76"/>
      <c r="AAO122" s="76"/>
      <c r="AAP122" s="76"/>
      <c r="AAQ122" s="76"/>
      <c r="AAR122" s="76"/>
      <c r="AAS122" s="76"/>
      <c r="AAT122" s="76"/>
      <c r="AAU122" s="76"/>
      <c r="AAV122" s="76"/>
      <c r="AAW122" s="76"/>
      <c r="AAX122" s="76"/>
      <c r="AAY122" s="76"/>
      <c r="AAZ122" s="76"/>
      <c r="ABA122" s="76"/>
      <c r="ABB122" s="76"/>
      <c r="ABC122" s="76"/>
      <c r="ABD122" s="76"/>
      <c r="ABE122" s="76"/>
      <c r="ABF122" s="76"/>
      <c r="ABG122" s="76"/>
      <c r="ABH122" s="76"/>
      <c r="ABI122" s="76"/>
      <c r="ABJ122" s="76"/>
      <c r="ABK122" s="76"/>
      <c r="ABL122" s="76"/>
      <c r="ABM122" s="76"/>
      <c r="ABN122" s="76"/>
      <c r="ABO122" s="76"/>
      <c r="ABP122" s="76"/>
      <c r="ABQ122" s="76"/>
      <c r="ABR122" s="76"/>
      <c r="ABS122" s="76"/>
      <c r="ABT122" s="76"/>
      <c r="ABU122" s="76"/>
      <c r="ABV122" s="76"/>
      <c r="ABW122" s="76"/>
      <c r="ABX122" s="76"/>
      <c r="ABY122" s="76"/>
      <c r="ABZ122" s="76"/>
      <c r="ACA122" s="76"/>
      <c r="ACB122" s="76"/>
      <c r="ACC122" s="76"/>
      <c r="ACD122" s="76"/>
      <c r="ACE122" s="76"/>
      <c r="ACF122" s="76"/>
      <c r="ACG122" s="76"/>
      <c r="ACH122" s="76"/>
      <c r="ACI122" s="76"/>
      <c r="ACJ122" s="76"/>
      <c r="ACK122" s="76"/>
      <c r="ACL122" s="76"/>
      <c r="ACM122" s="76"/>
      <c r="ACN122" s="76"/>
      <c r="ACO122" s="76"/>
      <c r="ACP122" s="76"/>
      <c r="ACQ122" s="76"/>
      <c r="ACR122" s="76"/>
      <c r="ACS122" s="76"/>
      <c r="ACT122" s="76"/>
      <c r="ACU122" s="76"/>
      <c r="ACV122" s="76"/>
      <c r="ACW122" s="76"/>
      <c r="ACX122" s="76"/>
      <c r="ACY122" s="76"/>
      <c r="ACZ122" s="76"/>
      <c r="ADA122" s="76"/>
      <c r="ADB122" s="76"/>
      <c r="ADC122" s="76"/>
      <c r="ADD122" s="76"/>
      <c r="ADE122" s="76"/>
      <c r="ADF122" s="76"/>
      <c r="ADG122" s="76"/>
      <c r="ADH122" s="76"/>
      <c r="ADI122" s="76"/>
      <c r="ADJ122" s="76"/>
      <c r="ADK122" s="76"/>
      <c r="ADL122" s="76"/>
      <c r="ADM122" s="76"/>
      <c r="ADN122" s="76"/>
      <c r="ADO122" s="76"/>
      <c r="ADP122" s="76"/>
      <c r="ADQ122" s="76"/>
      <c r="ADR122" s="76"/>
      <c r="ADS122" s="76"/>
      <c r="ADT122" s="76"/>
      <c r="ADU122" s="76"/>
      <c r="ADV122" s="76"/>
      <c r="ADW122" s="76"/>
      <c r="ADX122" s="76"/>
      <c r="ADY122" s="76"/>
      <c r="ADZ122" s="76"/>
      <c r="AEA122" s="76"/>
      <c r="AEB122" s="76"/>
      <c r="AEC122" s="76"/>
      <c r="AED122" s="76"/>
      <c r="AEE122" s="76"/>
      <c r="AEF122" s="76"/>
      <c r="AEG122" s="76"/>
      <c r="AEH122" s="76"/>
      <c r="AEI122" s="76"/>
      <c r="AEJ122" s="76"/>
      <c r="AEK122" s="76"/>
      <c r="AEL122" s="76"/>
      <c r="AEM122" s="76"/>
      <c r="AEN122" s="76"/>
      <c r="AEO122" s="76"/>
      <c r="AEP122" s="76"/>
      <c r="AEQ122" s="76"/>
      <c r="AER122" s="76"/>
      <c r="AES122" s="76"/>
      <c r="AET122" s="76"/>
      <c r="AEU122" s="76"/>
      <c r="AEV122" s="76"/>
      <c r="AEW122" s="76"/>
      <c r="AEX122" s="76"/>
      <c r="AEY122" s="76"/>
      <c r="AEZ122" s="76"/>
      <c r="AFA122" s="76"/>
      <c r="AFB122" s="76"/>
      <c r="AFC122" s="76"/>
      <c r="AFD122" s="76"/>
      <c r="AFE122" s="76"/>
      <c r="AFF122" s="76"/>
      <c r="AFG122" s="76"/>
      <c r="AFH122" s="76"/>
      <c r="AFI122" s="76"/>
      <c r="AFJ122" s="76"/>
      <c r="AFK122" s="76"/>
      <c r="AFL122" s="76"/>
      <c r="AFM122" s="76"/>
      <c r="AFN122" s="76"/>
      <c r="AFO122" s="76"/>
      <c r="AFP122" s="76"/>
      <c r="AFQ122" s="76"/>
      <c r="AFR122" s="76"/>
      <c r="AFS122" s="76"/>
      <c r="AFT122" s="76"/>
      <c r="AFU122" s="76"/>
      <c r="AFV122" s="76"/>
      <c r="AFW122" s="76"/>
      <c r="AFX122" s="76"/>
      <c r="AFY122" s="76"/>
      <c r="AFZ122" s="76"/>
      <c r="AGA122" s="76"/>
      <c r="AGB122" s="76"/>
      <c r="AGC122" s="76"/>
      <c r="AGD122" s="76"/>
      <c r="AGE122" s="76"/>
      <c r="AGF122" s="76"/>
      <c r="AGG122" s="76"/>
      <c r="AGH122" s="76"/>
      <c r="AGI122" s="76"/>
      <c r="AGJ122" s="76"/>
      <c r="AGK122" s="76"/>
      <c r="AGL122" s="76"/>
      <c r="AGM122" s="76"/>
      <c r="AGN122" s="76"/>
      <c r="AGO122" s="76"/>
      <c r="AGP122" s="76"/>
      <c r="AGQ122" s="76"/>
      <c r="AGR122" s="76"/>
      <c r="AGS122" s="76"/>
      <c r="AGT122" s="76"/>
      <c r="AGU122" s="76"/>
      <c r="AGV122" s="76"/>
      <c r="AGW122" s="76"/>
      <c r="AGX122" s="76"/>
      <c r="AGY122" s="76"/>
      <c r="AGZ122" s="76"/>
      <c r="AHA122" s="76"/>
      <c r="AHB122" s="76"/>
      <c r="AHC122" s="76"/>
      <c r="AHD122" s="76"/>
      <c r="AHE122" s="76"/>
      <c r="AHF122" s="76"/>
      <c r="AHG122" s="76"/>
      <c r="AHH122" s="76"/>
      <c r="AHI122" s="76"/>
      <c r="AHJ122" s="76"/>
      <c r="AHK122" s="76"/>
      <c r="AHL122" s="76"/>
      <c r="AHM122" s="76"/>
      <c r="AHN122" s="76"/>
      <c r="AHO122" s="76"/>
      <c r="AHP122" s="76"/>
      <c r="AHQ122" s="76"/>
      <c r="AHR122" s="76"/>
      <c r="AHS122" s="76"/>
      <c r="AHT122" s="76"/>
      <c r="AHU122" s="76"/>
      <c r="AHV122" s="76"/>
      <c r="AHW122" s="76"/>
      <c r="AHX122" s="76"/>
      <c r="AHY122" s="76"/>
      <c r="AHZ122" s="76"/>
      <c r="AIA122" s="76"/>
      <c r="AIB122" s="76"/>
      <c r="AIC122" s="76"/>
      <c r="AID122" s="76"/>
      <c r="AIE122" s="76"/>
      <c r="AIF122" s="76"/>
      <c r="AIG122" s="76"/>
      <c r="AIH122" s="76"/>
      <c r="AII122" s="76"/>
    </row>
    <row r="123" spans="1:919" ht="13.5" customHeight="1" x14ac:dyDescent="0.25">
      <c r="A123" s="71">
        <v>1.01</v>
      </c>
      <c r="B123" s="71">
        <v>2.17</v>
      </c>
      <c r="C123" s="71">
        <f>IF(LEN(I123)=0,"",1+ABS((I123*A123)/LEN(I123))+A123)</f>
        <v>2.0099999999999998</v>
      </c>
      <c r="D123" s="71">
        <f>IF(LEN(J123)=0,"",1+ABS((J123*B123)/LEN(J123))+B123)</f>
        <v>3.17</v>
      </c>
      <c r="E123" s="748" t="s">
        <v>2086</v>
      </c>
      <c r="F123" s="754" t="s">
        <v>2232</v>
      </c>
      <c r="G123" s="750"/>
      <c r="H123" s="750">
        <v>127</v>
      </c>
      <c r="I123" s="383">
        <v>0</v>
      </c>
      <c r="J123" s="383">
        <v>0</v>
      </c>
    </row>
    <row r="124" spans="1:919" ht="13.5" customHeight="1" x14ac:dyDescent="0.25">
      <c r="A124" s="71">
        <v>1.02</v>
      </c>
      <c r="B124" s="71">
        <v>2.1800000000000002</v>
      </c>
      <c r="C124" s="71">
        <f>IF(LEN(I124)=0,"",1+ABS((I124*A124)/LEN(I124))+A124)</f>
        <v>2.02</v>
      </c>
      <c r="D124" s="71">
        <f t="shared" ref="D124:D147" si="5">IF(LEN(J124)=0,"",1+ABS((J124*B124)/LEN(J124))+B124)</f>
        <v>3.18</v>
      </c>
      <c r="E124" s="748" t="s">
        <v>2089</v>
      </c>
      <c r="F124" s="754" t="s">
        <v>2233</v>
      </c>
      <c r="G124" s="750"/>
      <c r="H124" s="750">
        <v>128</v>
      </c>
      <c r="I124" s="383">
        <v>0</v>
      </c>
      <c r="J124" s="383">
        <v>0</v>
      </c>
    </row>
    <row r="125" spans="1:919" ht="13.5" customHeight="1" x14ac:dyDescent="0.25">
      <c r="A125" s="71">
        <v>1.03</v>
      </c>
      <c r="B125" s="71">
        <v>2.19</v>
      </c>
      <c r="C125" s="71">
        <f t="shared" ref="C125:C147" si="6">IF(LEN(I125)=0,"",1+ABS((I125*A125)/LEN(I125))+A125)</f>
        <v>2.0300000000000002</v>
      </c>
      <c r="D125" s="71">
        <f t="shared" si="5"/>
        <v>3.19</v>
      </c>
      <c r="E125" s="748" t="s">
        <v>2092</v>
      </c>
      <c r="F125" s="754" t="s">
        <v>2234</v>
      </c>
      <c r="G125" s="750"/>
      <c r="H125" s="750">
        <v>129</v>
      </c>
      <c r="I125" s="383">
        <v>0</v>
      </c>
      <c r="J125" s="383">
        <v>0</v>
      </c>
    </row>
    <row r="126" spans="1:919" ht="13.5" customHeight="1" x14ac:dyDescent="0.25">
      <c r="A126" s="71">
        <v>1.04</v>
      </c>
      <c r="B126" s="71">
        <v>2.2000000000000002</v>
      </c>
      <c r="C126" s="71">
        <f t="shared" si="6"/>
        <v>2.04</v>
      </c>
      <c r="D126" s="71">
        <f t="shared" si="5"/>
        <v>3.2</v>
      </c>
      <c r="E126" s="748" t="s">
        <v>2100</v>
      </c>
      <c r="F126" s="757" t="s">
        <v>2235</v>
      </c>
      <c r="G126" s="750"/>
      <c r="H126" s="750">
        <v>130</v>
      </c>
      <c r="I126" s="383">
        <v>0</v>
      </c>
      <c r="J126" s="383">
        <v>0</v>
      </c>
    </row>
    <row r="127" spans="1:919" ht="13.5" customHeight="1" x14ac:dyDescent="0.25">
      <c r="A127" s="71">
        <v>1.05</v>
      </c>
      <c r="B127" s="71">
        <v>2.21</v>
      </c>
      <c r="C127" s="71">
        <f t="shared" si="6"/>
        <v>2.0499999999999998</v>
      </c>
      <c r="D127" s="71">
        <f t="shared" si="5"/>
        <v>3.21</v>
      </c>
      <c r="E127" s="748" t="s">
        <v>2110</v>
      </c>
      <c r="F127" s="757" t="s">
        <v>2236</v>
      </c>
      <c r="G127" s="750"/>
      <c r="H127" s="750">
        <v>131</v>
      </c>
      <c r="I127" s="383">
        <v>0</v>
      </c>
      <c r="J127" s="383">
        <v>0</v>
      </c>
    </row>
    <row r="128" spans="1:919" ht="13.5" customHeight="1" x14ac:dyDescent="0.25">
      <c r="A128" s="71">
        <v>1.06</v>
      </c>
      <c r="B128" s="71">
        <v>2.2200000000000002</v>
      </c>
      <c r="C128" s="71">
        <f t="shared" si="6"/>
        <v>2.06</v>
      </c>
      <c r="D128" s="71">
        <f t="shared" si="5"/>
        <v>3.22</v>
      </c>
      <c r="E128" s="748" t="s">
        <v>2113</v>
      </c>
      <c r="F128" s="757" t="s">
        <v>2237</v>
      </c>
      <c r="G128" s="750"/>
      <c r="H128" s="750">
        <v>132</v>
      </c>
      <c r="I128" s="383">
        <v>0</v>
      </c>
      <c r="J128" s="383">
        <v>0</v>
      </c>
    </row>
    <row r="129" spans="1:10" ht="13.5" customHeight="1" x14ac:dyDescent="0.25">
      <c r="A129" s="71">
        <v>1.07</v>
      </c>
      <c r="B129" s="71">
        <v>2.23</v>
      </c>
      <c r="C129" s="71">
        <f t="shared" si="6"/>
        <v>2.0700000000000003</v>
      </c>
      <c r="D129" s="71">
        <f t="shared" si="5"/>
        <v>3.23</v>
      </c>
      <c r="E129" s="751" t="s">
        <v>2162</v>
      </c>
      <c r="F129" s="758" t="s">
        <v>2238</v>
      </c>
      <c r="G129" s="750"/>
      <c r="H129" s="744">
        <v>133</v>
      </c>
      <c r="I129" s="385">
        <v>0</v>
      </c>
      <c r="J129" s="385">
        <v>0</v>
      </c>
    </row>
    <row r="130" spans="1:10" ht="13.5" customHeight="1" x14ac:dyDescent="0.25">
      <c r="A130" s="71">
        <v>1.08</v>
      </c>
      <c r="B130" s="71">
        <v>2.2400000000000002</v>
      </c>
      <c r="C130" s="71">
        <f t="shared" si="6"/>
        <v>326642.98857142864</v>
      </c>
      <c r="D130" s="71">
        <f t="shared" si="5"/>
        <v>1066579.2400000002</v>
      </c>
      <c r="E130" s="751" t="s">
        <v>2191</v>
      </c>
      <c r="F130" s="757" t="s">
        <v>2239</v>
      </c>
      <c r="G130" s="750"/>
      <c r="H130" s="744">
        <v>134</v>
      </c>
      <c r="I130" s="759">
        <f>IFERROR(IF(AND(I131,I138,I139,I140,I141,I142,I143)="","",SUM(I131,I138,I139,I140,I141,I142,I143)),"")</f>
        <v>2117117</v>
      </c>
      <c r="J130" s="759">
        <f>IFERROR(IF(AND(J131,J138,J139,J140,J141,J142,J143)="","",SUM(J131,J138,J139,J140,J141,J142,J143)),"")</f>
        <v>3333050</v>
      </c>
    </row>
    <row r="131" spans="1:10" ht="13.5" customHeight="1" x14ac:dyDescent="0.25">
      <c r="A131" s="71">
        <v>1.0900000000000001</v>
      </c>
      <c r="B131" s="71">
        <v>2.25</v>
      </c>
      <c r="C131" s="71">
        <f t="shared" si="6"/>
        <v>232670.0642857143</v>
      </c>
      <c r="D131" s="71">
        <f t="shared" si="5"/>
        <v>895356.67857142852</v>
      </c>
      <c r="E131" s="748" t="s">
        <v>2081</v>
      </c>
      <c r="F131" s="757" t="s">
        <v>2240</v>
      </c>
      <c r="G131" s="750"/>
      <c r="H131" s="750">
        <v>135</v>
      </c>
      <c r="I131" s="382">
        <f t="array" ref="I131">IF(AND(ISBLANK(I132:I137)),"",SUM(I132:I137))</f>
        <v>1494198</v>
      </c>
      <c r="J131" s="382">
        <f t="array" ref="J131">IF(AND(ISBLANK(J132:J137)),"",SUM(J132:J137))</f>
        <v>2785544</v>
      </c>
    </row>
    <row r="132" spans="1:10" ht="13.5" customHeight="1" x14ac:dyDescent="0.25">
      <c r="A132" s="71">
        <v>1.1000000000000001</v>
      </c>
      <c r="B132" s="71">
        <v>2.2599999999999998</v>
      </c>
      <c r="C132" s="71">
        <f t="shared" si="6"/>
        <v>95531.050000000017</v>
      </c>
      <c r="D132" s="71">
        <f t="shared" si="5"/>
        <v>342431.68</v>
      </c>
      <c r="E132" s="748" t="s">
        <v>2084</v>
      </c>
      <c r="F132" s="754" t="s">
        <v>2241</v>
      </c>
      <c r="G132" s="750"/>
      <c r="H132" s="750">
        <v>136</v>
      </c>
      <c r="I132" s="383">
        <v>521067</v>
      </c>
      <c r="J132" s="383">
        <v>1060619</v>
      </c>
    </row>
    <row r="133" spans="1:10" ht="13.5" customHeight="1" x14ac:dyDescent="0.25">
      <c r="A133" s="71">
        <v>1.1100000000000001</v>
      </c>
      <c r="B133" s="71">
        <v>2.27</v>
      </c>
      <c r="C133" s="71">
        <f t="shared" si="6"/>
        <v>2.1100000000000003</v>
      </c>
      <c r="D133" s="71">
        <f t="shared" si="5"/>
        <v>3.27</v>
      </c>
      <c r="E133" s="748" t="s">
        <v>2086</v>
      </c>
      <c r="F133" s="754" t="s">
        <v>2242</v>
      </c>
      <c r="G133" s="750"/>
      <c r="H133" s="750">
        <v>137</v>
      </c>
      <c r="I133" s="383">
        <v>0</v>
      </c>
      <c r="J133" s="383">
        <v>0</v>
      </c>
    </row>
    <row r="134" spans="1:10" ht="13.5" customHeight="1" x14ac:dyDescent="0.25">
      <c r="A134" s="71">
        <v>1.1200000000000001</v>
      </c>
      <c r="B134" s="71">
        <v>2.2799999999999998</v>
      </c>
      <c r="C134" s="71">
        <f t="shared" si="6"/>
        <v>181653.24000000002</v>
      </c>
      <c r="D134" s="71">
        <f t="shared" si="5"/>
        <v>561835.99428571423</v>
      </c>
      <c r="E134" s="748" t="s">
        <v>2089</v>
      </c>
      <c r="F134" s="754" t="s">
        <v>2230</v>
      </c>
      <c r="G134" s="750"/>
      <c r="H134" s="750">
        <v>138</v>
      </c>
      <c r="I134" s="383">
        <v>973131</v>
      </c>
      <c r="J134" s="383">
        <v>1724925</v>
      </c>
    </row>
    <row r="135" spans="1:10" ht="13.5" customHeight="1" x14ac:dyDescent="0.25">
      <c r="A135" s="71">
        <v>1.1299999999999999</v>
      </c>
      <c r="B135" s="71">
        <v>2.29</v>
      </c>
      <c r="C135" s="71">
        <f t="shared" si="6"/>
        <v>2.13</v>
      </c>
      <c r="D135" s="71">
        <f t="shared" si="5"/>
        <v>3.29</v>
      </c>
      <c r="E135" s="748" t="s">
        <v>2092</v>
      </c>
      <c r="F135" s="754" t="s">
        <v>2232</v>
      </c>
      <c r="G135" s="750"/>
      <c r="H135" s="750">
        <v>139</v>
      </c>
      <c r="I135" s="383">
        <v>0</v>
      </c>
      <c r="J135" s="383">
        <v>0</v>
      </c>
    </row>
    <row r="136" spans="1:10" ht="13.5" customHeight="1" x14ac:dyDescent="0.25">
      <c r="A136" s="71">
        <v>1.1399999999999999</v>
      </c>
      <c r="B136" s="71">
        <v>2.2999999999999998</v>
      </c>
      <c r="C136" s="71">
        <f t="shared" si="6"/>
        <v>2.1399999999999997</v>
      </c>
      <c r="D136" s="71">
        <f t="shared" si="5"/>
        <v>3.3</v>
      </c>
      <c r="E136" s="748" t="s">
        <v>2095</v>
      </c>
      <c r="F136" s="754" t="s">
        <v>2233</v>
      </c>
      <c r="G136" s="750"/>
      <c r="H136" s="750">
        <v>140</v>
      </c>
      <c r="I136" s="383">
        <v>0</v>
      </c>
      <c r="J136" s="383">
        <v>0</v>
      </c>
    </row>
    <row r="137" spans="1:10" ht="13.5" customHeight="1" x14ac:dyDescent="0.25">
      <c r="A137" s="71">
        <v>1.1499999999999999</v>
      </c>
      <c r="B137" s="71">
        <v>2.31</v>
      </c>
      <c r="C137" s="71">
        <f t="shared" si="6"/>
        <v>2.15</v>
      </c>
      <c r="D137" s="71">
        <f t="shared" si="5"/>
        <v>3.31</v>
      </c>
      <c r="E137" s="748" t="s">
        <v>2098</v>
      </c>
      <c r="F137" s="754" t="s">
        <v>2234</v>
      </c>
      <c r="G137" s="750"/>
      <c r="H137" s="750">
        <v>141</v>
      </c>
      <c r="I137" s="383">
        <v>0</v>
      </c>
      <c r="J137" s="383">
        <v>0</v>
      </c>
    </row>
    <row r="138" spans="1:10" ht="13.5" customHeight="1" x14ac:dyDescent="0.25">
      <c r="A138" s="71">
        <v>1.1599999999999999</v>
      </c>
      <c r="B138" s="71">
        <v>2.3199999999999998</v>
      </c>
      <c r="C138" s="71">
        <f t="shared" si="6"/>
        <v>2.16</v>
      </c>
      <c r="D138" s="71">
        <f t="shared" si="5"/>
        <v>3.32</v>
      </c>
      <c r="E138" s="748" t="s">
        <v>2100</v>
      </c>
      <c r="F138" s="757" t="s">
        <v>2243</v>
      </c>
      <c r="G138" s="750"/>
      <c r="H138" s="750">
        <v>142</v>
      </c>
      <c r="I138" s="383">
        <v>0</v>
      </c>
      <c r="J138" s="383">
        <v>0</v>
      </c>
    </row>
    <row r="139" spans="1:10" ht="13.5" customHeight="1" x14ac:dyDescent="0.25">
      <c r="A139" s="71">
        <v>1.17</v>
      </c>
      <c r="B139" s="71">
        <v>2.33</v>
      </c>
      <c r="C139" s="71">
        <f t="shared" si="6"/>
        <v>2.17</v>
      </c>
      <c r="D139" s="71">
        <f t="shared" si="5"/>
        <v>3.33</v>
      </c>
      <c r="E139" s="748" t="s">
        <v>2110</v>
      </c>
      <c r="F139" s="757" t="s">
        <v>2186</v>
      </c>
      <c r="G139" s="750"/>
      <c r="H139" s="750">
        <v>143</v>
      </c>
      <c r="I139" s="383">
        <v>0</v>
      </c>
      <c r="J139" s="383">
        <v>0</v>
      </c>
    </row>
    <row r="140" spans="1:10" ht="13.5" customHeight="1" x14ac:dyDescent="0.25">
      <c r="A140" s="71">
        <v>1.18</v>
      </c>
      <c r="B140" s="71">
        <v>2.34</v>
      </c>
      <c r="C140" s="71">
        <f t="shared" si="6"/>
        <v>23997.283333333333</v>
      </c>
      <c r="D140" s="71">
        <f t="shared" si="5"/>
        <v>51965.38</v>
      </c>
      <c r="E140" s="748" t="s">
        <v>2113</v>
      </c>
      <c r="F140" s="757" t="s">
        <v>2235</v>
      </c>
      <c r="G140" s="750"/>
      <c r="H140" s="750">
        <v>144</v>
      </c>
      <c r="I140" s="383">
        <v>122009</v>
      </c>
      <c r="J140" s="383">
        <v>133236</v>
      </c>
    </row>
    <row r="141" spans="1:10" ht="13.5" customHeight="1" x14ac:dyDescent="0.25">
      <c r="A141" s="71">
        <v>1.19</v>
      </c>
      <c r="B141" s="71">
        <v>2.35</v>
      </c>
      <c r="C141" s="71">
        <f t="shared" si="6"/>
        <v>2.19</v>
      </c>
      <c r="D141" s="71">
        <f t="shared" si="5"/>
        <v>3.35</v>
      </c>
      <c r="E141" s="748" t="s">
        <v>2125</v>
      </c>
      <c r="F141" s="757" t="s">
        <v>2236</v>
      </c>
      <c r="G141" s="750"/>
      <c r="H141" s="750">
        <v>145</v>
      </c>
      <c r="I141" s="383">
        <v>0</v>
      </c>
      <c r="J141" s="383">
        <v>0</v>
      </c>
    </row>
    <row r="142" spans="1:10" ht="13.5" customHeight="1" x14ac:dyDescent="0.25">
      <c r="A142" s="71">
        <v>1.2</v>
      </c>
      <c r="B142" s="71">
        <v>2.36</v>
      </c>
      <c r="C142" s="71">
        <f t="shared" si="6"/>
        <v>14315.560000000001</v>
      </c>
      <c r="D142" s="71">
        <f t="shared" si="5"/>
        <v>38051.752</v>
      </c>
      <c r="E142" s="748" t="s">
        <v>2128</v>
      </c>
      <c r="F142" s="757" t="s">
        <v>2244</v>
      </c>
      <c r="G142" s="750"/>
      <c r="H142" s="750">
        <v>146</v>
      </c>
      <c r="I142" s="383">
        <v>59639</v>
      </c>
      <c r="J142" s="383">
        <v>80611</v>
      </c>
    </row>
    <row r="143" spans="1:10" ht="13.5" customHeight="1" x14ac:dyDescent="0.25">
      <c r="A143" s="71">
        <v>1.21</v>
      </c>
      <c r="B143" s="71">
        <v>2.37</v>
      </c>
      <c r="C143" s="71">
        <f t="shared" si="6"/>
        <v>88991.861666666679</v>
      </c>
      <c r="D143" s="71">
        <f t="shared" si="5"/>
        <v>131798.67500000002</v>
      </c>
      <c r="E143" s="748" t="s">
        <v>2130</v>
      </c>
      <c r="F143" s="757" t="s">
        <v>2237</v>
      </c>
      <c r="G143" s="750"/>
      <c r="H143" s="750">
        <v>147</v>
      </c>
      <c r="I143" s="383">
        <v>441271</v>
      </c>
      <c r="J143" s="383">
        <v>333659</v>
      </c>
    </row>
    <row r="144" spans="1:10" ht="13.5" customHeight="1" x14ac:dyDescent="0.25">
      <c r="A144" s="71">
        <v>1.22</v>
      </c>
      <c r="B144" s="71">
        <v>2.38</v>
      </c>
      <c r="C144" s="71">
        <f t="shared" si="6"/>
        <v>600121.78857142851</v>
      </c>
      <c r="D144" s="71">
        <f t="shared" si="5"/>
        <v>1388985.3199999998</v>
      </c>
      <c r="E144" s="751" t="s">
        <v>2193</v>
      </c>
      <c r="F144" s="757" t="s">
        <v>2245</v>
      </c>
      <c r="G144" s="750"/>
      <c r="H144" s="744">
        <v>148</v>
      </c>
      <c r="I144" s="759">
        <f>IFERROR(IF(AND(I116,I129,I130)="","",SUM(I116,I129,I130)),"")</f>
        <v>3443309</v>
      </c>
      <c r="J144" s="759">
        <f>IFERROR(IF(AND(J116,J129,J130)="","",SUM(J116,J129,J130)),"")</f>
        <v>4085241</v>
      </c>
    </row>
    <row r="145" spans="1:919" ht="13.5" customHeight="1" x14ac:dyDescent="0.25">
      <c r="A145" s="71">
        <v>1.23</v>
      </c>
      <c r="B145" s="71">
        <v>2.39</v>
      </c>
      <c r="C145" s="71">
        <f t="shared" si="6"/>
        <v>1753646.0885714286</v>
      </c>
      <c r="D145" s="71">
        <f t="shared" si="5"/>
        <v>3043210.4062500005</v>
      </c>
      <c r="E145" s="751" t="s">
        <v>2196</v>
      </c>
      <c r="F145" s="757" t="s">
        <v>2246</v>
      </c>
      <c r="G145" s="750"/>
      <c r="H145" s="744">
        <v>149</v>
      </c>
      <c r="I145" s="759">
        <f>IFERROR(IF(AND(I114,I144)="","",SUM(I114,I144)),"")</f>
        <v>9980087</v>
      </c>
      <c r="J145" s="759">
        <f>IFERROR(IF(AND(J114,J144)="","",SUM(J114,J144)),"")</f>
        <v>10186467</v>
      </c>
    </row>
    <row r="146" spans="1:919" ht="13.5" customHeight="1" x14ac:dyDescent="0.25">
      <c r="A146" s="71">
        <v>1.24</v>
      </c>
      <c r="B146" s="71">
        <v>2.4</v>
      </c>
      <c r="C146" s="71">
        <f t="shared" si="6"/>
        <v>2.2400000000000002</v>
      </c>
      <c r="D146" s="71">
        <f t="shared" si="5"/>
        <v>3.4</v>
      </c>
      <c r="E146" s="751" t="s">
        <v>2247</v>
      </c>
      <c r="F146" s="758" t="s">
        <v>2194</v>
      </c>
      <c r="G146" s="750"/>
      <c r="H146" s="744">
        <v>150</v>
      </c>
      <c r="I146" s="385">
        <v>0</v>
      </c>
      <c r="J146" s="385">
        <v>0</v>
      </c>
    </row>
    <row r="147" spans="1:919" ht="13.5" customHeight="1" x14ac:dyDescent="0.25">
      <c r="A147" s="71">
        <v>1.25</v>
      </c>
      <c r="B147" s="71">
        <v>2.41</v>
      </c>
      <c r="C147" s="71">
        <f t="shared" si="6"/>
        <v>1782160.642857143</v>
      </c>
      <c r="D147" s="71">
        <f t="shared" si="5"/>
        <v>3068676.5937500005</v>
      </c>
      <c r="E147" s="751" t="s">
        <v>2248</v>
      </c>
      <c r="F147" s="757" t="s">
        <v>2249</v>
      </c>
      <c r="G147" s="750"/>
      <c r="H147" s="744">
        <v>151</v>
      </c>
      <c r="I147" s="759">
        <f>IFERROR(IF(AND(I145,I146)="","",SUM(I145,I146)),"")</f>
        <v>9980087</v>
      </c>
      <c r="J147" s="759">
        <f>IFERROR(IF(AND(J145,J146)="","",SUM(J145,J146)),"")</f>
        <v>10186467</v>
      </c>
    </row>
    <row r="148" spans="1:919" x14ac:dyDescent="0.25">
      <c r="C148" s="71">
        <f>IF(ISERROR(ABS(LOG(ABS(SUM(C19:C147)),EXP(3)))),"",ABS(LOG(ABS(SUM(C19:C147)),EXP(3))))</f>
        <v>5.4208093390442045</v>
      </c>
      <c r="D148" s="71">
        <f>IF(ISERROR(ABS(LOG(ABS(SUM(D19:D147)),EXP(3)))),"",ABS(LOG(ABS(SUM(D19:D147)),EXP(3))))</f>
        <v>5.7349986608956298</v>
      </c>
    </row>
    <row r="149" spans="1:919" s="542" customFormat="1" ht="12.75" x14ac:dyDescent="0.25">
      <c r="C149" s="549" t="str">
        <f>IF(ISERROR(IF(ISERROR(MID(C148,FIND(".",C148,1)+11,13)),MID(C148,FIND(",",C148,1)+11,13),MID(C148,FIND(".",C148,1)+11,13))),"",IF(ISERROR(MID(C148,FIND(".",C148,1)+11,13)),MID(C148,FIND(",",C148,1)+11,13),MID(C148,FIND(".",C148,1)+11,13)))</f>
        <v>442</v>
      </c>
      <c r="D149" s="549" t="str">
        <f>IF(ISERROR(IF(ISERROR(MID(D148,FIND(".",D148,1)+11,13)),MID(D148,FIND(",",D148,1)+11,13),MID(D148,FIND(".",D148,1)+11,13))),"",IF(ISERROR(MID(D148,FIND(".",D148,1)+11,13)),MID(D148,FIND(",",D148,1)+11,13),MID(D148,FIND(".",D148,1)+11,13)))</f>
        <v>9563</v>
      </c>
      <c r="E149" s="552" t="str">
        <f>IF(OR(OsnPodaci!A10="",TEXT(OsnPodaci!D58,"dd.mm.yyyy.")=""),"",OsnPodaci!A10 &amp; ", " &amp;TEXT(OsnPodaci!D58,"dd.mm.yyyy."))</f>
        <v>Tuzla, 29.02.2024.</v>
      </c>
      <c r="F149" s="386"/>
      <c r="G149" s="553" t="str">
        <f>IF(OsnPodaci!A67="","",LEFT(OsnPodaci!A67,FIND(";",OsnPodaci!A67,1)-1))</f>
        <v>GAZIBEGOVIĆ (SATKO) SANJIN</v>
      </c>
      <c r="H149" s="386"/>
      <c r="I149" s="760"/>
      <c r="J149" s="554" t="str">
        <f>IF(OR(OsnPodaci!A34="",OsnPodaci!B34=""),"",OsnPodaci!A34&amp;" "&amp;OsnPodaci!B34)</f>
        <v>Jasmin Gradaškić</v>
      </c>
    </row>
    <row r="150" spans="1:919" s="77" customFormat="1" ht="12.75" x14ac:dyDescent="0.25">
      <c r="A150" s="75"/>
      <c r="B150" s="75"/>
      <c r="C150" s="75"/>
      <c r="D150" s="75"/>
      <c r="E150" s="542" t="s">
        <v>2250</v>
      </c>
      <c r="F150" s="386"/>
      <c r="G150" s="550" t="s">
        <v>2251</v>
      </c>
      <c r="J150" s="549" t="s">
        <v>2252</v>
      </c>
      <c r="K150" s="76"/>
      <c r="L150" s="76"/>
      <c r="M150" s="76"/>
      <c r="N150" s="76"/>
      <c r="O150" s="76"/>
      <c r="P150" s="76"/>
      <c r="Q150" s="76"/>
      <c r="R150" s="76"/>
      <c r="S150" s="76"/>
      <c r="T150" s="76"/>
      <c r="U150" s="76"/>
      <c r="V150" s="76"/>
      <c r="W150" s="76"/>
      <c r="X150" s="76"/>
      <c r="Y150" s="76"/>
      <c r="Z150" s="76"/>
      <c r="AA150" s="76"/>
      <c r="AB150" s="76"/>
      <c r="AC150" s="76"/>
      <c r="AD150" s="76"/>
      <c r="AE150" s="76"/>
      <c r="AF150" s="76"/>
      <c r="AG150" s="76"/>
      <c r="AH150" s="76"/>
      <c r="AI150" s="76"/>
      <c r="AJ150" s="76"/>
      <c r="AK150" s="76"/>
      <c r="AL150" s="76"/>
      <c r="AM150" s="76"/>
      <c r="AN150" s="76"/>
      <c r="AO150" s="76"/>
      <c r="AP150" s="76"/>
      <c r="AQ150" s="76"/>
      <c r="AR150" s="76"/>
      <c r="AS150" s="76"/>
      <c r="AT150" s="76"/>
      <c r="AU150" s="76"/>
      <c r="AV150" s="76"/>
      <c r="AW150" s="76"/>
      <c r="AX150" s="76"/>
      <c r="AY150" s="76"/>
      <c r="AZ150" s="76"/>
      <c r="BA150" s="76"/>
      <c r="BB150" s="76"/>
      <c r="BC150" s="76"/>
      <c r="BD150" s="76"/>
      <c r="BE150" s="76"/>
      <c r="BF150" s="76"/>
      <c r="BG150" s="76"/>
      <c r="BH150" s="76"/>
      <c r="BI150" s="76"/>
      <c r="BJ150" s="76"/>
      <c r="BK150" s="76"/>
      <c r="BL150" s="76"/>
      <c r="BM150" s="76"/>
      <c r="BN150" s="76"/>
      <c r="BO150" s="76"/>
      <c r="BP150" s="76"/>
      <c r="BQ150" s="76"/>
      <c r="BR150" s="76"/>
      <c r="BS150" s="76"/>
      <c r="BT150" s="76"/>
      <c r="BU150" s="76"/>
      <c r="BV150" s="76"/>
      <c r="BW150" s="76"/>
      <c r="BX150" s="76"/>
      <c r="BY150" s="76"/>
      <c r="BZ150" s="76"/>
      <c r="CA150" s="76"/>
      <c r="CB150" s="76"/>
      <c r="CC150" s="76"/>
      <c r="CD150" s="76"/>
      <c r="CE150" s="76"/>
      <c r="CF150" s="76"/>
      <c r="CG150" s="76"/>
      <c r="CH150" s="76"/>
      <c r="CI150" s="76"/>
      <c r="CJ150" s="76"/>
      <c r="CK150" s="76"/>
      <c r="CL150" s="76"/>
      <c r="CM150" s="76"/>
      <c r="CN150" s="76"/>
      <c r="CO150" s="76"/>
      <c r="CP150" s="76"/>
      <c r="CQ150" s="76"/>
      <c r="CR150" s="76"/>
      <c r="CS150" s="76"/>
      <c r="CT150" s="76"/>
      <c r="CU150" s="76"/>
      <c r="CV150" s="76"/>
      <c r="CW150" s="76"/>
      <c r="CX150" s="76"/>
      <c r="CY150" s="76"/>
      <c r="CZ150" s="76"/>
      <c r="DA150" s="76"/>
      <c r="DB150" s="76"/>
      <c r="DC150" s="76"/>
      <c r="DD150" s="76"/>
      <c r="DE150" s="76"/>
      <c r="DF150" s="76"/>
      <c r="DG150" s="76"/>
      <c r="DH150" s="76"/>
      <c r="DI150" s="76"/>
      <c r="DJ150" s="76"/>
      <c r="DK150" s="76"/>
      <c r="DL150" s="76"/>
      <c r="DM150" s="76"/>
      <c r="DN150" s="76"/>
      <c r="DO150" s="76"/>
      <c r="DP150" s="76"/>
      <c r="DQ150" s="76"/>
      <c r="DR150" s="76"/>
      <c r="DS150" s="76"/>
      <c r="DT150" s="76"/>
      <c r="DU150" s="76"/>
      <c r="DV150" s="76"/>
      <c r="DW150" s="76"/>
      <c r="DX150" s="76"/>
      <c r="DY150" s="76"/>
      <c r="DZ150" s="76"/>
      <c r="EA150" s="76"/>
      <c r="EB150" s="76"/>
      <c r="EC150" s="76"/>
      <c r="ED150" s="76"/>
      <c r="EE150" s="76"/>
      <c r="EF150" s="76"/>
      <c r="EG150" s="76"/>
      <c r="EH150" s="76"/>
      <c r="EI150" s="76"/>
      <c r="EJ150" s="76"/>
      <c r="EK150" s="76"/>
      <c r="EL150" s="76"/>
      <c r="EM150" s="76"/>
      <c r="EN150" s="76"/>
      <c r="EO150" s="76"/>
      <c r="EP150" s="76"/>
      <c r="EQ150" s="76"/>
      <c r="ER150" s="76"/>
      <c r="ES150" s="76"/>
      <c r="ET150" s="76"/>
      <c r="EU150" s="76"/>
      <c r="EV150" s="76"/>
      <c r="EW150" s="76"/>
      <c r="EX150" s="76"/>
      <c r="EY150" s="76"/>
      <c r="EZ150" s="76"/>
      <c r="FA150" s="76"/>
      <c r="FB150" s="76"/>
      <c r="FC150" s="76"/>
      <c r="FD150" s="76"/>
      <c r="FE150" s="76"/>
      <c r="FF150" s="76"/>
      <c r="FG150" s="76"/>
      <c r="FH150" s="76"/>
      <c r="FI150" s="76"/>
      <c r="FJ150" s="76"/>
      <c r="FK150" s="76"/>
      <c r="FL150" s="76"/>
      <c r="FM150" s="76"/>
      <c r="FN150" s="76"/>
      <c r="FO150" s="76"/>
      <c r="FP150" s="76"/>
      <c r="FQ150" s="76"/>
      <c r="FR150" s="76"/>
      <c r="FS150" s="76"/>
      <c r="FT150" s="76"/>
      <c r="FU150" s="76"/>
      <c r="FV150" s="76"/>
      <c r="FW150" s="76"/>
      <c r="FX150" s="76"/>
      <c r="FY150" s="76"/>
      <c r="FZ150" s="76"/>
      <c r="GA150" s="76"/>
      <c r="GB150" s="76"/>
      <c r="GC150" s="76"/>
      <c r="GD150" s="76"/>
      <c r="GE150" s="76"/>
      <c r="GF150" s="76"/>
      <c r="GG150" s="76"/>
      <c r="GH150" s="76"/>
      <c r="GI150" s="76"/>
      <c r="GJ150" s="76"/>
      <c r="GK150" s="76"/>
      <c r="GL150" s="76"/>
      <c r="GM150" s="76"/>
      <c r="GN150" s="76"/>
      <c r="GO150" s="76"/>
      <c r="GP150" s="76"/>
      <c r="GQ150" s="76"/>
      <c r="GR150" s="76"/>
      <c r="GS150" s="76"/>
      <c r="GT150" s="76"/>
      <c r="GU150" s="76"/>
      <c r="GV150" s="76"/>
      <c r="GW150" s="76"/>
      <c r="GX150" s="76"/>
      <c r="GY150" s="76"/>
      <c r="GZ150" s="76"/>
      <c r="HA150" s="76"/>
      <c r="HB150" s="76"/>
      <c r="HC150" s="76"/>
      <c r="HD150" s="76"/>
      <c r="HE150" s="76"/>
      <c r="HF150" s="76"/>
      <c r="HG150" s="76"/>
      <c r="HH150" s="76"/>
      <c r="HI150" s="76"/>
      <c r="HJ150" s="76"/>
      <c r="HK150" s="76"/>
      <c r="HL150" s="76"/>
      <c r="HM150" s="76"/>
      <c r="HN150" s="76"/>
      <c r="HO150" s="76"/>
      <c r="HP150" s="76"/>
      <c r="HQ150" s="76"/>
      <c r="HR150" s="76"/>
      <c r="HS150" s="76"/>
      <c r="HT150" s="76"/>
      <c r="HU150" s="76"/>
      <c r="HV150" s="76"/>
      <c r="HW150" s="76"/>
      <c r="HX150" s="76"/>
      <c r="HY150" s="76"/>
      <c r="HZ150" s="76"/>
      <c r="IA150" s="76"/>
      <c r="IB150" s="76"/>
      <c r="IC150" s="76"/>
      <c r="ID150" s="76"/>
      <c r="IE150" s="76"/>
      <c r="IF150" s="76"/>
      <c r="IG150" s="76"/>
      <c r="IH150" s="76"/>
      <c r="II150" s="76"/>
      <c r="IJ150" s="76"/>
      <c r="IK150" s="76"/>
      <c r="IL150" s="76"/>
      <c r="IM150" s="76"/>
      <c r="IN150" s="76"/>
      <c r="IO150" s="76"/>
      <c r="IP150" s="76"/>
      <c r="IQ150" s="76"/>
      <c r="IR150" s="76"/>
      <c r="IS150" s="76"/>
      <c r="IT150" s="76"/>
      <c r="IU150" s="76"/>
      <c r="IV150" s="76"/>
      <c r="IW150" s="76"/>
      <c r="IX150" s="76"/>
      <c r="IY150" s="76"/>
      <c r="IZ150" s="76"/>
      <c r="JA150" s="76"/>
      <c r="JB150" s="76"/>
      <c r="JC150" s="76"/>
      <c r="JD150" s="76"/>
      <c r="JE150" s="76"/>
      <c r="JF150" s="76"/>
      <c r="JG150" s="76"/>
      <c r="JH150" s="76"/>
      <c r="JI150" s="76"/>
      <c r="JJ150" s="76"/>
      <c r="JK150" s="76"/>
      <c r="JL150" s="76"/>
      <c r="JM150" s="76"/>
      <c r="JN150" s="76"/>
      <c r="JO150" s="76"/>
      <c r="JP150" s="76"/>
      <c r="JQ150" s="76"/>
      <c r="JR150" s="76"/>
      <c r="JS150" s="76"/>
      <c r="JT150" s="76"/>
      <c r="JU150" s="76"/>
      <c r="JV150" s="76"/>
      <c r="JW150" s="76"/>
      <c r="JX150" s="76"/>
      <c r="JY150" s="76"/>
      <c r="JZ150" s="76"/>
      <c r="KA150" s="76"/>
      <c r="KB150" s="76"/>
      <c r="KC150" s="76"/>
      <c r="KD150" s="76"/>
      <c r="KE150" s="76"/>
      <c r="KF150" s="76"/>
      <c r="KG150" s="76"/>
      <c r="KH150" s="76"/>
      <c r="KI150" s="76"/>
      <c r="KJ150" s="76"/>
      <c r="KK150" s="76"/>
      <c r="KL150" s="76"/>
      <c r="KM150" s="76"/>
      <c r="KN150" s="76"/>
      <c r="KO150" s="76"/>
      <c r="KP150" s="76"/>
      <c r="KQ150" s="76"/>
      <c r="KR150" s="76"/>
      <c r="KS150" s="76"/>
      <c r="KT150" s="76"/>
      <c r="KU150" s="76"/>
      <c r="KV150" s="76"/>
      <c r="KW150" s="76"/>
      <c r="KX150" s="76"/>
      <c r="KY150" s="76"/>
      <c r="KZ150" s="76"/>
      <c r="LA150" s="76"/>
      <c r="LB150" s="76"/>
      <c r="LC150" s="76"/>
      <c r="LD150" s="76"/>
      <c r="LE150" s="76"/>
      <c r="LF150" s="76"/>
      <c r="LG150" s="76"/>
      <c r="LH150" s="76"/>
      <c r="LI150" s="76"/>
      <c r="LJ150" s="76"/>
      <c r="LK150" s="76"/>
      <c r="LL150" s="76"/>
      <c r="LM150" s="76"/>
      <c r="LN150" s="76"/>
      <c r="LO150" s="76"/>
      <c r="LP150" s="76"/>
      <c r="LQ150" s="76"/>
      <c r="LR150" s="76"/>
      <c r="LS150" s="76"/>
      <c r="LT150" s="76"/>
      <c r="LU150" s="76"/>
      <c r="LV150" s="76"/>
      <c r="LW150" s="76"/>
      <c r="LX150" s="76"/>
      <c r="LY150" s="76"/>
      <c r="LZ150" s="76"/>
      <c r="MA150" s="76"/>
      <c r="MB150" s="76"/>
      <c r="MC150" s="76"/>
      <c r="MD150" s="76"/>
      <c r="ME150" s="76"/>
      <c r="MF150" s="76"/>
      <c r="MG150" s="76"/>
      <c r="MH150" s="76"/>
      <c r="MI150" s="76"/>
      <c r="MJ150" s="76"/>
      <c r="MK150" s="76"/>
      <c r="ML150" s="76"/>
      <c r="MM150" s="76"/>
      <c r="MN150" s="76"/>
      <c r="MO150" s="76"/>
      <c r="MP150" s="76"/>
      <c r="MQ150" s="76"/>
      <c r="MR150" s="76"/>
      <c r="MS150" s="76"/>
      <c r="MT150" s="76"/>
      <c r="MU150" s="76"/>
      <c r="MV150" s="76"/>
      <c r="MW150" s="76"/>
      <c r="MX150" s="76"/>
      <c r="MY150" s="76"/>
      <c r="MZ150" s="76"/>
      <c r="NA150" s="76"/>
      <c r="NB150" s="76"/>
      <c r="NC150" s="76"/>
      <c r="ND150" s="76"/>
      <c r="NE150" s="76"/>
      <c r="NF150" s="76"/>
      <c r="NG150" s="76"/>
      <c r="NH150" s="76"/>
      <c r="NI150" s="76"/>
      <c r="NJ150" s="76"/>
      <c r="NK150" s="76"/>
      <c r="NL150" s="76"/>
      <c r="NM150" s="76"/>
      <c r="NN150" s="76"/>
      <c r="NO150" s="76"/>
      <c r="NP150" s="76"/>
      <c r="NQ150" s="76"/>
      <c r="NR150" s="76"/>
      <c r="NS150" s="76"/>
      <c r="NT150" s="76"/>
      <c r="NU150" s="76"/>
      <c r="NV150" s="76"/>
      <c r="NW150" s="76"/>
      <c r="NX150" s="76"/>
      <c r="NY150" s="76"/>
      <c r="NZ150" s="76"/>
      <c r="OA150" s="76"/>
      <c r="OB150" s="76"/>
      <c r="OC150" s="76"/>
      <c r="OD150" s="76"/>
      <c r="OE150" s="76"/>
      <c r="OF150" s="76"/>
      <c r="OG150" s="76"/>
      <c r="OH150" s="76"/>
      <c r="OI150" s="76"/>
      <c r="OJ150" s="76"/>
      <c r="OK150" s="76"/>
      <c r="OL150" s="76"/>
      <c r="OM150" s="76"/>
      <c r="ON150" s="76"/>
      <c r="OO150" s="76"/>
      <c r="OP150" s="76"/>
      <c r="OQ150" s="76"/>
      <c r="OR150" s="76"/>
      <c r="OS150" s="76"/>
      <c r="OT150" s="76"/>
      <c r="OU150" s="76"/>
      <c r="OV150" s="76"/>
      <c r="OW150" s="76"/>
      <c r="OX150" s="76"/>
      <c r="OY150" s="76"/>
      <c r="OZ150" s="76"/>
      <c r="PA150" s="76"/>
      <c r="PB150" s="76"/>
      <c r="PC150" s="76"/>
      <c r="PD150" s="76"/>
      <c r="PE150" s="76"/>
      <c r="PF150" s="76"/>
      <c r="PG150" s="76"/>
      <c r="PH150" s="76"/>
      <c r="PI150" s="76"/>
      <c r="PJ150" s="76"/>
      <c r="PK150" s="76"/>
      <c r="PL150" s="76"/>
      <c r="PM150" s="76"/>
      <c r="PN150" s="76"/>
      <c r="PO150" s="76"/>
      <c r="PP150" s="76"/>
      <c r="PQ150" s="76"/>
      <c r="PR150" s="76"/>
      <c r="PS150" s="76"/>
      <c r="PT150" s="76"/>
      <c r="PU150" s="76"/>
      <c r="PV150" s="76"/>
      <c r="PW150" s="76"/>
      <c r="PX150" s="76"/>
      <c r="PY150" s="76"/>
      <c r="PZ150" s="76"/>
      <c r="QA150" s="76"/>
      <c r="QB150" s="76"/>
      <c r="QC150" s="76"/>
      <c r="QD150" s="76"/>
      <c r="QE150" s="76"/>
      <c r="QF150" s="76"/>
      <c r="QG150" s="76"/>
      <c r="QH150" s="76"/>
      <c r="QI150" s="76"/>
      <c r="QJ150" s="76"/>
      <c r="QK150" s="76"/>
      <c r="QL150" s="76"/>
      <c r="QM150" s="76"/>
      <c r="QN150" s="76"/>
      <c r="QO150" s="76"/>
      <c r="QP150" s="76"/>
      <c r="QQ150" s="76"/>
      <c r="QR150" s="76"/>
      <c r="QS150" s="76"/>
      <c r="QT150" s="76"/>
      <c r="QU150" s="76"/>
      <c r="QV150" s="76"/>
      <c r="QW150" s="76"/>
      <c r="QX150" s="76"/>
      <c r="QY150" s="76"/>
      <c r="QZ150" s="76"/>
      <c r="RA150" s="76"/>
      <c r="RB150" s="76"/>
      <c r="RC150" s="76"/>
      <c r="RD150" s="76"/>
      <c r="RE150" s="76"/>
      <c r="RF150" s="76"/>
      <c r="RG150" s="76"/>
      <c r="RH150" s="76"/>
      <c r="RI150" s="76"/>
      <c r="RJ150" s="76"/>
      <c r="RK150" s="76"/>
      <c r="RL150" s="76"/>
      <c r="RM150" s="76"/>
      <c r="RN150" s="76"/>
      <c r="RO150" s="76"/>
      <c r="RP150" s="76"/>
      <c r="RQ150" s="76"/>
      <c r="RR150" s="76"/>
      <c r="RS150" s="76"/>
      <c r="RT150" s="76"/>
      <c r="RU150" s="76"/>
      <c r="RV150" s="76"/>
      <c r="RW150" s="76"/>
      <c r="RX150" s="76"/>
      <c r="RY150" s="76"/>
      <c r="RZ150" s="76"/>
      <c r="SA150" s="76"/>
      <c r="SB150" s="76"/>
      <c r="SC150" s="76"/>
      <c r="SD150" s="76"/>
      <c r="SE150" s="76"/>
      <c r="SF150" s="76"/>
      <c r="SG150" s="76"/>
      <c r="SH150" s="76"/>
      <c r="SI150" s="76"/>
      <c r="SJ150" s="76"/>
      <c r="SK150" s="76"/>
      <c r="SL150" s="76"/>
      <c r="SM150" s="76"/>
      <c r="SN150" s="76"/>
      <c r="SO150" s="76"/>
      <c r="SP150" s="76"/>
      <c r="SQ150" s="76"/>
      <c r="SR150" s="76"/>
      <c r="SS150" s="76"/>
      <c r="ST150" s="76"/>
      <c r="SU150" s="76"/>
      <c r="SV150" s="76"/>
      <c r="SW150" s="76"/>
      <c r="SX150" s="76"/>
      <c r="SY150" s="76"/>
      <c r="SZ150" s="76"/>
      <c r="TA150" s="76"/>
      <c r="TB150" s="76"/>
      <c r="TC150" s="76"/>
      <c r="TD150" s="76"/>
      <c r="TE150" s="76"/>
      <c r="TF150" s="76"/>
      <c r="TG150" s="76"/>
      <c r="TH150" s="76"/>
      <c r="TI150" s="76"/>
      <c r="TJ150" s="76"/>
      <c r="TK150" s="76"/>
      <c r="TL150" s="76"/>
      <c r="TM150" s="76"/>
      <c r="TN150" s="76"/>
      <c r="TO150" s="76"/>
      <c r="TP150" s="76"/>
      <c r="TQ150" s="76"/>
      <c r="TR150" s="76"/>
      <c r="TS150" s="76"/>
      <c r="TT150" s="76"/>
      <c r="TU150" s="76"/>
      <c r="TV150" s="76"/>
      <c r="TW150" s="76"/>
      <c r="TX150" s="76"/>
      <c r="TY150" s="76"/>
      <c r="TZ150" s="76"/>
      <c r="UA150" s="76"/>
      <c r="UB150" s="76"/>
      <c r="UC150" s="76"/>
      <c r="UD150" s="76"/>
      <c r="UE150" s="76"/>
      <c r="UF150" s="76"/>
      <c r="UG150" s="76"/>
      <c r="UH150" s="76"/>
      <c r="UI150" s="76"/>
      <c r="UJ150" s="76"/>
      <c r="UK150" s="76"/>
      <c r="UL150" s="76"/>
      <c r="UM150" s="76"/>
      <c r="UN150" s="76"/>
      <c r="UO150" s="76"/>
      <c r="UP150" s="76"/>
      <c r="UQ150" s="76"/>
      <c r="UR150" s="76"/>
      <c r="US150" s="76"/>
      <c r="UT150" s="76"/>
      <c r="UU150" s="76"/>
      <c r="UV150" s="76"/>
      <c r="UW150" s="76"/>
      <c r="UX150" s="76"/>
      <c r="UY150" s="76"/>
      <c r="UZ150" s="76"/>
      <c r="VA150" s="76"/>
      <c r="VB150" s="76"/>
      <c r="VC150" s="76"/>
      <c r="VD150" s="76"/>
      <c r="VE150" s="76"/>
      <c r="VF150" s="76"/>
      <c r="VG150" s="76"/>
      <c r="VH150" s="76"/>
      <c r="VI150" s="76"/>
      <c r="VJ150" s="76"/>
      <c r="VK150" s="76"/>
      <c r="VL150" s="76"/>
      <c r="VM150" s="76"/>
      <c r="VN150" s="76"/>
      <c r="VO150" s="76"/>
      <c r="VP150" s="76"/>
      <c r="VQ150" s="76"/>
      <c r="VR150" s="76"/>
      <c r="VS150" s="76"/>
      <c r="VT150" s="76"/>
      <c r="VU150" s="76"/>
      <c r="VV150" s="76"/>
      <c r="VW150" s="76"/>
      <c r="VX150" s="76"/>
      <c r="VY150" s="76"/>
      <c r="VZ150" s="76"/>
      <c r="WA150" s="76"/>
      <c r="WB150" s="76"/>
      <c r="WC150" s="76"/>
      <c r="WD150" s="76"/>
      <c r="WE150" s="76"/>
      <c r="WF150" s="76"/>
      <c r="WG150" s="76"/>
      <c r="WH150" s="76"/>
      <c r="WI150" s="76"/>
      <c r="WJ150" s="76"/>
      <c r="WK150" s="76"/>
      <c r="WL150" s="76"/>
      <c r="WM150" s="76"/>
      <c r="WN150" s="76"/>
      <c r="WO150" s="76"/>
      <c r="WP150" s="76"/>
      <c r="WQ150" s="76"/>
      <c r="WR150" s="76"/>
      <c r="WS150" s="76"/>
      <c r="WT150" s="76"/>
      <c r="WU150" s="76"/>
      <c r="WV150" s="76"/>
      <c r="WW150" s="76"/>
      <c r="WX150" s="76"/>
      <c r="WY150" s="76"/>
      <c r="WZ150" s="76"/>
      <c r="XA150" s="76"/>
      <c r="XB150" s="76"/>
      <c r="XC150" s="76"/>
      <c r="XD150" s="76"/>
      <c r="XE150" s="76"/>
      <c r="XF150" s="76"/>
      <c r="XG150" s="76"/>
      <c r="XH150" s="76"/>
      <c r="XI150" s="76"/>
      <c r="XJ150" s="76"/>
      <c r="XK150" s="76"/>
      <c r="XL150" s="76"/>
      <c r="XM150" s="76"/>
      <c r="XN150" s="76"/>
      <c r="XO150" s="76"/>
      <c r="XP150" s="76"/>
      <c r="XQ150" s="76"/>
      <c r="XR150" s="76"/>
      <c r="XS150" s="76"/>
      <c r="XT150" s="76"/>
      <c r="XU150" s="76"/>
      <c r="XV150" s="76"/>
      <c r="XW150" s="76"/>
      <c r="XX150" s="76"/>
      <c r="XY150" s="76"/>
      <c r="XZ150" s="76"/>
      <c r="YA150" s="76"/>
      <c r="YB150" s="76"/>
      <c r="YC150" s="76"/>
      <c r="YD150" s="76"/>
      <c r="YE150" s="76"/>
      <c r="YF150" s="76"/>
      <c r="YG150" s="76"/>
      <c r="YH150" s="76"/>
      <c r="YI150" s="76"/>
      <c r="YJ150" s="76"/>
      <c r="YK150" s="76"/>
      <c r="YL150" s="76"/>
      <c r="YM150" s="76"/>
      <c r="YN150" s="76"/>
      <c r="YO150" s="76"/>
      <c r="YP150" s="76"/>
      <c r="YQ150" s="76"/>
      <c r="YR150" s="76"/>
      <c r="YS150" s="76"/>
      <c r="YT150" s="76"/>
      <c r="YU150" s="76"/>
      <c r="YV150" s="76"/>
      <c r="YW150" s="76"/>
      <c r="YX150" s="76"/>
      <c r="YY150" s="76"/>
      <c r="YZ150" s="76"/>
      <c r="ZA150" s="76"/>
      <c r="ZB150" s="76"/>
      <c r="ZC150" s="76"/>
      <c r="ZD150" s="76"/>
      <c r="ZE150" s="76"/>
      <c r="ZF150" s="76"/>
      <c r="ZG150" s="76"/>
      <c r="ZH150" s="76"/>
      <c r="ZI150" s="76"/>
      <c r="ZJ150" s="76"/>
      <c r="ZK150" s="76"/>
      <c r="ZL150" s="76"/>
      <c r="ZM150" s="76"/>
      <c r="ZN150" s="76"/>
      <c r="ZO150" s="76"/>
      <c r="ZP150" s="76"/>
      <c r="ZQ150" s="76"/>
      <c r="ZR150" s="76"/>
      <c r="ZS150" s="76"/>
      <c r="ZT150" s="76"/>
      <c r="ZU150" s="76"/>
      <c r="ZV150" s="76"/>
      <c r="ZW150" s="76"/>
      <c r="ZX150" s="76"/>
      <c r="ZY150" s="76"/>
      <c r="ZZ150" s="76"/>
      <c r="AAA150" s="76"/>
      <c r="AAB150" s="76"/>
      <c r="AAC150" s="76"/>
      <c r="AAD150" s="76"/>
      <c r="AAE150" s="76"/>
      <c r="AAF150" s="76"/>
      <c r="AAG150" s="76"/>
      <c r="AAH150" s="76"/>
      <c r="AAI150" s="76"/>
      <c r="AAJ150" s="76"/>
      <c r="AAK150" s="76"/>
      <c r="AAL150" s="76"/>
      <c r="AAM150" s="76"/>
      <c r="AAN150" s="76"/>
      <c r="AAO150" s="76"/>
      <c r="AAP150" s="76"/>
      <c r="AAQ150" s="76"/>
      <c r="AAR150" s="76"/>
      <c r="AAS150" s="76"/>
      <c r="AAT150" s="76"/>
      <c r="AAU150" s="76"/>
      <c r="AAV150" s="76"/>
      <c r="AAW150" s="76"/>
      <c r="AAX150" s="76"/>
      <c r="AAY150" s="76"/>
      <c r="AAZ150" s="76"/>
      <c r="ABA150" s="76"/>
      <c r="ABB150" s="76"/>
      <c r="ABC150" s="76"/>
      <c r="ABD150" s="76"/>
      <c r="ABE150" s="76"/>
      <c r="ABF150" s="76"/>
      <c r="ABG150" s="76"/>
      <c r="ABH150" s="76"/>
      <c r="ABI150" s="76"/>
      <c r="ABJ150" s="76"/>
      <c r="ABK150" s="76"/>
      <c r="ABL150" s="76"/>
      <c r="ABM150" s="76"/>
      <c r="ABN150" s="76"/>
      <c r="ABO150" s="76"/>
      <c r="ABP150" s="76"/>
      <c r="ABQ150" s="76"/>
      <c r="ABR150" s="76"/>
      <c r="ABS150" s="76"/>
      <c r="ABT150" s="76"/>
      <c r="ABU150" s="76"/>
      <c r="ABV150" s="76"/>
      <c r="ABW150" s="76"/>
      <c r="ABX150" s="76"/>
      <c r="ABY150" s="76"/>
      <c r="ABZ150" s="76"/>
      <c r="ACA150" s="76"/>
      <c r="ACB150" s="76"/>
      <c r="ACC150" s="76"/>
      <c r="ACD150" s="76"/>
      <c r="ACE150" s="76"/>
      <c r="ACF150" s="76"/>
      <c r="ACG150" s="76"/>
      <c r="ACH150" s="76"/>
      <c r="ACI150" s="76"/>
      <c r="ACJ150" s="76"/>
      <c r="ACK150" s="76"/>
      <c r="ACL150" s="76"/>
      <c r="ACM150" s="76"/>
      <c r="ACN150" s="76"/>
      <c r="ACO150" s="76"/>
      <c r="ACP150" s="76"/>
      <c r="ACQ150" s="76"/>
      <c r="ACR150" s="76"/>
      <c r="ACS150" s="76"/>
      <c r="ACT150" s="76"/>
      <c r="ACU150" s="76"/>
      <c r="ACV150" s="76"/>
      <c r="ACW150" s="76"/>
      <c r="ACX150" s="76"/>
      <c r="ACY150" s="76"/>
      <c r="ACZ150" s="76"/>
      <c r="ADA150" s="76"/>
      <c r="ADB150" s="76"/>
      <c r="ADC150" s="76"/>
      <c r="ADD150" s="76"/>
      <c r="ADE150" s="76"/>
      <c r="ADF150" s="76"/>
      <c r="ADG150" s="76"/>
      <c r="ADH150" s="76"/>
      <c r="ADI150" s="76"/>
      <c r="ADJ150" s="76"/>
      <c r="ADK150" s="76"/>
      <c r="ADL150" s="76"/>
      <c r="ADM150" s="76"/>
      <c r="ADN150" s="76"/>
      <c r="ADO150" s="76"/>
      <c r="ADP150" s="76"/>
      <c r="ADQ150" s="76"/>
      <c r="ADR150" s="76"/>
      <c r="ADS150" s="76"/>
      <c r="ADT150" s="76"/>
      <c r="ADU150" s="76"/>
      <c r="ADV150" s="76"/>
      <c r="ADW150" s="76"/>
      <c r="ADX150" s="76"/>
      <c r="ADY150" s="76"/>
      <c r="ADZ150" s="76"/>
      <c r="AEA150" s="76"/>
      <c r="AEB150" s="76"/>
      <c r="AEC150" s="76"/>
      <c r="AED150" s="76"/>
      <c r="AEE150" s="76"/>
      <c r="AEF150" s="76"/>
      <c r="AEG150" s="76"/>
      <c r="AEH150" s="76"/>
      <c r="AEI150" s="76"/>
      <c r="AEJ150" s="76"/>
      <c r="AEK150" s="76"/>
      <c r="AEL150" s="76"/>
      <c r="AEM150" s="76"/>
      <c r="AEN150" s="76"/>
      <c r="AEO150" s="76"/>
      <c r="AEP150" s="76"/>
      <c r="AEQ150" s="76"/>
      <c r="AER150" s="76"/>
      <c r="AES150" s="76"/>
      <c r="AET150" s="76"/>
      <c r="AEU150" s="76"/>
      <c r="AEV150" s="76"/>
      <c r="AEW150" s="76"/>
      <c r="AEX150" s="76"/>
      <c r="AEY150" s="76"/>
      <c r="AEZ150" s="76"/>
      <c r="AFA150" s="76"/>
      <c r="AFB150" s="76"/>
      <c r="AFC150" s="76"/>
      <c r="AFD150" s="76"/>
      <c r="AFE150" s="76"/>
      <c r="AFF150" s="76"/>
      <c r="AFG150" s="76"/>
      <c r="AFH150" s="76"/>
      <c r="AFI150" s="76"/>
      <c r="AFJ150" s="76"/>
      <c r="AFK150" s="76"/>
      <c r="AFL150" s="76"/>
      <c r="AFM150" s="76"/>
      <c r="AFN150" s="76"/>
      <c r="AFO150" s="76"/>
      <c r="AFP150" s="76"/>
      <c r="AFQ150" s="76"/>
      <c r="AFR150" s="76"/>
      <c r="AFS150" s="76"/>
      <c r="AFT150" s="76"/>
      <c r="AFU150" s="76"/>
      <c r="AFV150" s="76"/>
      <c r="AFW150" s="76"/>
      <c r="AFX150" s="76"/>
      <c r="AFY150" s="76"/>
      <c r="AFZ150" s="76"/>
      <c r="AGA150" s="76"/>
      <c r="AGB150" s="76"/>
      <c r="AGC150" s="76"/>
      <c r="AGD150" s="76"/>
      <c r="AGE150" s="76"/>
      <c r="AGF150" s="76"/>
      <c r="AGG150" s="76"/>
      <c r="AGH150" s="76"/>
      <c r="AGI150" s="76"/>
      <c r="AGJ150" s="76"/>
      <c r="AGK150" s="76"/>
      <c r="AGL150" s="76"/>
      <c r="AGM150" s="76"/>
      <c r="AGN150" s="76"/>
      <c r="AGO150" s="76"/>
      <c r="AGP150" s="76"/>
      <c r="AGQ150" s="76"/>
      <c r="AGR150" s="76"/>
      <c r="AGS150" s="76"/>
      <c r="AGT150" s="76"/>
      <c r="AGU150" s="76"/>
      <c r="AGV150" s="76"/>
      <c r="AGW150" s="76"/>
      <c r="AGX150" s="76"/>
      <c r="AGY150" s="76"/>
      <c r="AGZ150" s="76"/>
      <c r="AHA150" s="76"/>
      <c r="AHB150" s="76"/>
      <c r="AHC150" s="76"/>
      <c r="AHD150" s="76"/>
      <c r="AHE150" s="76"/>
      <c r="AHF150" s="76"/>
      <c r="AHG150" s="76"/>
      <c r="AHH150" s="76"/>
      <c r="AHI150" s="76"/>
      <c r="AHJ150" s="76"/>
      <c r="AHK150" s="76"/>
      <c r="AHL150" s="76"/>
      <c r="AHM150" s="76"/>
      <c r="AHN150" s="76"/>
      <c r="AHO150" s="76"/>
      <c r="AHP150" s="76"/>
      <c r="AHQ150" s="76"/>
      <c r="AHR150" s="76"/>
      <c r="AHS150" s="76"/>
      <c r="AHT150" s="76"/>
      <c r="AHU150" s="76"/>
      <c r="AHV150" s="76"/>
      <c r="AHW150" s="76"/>
      <c r="AHX150" s="76"/>
      <c r="AHY150" s="76"/>
      <c r="AHZ150" s="76"/>
      <c r="AIA150" s="76"/>
      <c r="AIB150" s="76"/>
      <c r="AIC150" s="76"/>
      <c r="AID150" s="76"/>
      <c r="AIE150" s="76"/>
      <c r="AIF150" s="76"/>
      <c r="AIG150" s="76"/>
      <c r="AIH150" s="76"/>
      <c r="AII150" s="76"/>
    </row>
    <row r="151" spans="1:919" s="77" customFormat="1" x14ac:dyDescent="0.25">
      <c r="A151" s="75"/>
      <c r="B151" s="75"/>
      <c r="C151" s="75"/>
      <c r="D151" s="75"/>
      <c r="E151" s="59"/>
      <c r="F151" s="78"/>
      <c r="G151" s="555" t="str">
        <f>IF(OsnPodaci!A67="","",MID(OsnPodaci!A67,FIND("licenca br.",OsnPodaci!A67,1)+11,15))</f>
        <v xml:space="preserve"> CR-7583/5</v>
      </c>
      <c r="H151" s="386"/>
      <c r="I151" s="556" t="s">
        <v>2253</v>
      </c>
      <c r="J151" s="59"/>
      <c r="K151" s="76"/>
      <c r="L151" s="76"/>
      <c r="M151" s="76"/>
      <c r="N151" s="76"/>
      <c r="O151" s="76"/>
      <c r="P151" s="76"/>
      <c r="Q151" s="76"/>
      <c r="R151" s="76"/>
      <c r="S151" s="76"/>
      <c r="T151" s="76"/>
      <c r="U151" s="76"/>
      <c r="V151" s="76"/>
      <c r="W151" s="76"/>
      <c r="X151" s="76"/>
      <c r="Y151" s="76"/>
      <c r="Z151" s="76"/>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c r="BS151" s="76"/>
      <c r="BT151" s="76"/>
      <c r="BU151" s="76"/>
      <c r="BV151" s="76"/>
      <c r="BW151" s="76"/>
      <c r="BX151" s="76"/>
      <c r="BY151" s="76"/>
      <c r="BZ151" s="76"/>
      <c r="CA151" s="76"/>
      <c r="CB151" s="76"/>
      <c r="CC151" s="76"/>
      <c r="CD151" s="76"/>
      <c r="CE151" s="76"/>
      <c r="CF151" s="76"/>
      <c r="CG151" s="76"/>
      <c r="CH151" s="76"/>
      <c r="CI151" s="76"/>
      <c r="CJ151" s="76"/>
      <c r="CK151" s="76"/>
      <c r="CL151" s="76"/>
      <c r="CM151" s="76"/>
      <c r="CN151" s="76"/>
      <c r="CO151" s="76"/>
      <c r="CP151" s="76"/>
      <c r="CQ151" s="76"/>
      <c r="CR151" s="76"/>
      <c r="CS151" s="76"/>
      <c r="CT151" s="76"/>
      <c r="CU151" s="76"/>
      <c r="CV151" s="76"/>
      <c r="CW151" s="76"/>
      <c r="CX151" s="76"/>
      <c r="CY151" s="76"/>
      <c r="CZ151" s="76"/>
      <c r="DA151" s="76"/>
      <c r="DB151" s="76"/>
      <c r="DC151" s="76"/>
      <c r="DD151" s="76"/>
      <c r="DE151" s="76"/>
      <c r="DF151" s="76"/>
      <c r="DG151" s="76"/>
      <c r="DH151" s="76"/>
      <c r="DI151" s="76"/>
      <c r="DJ151" s="76"/>
      <c r="DK151" s="76"/>
      <c r="DL151" s="76"/>
      <c r="DM151" s="76"/>
      <c r="DN151" s="76"/>
      <c r="DO151" s="76"/>
      <c r="DP151" s="76"/>
      <c r="DQ151" s="76"/>
      <c r="DR151" s="76"/>
      <c r="DS151" s="76"/>
      <c r="DT151" s="76"/>
      <c r="DU151" s="76"/>
      <c r="DV151" s="76"/>
      <c r="DW151" s="76"/>
      <c r="DX151" s="76"/>
      <c r="DY151" s="76"/>
      <c r="DZ151" s="76"/>
      <c r="EA151" s="76"/>
      <c r="EB151" s="76"/>
      <c r="EC151" s="76"/>
      <c r="ED151" s="76"/>
      <c r="EE151" s="76"/>
      <c r="EF151" s="76"/>
      <c r="EG151" s="76"/>
      <c r="EH151" s="76"/>
      <c r="EI151" s="76"/>
      <c r="EJ151" s="76"/>
      <c r="EK151" s="76"/>
      <c r="EL151" s="76"/>
      <c r="EM151" s="76"/>
      <c r="EN151" s="76"/>
      <c r="EO151" s="76"/>
      <c r="EP151" s="76"/>
      <c r="EQ151" s="76"/>
      <c r="ER151" s="76"/>
      <c r="ES151" s="76"/>
      <c r="ET151" s="76"/>
      <c r="EU151" s="76"/>
      <c r="EV151" s="76"/>
      <c r="EW151" s="76"/>
      <c r="EX151" s="76"/>
      <c r="EY151" s="76"/>
      <c r="EZ151" s="76"/>
      <c r="FA151" s="76"/>
      <c r="FB151" s="76"/>
      <c r="FC151" s="76"/>
      <c r="FD151" s="76"/>
      <c r="FE151" s="76"/>
      <c r="FF151" s="76"/>
      <c r="FG151" s="76"/>
      <c r="FH151" s="76"/>
      <c r="FI151" s="76"/>
      <c r="FJ151" s="76"/>
      <c r="FK151" s="76"/>
      <c r="FL151" s="76"/>
      <c r="FM151" s="76"/>
      <c r="FN151" s="76"/>
      <c r="FO151" s="76"/>
      <c r="FP151" s="76"/>
      <c r="FQ151" s="76"/>
      <c r="FR151" s="76"/>
      <c r="FS151" s="76"/>
      <c r="FT151" s="76"/>
      <c r="FU151" s="76"/>
      <c r="FV151" s="76"/>
      <c r="FW151" s="76"/>
      <c r="FX151" s="76"/>
      <c r="FY151" s="76"/>
      <c r="FZ151" s="76"/>
      <c r="GA151" s="76"/>
      <c r="GB151" s="76"/>
      <c r="GC151" s="76"/>
      <c r="GD151" s="76"/>
      <c r="GE151" s="76"/>
      <c r="GF151" s="76"/>
      <c r="GG151" s="76"/>
      <c r="GH151" s="76"/>
      <c r="GI151" s="76"/>
      <c r="GJ151" s="76"/>
      <c r="GK151" s="76"/>
      <c r="GL151" s="76"/>
      <c r="GM151" s="76"/>
      <c r="GN151" s="76"/>
      <c r="GO151" s="76"/>
      <c r="GP151" s="76"/>
      <c r="GQ151" s="76"/>
      <c r="GR151" s="76"/>
      <c r="GS151" s="76"/>
      <c r="GT151" s="76"/>
      <c r="GU151" s="76"/>
      <c r="GV151" s="76"/>
      <c r="GW151" s="76"/>
      <c r="GX151" s="76"/>
      <c r="GY151" s="76"/>
      <c r="GZ151" s="76"/>
      <c r="HA151" s="76"/>
      <c r="HB151" s="76"/>
      <c r="HC151" s="76"/>
      <c r="HD151" s="76"/>
      <c r="HE151" s="76"/>
      <c r="HF151" s="76"/>
      <c r="HG151" s="76"/>
      <c r="HH151" s="76"/>
      <c r="HI151" s="76"/>
      <c r="HJ151" s="76"/>
      <c r="HK151" s="76"/>
      <c r="HL151" s="76"/>
      <c r="HM151" s="76"/>
      <c r="HN151" s="76"/>
      <c r="HO151" s="76"/>
      <c r="HP151" s="76"/>
      <c r="HQ151" s="76"/>
      <c r="HR151" s="76"/>
      <c r="HS151" s="76"/>
      <c r="HT151" s="76"/>
      <c r="HU151" s="76"/>
      <c r="HV151" s="76"/>
      <c r="HW151" s="76"/>
      <c r="HX151" s="76"/>
      <c r="HY151" s="76"/>
      <c r="HZ151" s="76"/>
      <c r="IA151" s="76"/>
      <c r="IB151" s="76"/>
      <c r="IC151" s="76"/>
      <c r="ID151" s="76"/>
      <c r="IE151" s="76"/>
      <c r="IF151" s="76"/>
      <c r="IG151" s="76"/>
      <c r="IH151" s="76"/>
      <c r="II151" s="76"/>
      <c r="IJ151" s="76"/>
      <c r="IK151" s="76"/>
      <c r="IL151" s="76"/>
      <c r="IM151" s="76"/>
      <c r="IN151" s="76"/>
      <c r="IO151" s="76"/>
      <c r="IP151" s="76"/>
      <c r="IQ151" s="76"/>
      <c r="IR151" s="76"/>
      <c r="IS151" s="76"/>
      <c r="IT151" s="76"/>
      <c r="IU151" s="76"/>
      <c r="IV151" s="76"/>
      <c r="IW151" s="76"/>
      <c r="IX151" s="76"/>
      <c r="IY151" s="76"/>
      <c r="IZ151" s="76"/>
      <c r="JA151" s="76"/>
      <c r="JB151" s="76"/>
      <c r="JC151" s="76"/>
      <c r="JD151" s="76"/>
      <c r="JE151" s="76"/>
      <c r="JF151" s="76"/>
      <c r="JG151" s="76"/>
      <c r="JH151" s="76"/>
      <c r="JI151" s="76"/>
      <c r="JJ151" s="76"/>
      <c r="JK151" s="76"/>
      <c r="JL151" s="76"/>
      <c r="JM151" s="76"/>
      <c r="JN151" s="76"/>
      <c r="JO151" s="76"/>
      <c r="JP151" s="76"/>
      <c r="JQ151" s="76"/>
      <c r="JR151" s="76"/>
      <c r="JS151" s="76"/>
      <c r="JT151" s="76"/>
      <c r="JU151" s="76"/>
      <c r="JV151" s="76"/>
      <c r="JW151" s="76"/>
      <c r="JX151" s="76"/>
      <c r="JY151" s="76"/>
      <c r="JZ151" s="76"/>
      <c r="KA151" s="76"/>
      <c r="KB151" s="76"/>
      <c r="KC151" s="76"/>
      <c r="KD151" s="76"/>
      <c r="KE151" s="76"/>
      <c r="KF151" s="76"/>
      <c r="KG151" s="76"/>
      <c r="KH151" s="76"/>
      <c r="KI151" s="76"/>
      <c r="KJ151" s="76"/>
      <c r="KK151" s="76"/>
      <c r="KL151" s="76"/>
      <c r="KM151" s="76"/>
      <c r="KN151" s="76"/>
      <c r="KO151" s="76"/>
      <c r="KP151" s="76"/>
      <c r="KQ151" s="76"/>
      <c r="KR151" s="76"/>
      <c r="KS151" s="76"/>
      <c r="KT151" s="76"/>
      <c r="KU151" s="76"/>
      <c r="KV151" s="76"/>
      <c r="KW151" s="76"/>
      <c r="KX151" s="76"/>
      <c r="KY151" s="76"/>
      <c r="KZ151" s="76"/>
      <c r="LA151" s="76"/>
      <c r="LB151" s="76"/>
      <c r="LC151" s="76"/>
      <c r="LD151" s="76"/>
      <c r="LE151" s="76"/>
      <c r="LF151" s="76"/>
      <c r="LG151" s="76"/>
      <c r="LH151" s="76"/>
      <c r="LI151" s="76"/>
      <c r="LJ151" s="76"/>
      <c r="LK151" s="76"/>
      <c r="LL151" s="76"/>
      <c r="LM151" s="76"/>
      <c r="LN151" s="76"/>
      <c r="LO151" s="76"/>
      <c r="LP151" s="76"/>
      <c r="LQ151" s="76"/>
      <c r="LR151" s="76"/>
      <c r="LS151" s="76"/>
      <c r="LT151" s="76"/>
      <c r="LU151" s="76"/>
      <c r="LV151" s="76"/>
      <c r="LW151" s="76"/>
      <c r="LX151" s="76"/>
      <c r="LY151" s="76"/>
      <c r="LZ151" s="76"/>
      <c r="MA151" s="76"/>
      <c r="MB151" s="76"/>
      <c r="MC151" s="76"/>
      <c r="MD151" s="76"/>
      <c r="ME151" s="76"/>
      <c r="MF151" s="76"/>
      <c r="MG151" s="76"/>
      <c r="MH151" s="76"/>
      <c r="MI151" s="76"/>
      <c r="MJ151" s="76"/>
      <c r="MK151" s="76"/>
      <c r="ML151" s="76"/>
      <c r="MM151" s="76"/>
      <c r="MN151" s="76"/>
      <c r="MO151" s="76"/>
      <c r="MP151" s="76"/>
      <c r="MQ151" s="76"/>
      <c r="MR151" s="76"/>
      <c r="MS151" s="76"/>
      <c r="MT151" s="76"/>
      <c r="MU151" s="76"/>
      <c r="MV151" s="76"/>
      <c r="MW151" s="76"/>
      <c r="MX151" s="76"/>
      <c r="MY151" s="76"/>
      <c r="MZ151" s="76"/>
      <c r="NA151" s="76"/>
      <c r="NB151" s="76"/>
      <c r="NC151" s="76"/>
      <c r="ND151" s="76"/>
      <c r="NE151" s="76"/>
      <c r="NF151" s="76"/>
      <c r="NG151" s="76"/>
      <c r="NH151" s="76"/>
      <c r="NI151" s="76"/>
      <c r="NJ151" s="76"/>
      <c r="NK151" s="76"/>
      <c r="NL151" s="76"/>
      <c r="NM151" s="76"/>
      <c r="NN151" s="76"/>
      <c r="NO151" s="76"/>
      <c r="NP151" s="76"/>
      <c r="NQ151" s="76"/>
      <c r="NR151" s="76"/>
      <c r="NS151" s="76"/>
      <c r="NT151" s="76"/>
      <c r="NU151" s="76"/>
      <c r="NV151" s="76"/>
      <c r="NW151" s="76"/>
      <c r="NX151" s="76"/>
      <c r="NY151" s="76"/>
      <c r="NZ151" s="76"/>
      <c r="OA151" s="76"/>
      <c r="OB151" s="76"/>
      <c r="OC151" s="76"/>
      <c r="OD151" s="76"/>
      <c r="OE151" s="76"/>
      <c r="OF151" s="76"/>
      <c r="OG151" s="76"/>
      <c r="OH151" s="76"/>
      <c r="OI151" s="76"/>
      <c r="OJ151" s="76"/>
      <c r="OK151" s="76"/>
      <c r="OL151" s="76"/>
      <c r="OM151" s="76"/>
      <c r="ON151" s="76"/>
      <c r="OO151" s="76"/>
      <c r="OP151" s="76"/>
      <c r="OQ151" s="76"/>
      <c r="OR151" s="76"/>
      <c r="OS151" s="76"/>
      <c r="OT151" s="76"/>
      <c r="OU151" s="76"/>
      <c r="OV151" s="76"/>
      <c r="OW151" s="76"/>
      <c r="OX151" s="76"/>
      <c r="OY151" s="76"/>
      <c r="OZ151" s="76"/>
      <c r="PA151" s="76"/>
      <c r="PB151" s="76"/>
      <c r="PC151" s="76"/>
      <c r="PD151" s="76"/>
      <c r="PE151" s="76"/>
      <c r="PF151" s="76"/>
      <c r="PG151" s="76"/>
      <c r="PH151" s="76"/>
      <c r="PI151" s="76"/>
      <c r="PJ151" s="76"/>
      <c r="PK151" s="76"/>
      <c r="PL151" s="76"/>
      <c r="PM151" s="76"/>
      <c r="PN151" s="76"/>
      <c r="PO151" s="76"/>
      <c r="PP151" s="76"/>
      <c r="PQ151" s="76"/>
      <c r="PR151" s="76"/>
      <c r="PS151" s="76"/>
      <c r="PT151" s="76"/>
      <c r="PU151" s="76"/>
      <c r="PV151" s="76"/>
      <c r="PW151" s="76"/>
      <c r="PX151" s="76"/>
      <c r="PY151" s="76"/>
      <c r="PZ151" s="76"/>
      <c r="QA151" s="76"/>
      <c r="QB151" s="76"/>
      <c r="QC151" s="76"/>
      <c r="QD151" s="76"/>
      <c r="QE151" s="76"/>
      <c r="QF151" s="76"/>
      <c r="QG151" s="76"/>
      <c r="QH151" s="76"/>
      <c r="QI151" s="76"/>
      <c r="QJ151" s="76"/>
      <c r="QK151" s="76"/>
      <c r="QL151" s="76"/>
      <c r="QM151" s="76"/>
      <c r="QN151" s="76"/>
      <c r="QO151" s="76"/>
      <c r="QP151" s="76"/>
      <c r="QQ151" s="76"/>
      <c r="QR151" s="76"/>
      <c r="QS151" s="76"/>
      <c r="QT151" s="76"/>
      <c r="QU151" s="76"/>
      <c r="QV151" s="76"/>
      <c r="QW151" s="76"/>
      <c r="QX151" s="76"/>
      <c r="QY151" s="76"/>
      <c r="QZ151" s="76"/>
      <c r="RA151" s="76"/>
      <c r="RB151" s="76"/>
      <c r="RC151" s="76"/>
      <c r="RD151" s="76"/>
      <c r="RE151" s="76"/>
      <c r="RF151" s="76"/>
      <c r="RG151" s="76"/>
      <c r="RH151" s="76"/>
      <c r="RI151" s="76"/>
      <c r="RJ151" s="76"/>
      <c r="RK151" s="76"/>
      <c r="RL151" s="76"/>
      <c r="RM151" s="76"/>
      <c r="RN151" s="76"/>
      <c r="RO151" s="76"/>
      <c r="RP151" s="76"/>
      <c r="RQ151" s="76"/>
      <c r="RR151" s="76"/>
      <c r="RS151" s="76"/>
      <c r="RT151" s="76"/>
      <c r="RU151" s="76"/>
      <c r="RV151" s="76"/>
      <c r="RW151" s="76"/>
      <c r="RX151" s="76"/>
      <c r="RY151" s="76"/>
      <c r="RZ151" s="76"/>
      <c r="SA151" s="76"/>
      <c r="SB151" s="76"/>
      <c r="SC151" s="76"/>
      <c r="SD151" s="76"/>
      <c r="SE151" s="76"/>
      <c r="SF151" s="76"/>
      <c r="SG151" s="76"/>
      <c r="SH151" s="76"/>
      <c r="SI151" s="76"/>
      <c r="SJ151" s="76"/>
      <c r="SK151" s="76"/>
      <c r="SL151" s="76"/>
      <c r="SM151" s="76"/>
      <c r="SN151" s="76"/>
      <c r="SO151" s="76"/>
      <c r="SP151" s="76"/>
      <c r="SQ151" s="76"/>
      <c r="SR151" s="76"/>
      <c r="SS151" s="76"/>
      <c r="ST151" s="76"/>
      <c r="SU151" s="76"/>
      <c r="SV151" s="76"/>
      <c r="SW151" s="76"/>
      <c r="SX151" s="76"/>
      <c r="SY151" s="76"/>
      <c r="SZ151" s="76"/>
      <c r="TA151" s="76"/>
      <c r="TB151" s="76"/>
      <c r="TC151" s="76"/>
      <c r="TD151" s="76"/>
      <c r="TE151" s="76"/>
      <c r="TF151" s="76"/>
      <c r="TG151" s="76"/>
      <c r="TH151" s="76"/>
      <c r="TI151" s="76"/>
      <c r="TJ151" s="76"/>
      <c r="TK151" s="76"/>
      <c r="TL151" s="76"/>
      <c r="TM151" s="76"/>
      <c r="TN151" s="76"/>
      <c r="TO151" s="76"/>
      <c r="TP151" s="76"/>
      <c r="TQ151" s="76"/>
      <c r="TR151" s="76"/>
      <c r="TS151" s="76"/>
      <c r="TT151" s="76"/>
      <c r="TU151" s="76"/>
      <c r="TV151" s="76"/>
      <c r="TW151" s="76"/>
      <c r="TX151" s="76"/>
      <c r="TY151" s="76"/>
      <c r="TZ151" s="76"/>
      <c r="UA151" s="76"/>
      <c r="UB151" s="76"/>
      <c r="UC151" s="76"/>
      <c r="UD151" s="76"/>
      <c r="UE151" s="76"/>
      <c r="UF151" s="76"/>
      <c r="UG151" s="76"/>
      <c r="UH151" s="76"/>
      <c r="UI151" s="76"/>
      <c r="UJ151" s="76"/>
      <c r="UK151" s="76"/>
      <c r="UL151" s="76"/>
      <c r="UM151" s="76"/>
      <c r="UN151" s="76"/>
      <c r="UO151" s="76"/>
      <c r="UP151" s="76"/>
      <c r="UQ151" s="76"/>
      <c r="UR151" s="76"/>
      <c r="US151" s="76"/>
      <c r="UT151" s="76"/>
      <c r="UU151" s="76"/>
      <c r="UV151" s="76"/>
      <c r="UW151" s="76"/>
      <c r="UX151" s="76"/>
      <c r="UY151" s="76"/>
      <c r="UZ151" s="76"/>
      <c r="VA151" s="76"/>
      <c r="VB151" s="76"/>
      <c r="VC151" s="76"/>
      <c r="VD151" s="76"/>
      <c r="VE151" s="76"/>
      <c r="VF151" s="76"/>
      <c r="VG151" s="76"/>
      <c r="VH151" s="76"/>
      <c r="VI151" s="76"/>
      <c r="VJ151" s="76"/>
      <c r="VK151" s="76"/>
      <c r="VL151" s="76"/>
      <c r="VM151" s="76"/>
      <c r="VN151" s="76"/>
      <c r="VO151" s="76"/>
      <c r="VP151" s="76"/>
      <c r="VQ151" s="76"/>
      <c r="VR151" s="76"/>
      <c r="VS151" s="76"/>
      <c r="VT151" s="76"/>
      <c r="VU151" s="76"/>
      <c r="VV151" s="76"/>
      <c r="VW151" s="76"/>
      <c r="VX151" s="76"/>
      <c r="VY151" s="76"/>
      <c r="VZ151" s="76"/>
      <c r="WA151" s="76"/>
      <c r="WB151" s="76"/>
      <c r="WC151" s="76"/>
      <c r="WD151" s="76"/>
      <c r="WE151" s="76"/>
      <c r="WF151" s="76"/>
      <c r="WG151" s="76"/>
      <c r="WH151" s="76"/>
      <c r="WI151" s="76"/>
      <c r="WJ151" s="76"/>
      <c r="WK151" s="76"/>
      <c r="WL151" s="76"/>
      <c r="WM151" s="76"/>
      <c r="WN151" s="76"/>
      <c r="WO151" s="76"/>
      <c r="WP151" s="76"/>
      <c r="WQ151" s="76"/>
      <c r="WR151" s="76"/>
      <c r="WS151" s="76"/>
      <c r="WT151" s="76"/>
      <c r="WU151" s="76"/>
      <c r="WV151" s="76"/>
      <c r="WW151" s="76"/>
      <c r="WX151" s="76"/>
      <c r="WY151" s="76"/>
      <c r="WZ151" s="76"/>
      <c r="XA151" s="76"/>
      <c r="XB151" s="76"/>
      <c r="XC151" s="76"/>
      <c r="XD151" s="76"/>
      <c r="XE151" s="76"/>
      <c r="XF151" s="76"/>
      <c r="XG151" s="76"/>
      <c r="XH151" s="76"/>
      <c r="XI151" s="76"/>
      <c r="XJ151" s="76"/>
      <c r="XK151" s="76"/>
      <c r="XL151" s="76"/>
      <c r="XM151" s="76"/>
      <c r="XN151" s="76"/>
      <c r="XO151" s="76"/>
      <c r="XP151" s="76"/>
      <c r="XQ151" s="76"/>
      <c r="XR151" s="76"/>
      <c r="XS151" s="76"/>
      <c r="XT151" s="76"/>
      <c r="XU151" s="76"/>
      <c r="XV151" s="76"/>
      <c r="XW151" s="76"/>
      <c r="XX151" s="76"/>
      <c r="XY151" s="76"/>
      <c r="XZ151" s="76"/>
      <c r="YA151" s="76"/>
      <c r="YB151" s="76"/>
      <c r="YC151" s="76"/>
      <c r="YD151" s="76"/>
      <c r="YE151" s="76"/>
      <c r="YF151" s="76"/>
      <c r="YG151" s="76"/>
      <c r="YH151" s="76"/>
      <c r="YI151" s="76"/>
      <c r="YJ151" s="76"/>
      <c r="YK151" s="76"/>
      <c r="YL151" s="76"/>
      <c r="YM151" s="76"/>
      <c r="YN151" s="76"/>
      <c r="YO151" s="76"/>
      <c r="YP151" s="76"/>
      <c r="YQ151" s="76"/>
      <c r="YR151" s="76"/>
      <c r="YS151" s="76"/>
      <c r="YT151" s="76"/>
      <c r="YU151" s="76"/>
      <c r="YV151" s="76"/>
      <c r="YW151" s="76"/>
      <c r="YX151" s="76"/>
      <c r="YY151" s="76"/>
      <c r="YZ151" s="76"/>
      <c r="ZA151" s="76"/>
      <c r="ZB151" s="76"/>
      <c r="ZC151" s="76"/>
      <c r="ZD151" s="76"/>
      <c r="ZE151" s="76"/>
      <c r="ZF151" s="76"/>
      <c r="ZG151" s="76"/>
      <c r="ZH151" s="76"/>
      <c r="ZI151" s="76"/>
      <c r="ZJ151" s="76"/>
      <c r="ZK151" s="76"/>
      <c r="ZL151" s="76"/>
      <c r="ZM151" s="76"/>
      <c r="ZN151" s="76"/>
      <c r="ZO151" s="76"/>
      <c r="ZP151" s="76"/>
      <c r="ZQ151" s="76"/>
      <c r="ZR151" s="76"/>
      <c r="ZS151" s="76"/>
      <c r="ZT151" s="76"/>
      <c r="ZU151" s="76"/>
      <c r="ZV151" s="76"/>
      <c r="ZW151" s="76"/>
      <c r="ZX151" s="76"/>
      <c r="ZY151" s="76"/>
      <c r="ZZ151" s="76"/>
      <c r="AAA151" s="76"/>
      <c r="AAB151" s="76"/>
      <c r="AAC151" s="76"/>
      <c r="AAD151" s="76"/>
      <c r="AAE151" s="76"/>
      <c r="AAF151" s="76"/>
      <c r="AAG151" s="76"/>
      <c r="AAH151" s="76"/>
      <c r="AAI151" s="76"/>
      <c r="AAJ151" s="76"/>
      <c r="AAK151" s="76"/>
      <c r="AAL151" s="76"/>
      <c r="AAM151" s="76"/>
      <c r="AAN151" s="76"/>
      <c r="AAO151" s="76"/>
      <c r="AAP151" s="76"/>
      <c r="AAQ151" s="76"/>
      <c r="AAR151" s="76"/>
      <c r="AAS151" s="76"/>
      <c r="AAT151" s="76"/>
      <c r="AAU151" s="76"/>
      <c r="AAV151" s="76"/>
      <c r="AAW151" s="76"/>
      <c r="AAX151" s="76"/>
      <c r="AAY151" s="76"/>
      <c r="AAZ151" s="76"/>
      <c r="ABA151" s="76"/>
      <c r="ABB151" s="76"/>
      <c r="ABC151" s="76"/>
      <c r="ABD151" s="76"/>
      <c r="ABE151" s="76"/>
      <c r="ABF151" s="76"/>
      <c r="ABG151" s="76"/>
      <c r="ABH151" s="76"/>
      <c r="ABI151" s="76"/>
      <c r="ABJ151" s="76"/>
      <c r="ABK151" s="76"/>
      <c r="ABL151" s="76"/>
      <c r="ABM151" s="76"/>
      <c r="ABN151" s="76"/>
      <c r="ABO151" s="76"/>
      <c r="ABP151" s="76"/>
      <c r="ABQ151" s="76"/>
      <c r="ABR151" s="76"/>
      <c r="ABS151" s="76"/>
      <c r="ABT151" s="76"/>
      <c r="ABU151" s="76"/>
      <c r="ABV151" s="76"/>
      <c r="ABW151" s="76"/>
      <c r="ABX151" s="76"/>
      <c r="ABY151" s="76"/>
      <c r="ABZ151" s="76"/>
      <c r="ACA151" s="76"/>
      <c r="ACB151" s="76"/>
      <c r="ACC151" s="76"/>
      <c r="ACD151" s="76"/>
      <c r="ACE151" s="76"/>
      <c r="ACF151" s="76"/>
      <c r="ACG151" s="76"/>
      <c r="ACH151" s="76"/>
      <c r="ACI151" s="76"/>
      <c r="ACJ151" s="76"/>
      <c r="ACK151" s="76"/>
      <c r="ACL151" s="76"/>
      <c r="ACM151" s="76"/>
      <c r="ACN151" s="76"/>
      <c r="ACO151" s="76"/>
      <c r="ACP151" s="76"/>
      <c r="ACQ151" s="76"/>
      <c r="ACR151" s="76"/>
      <c r="ACS151" s="76"/>
      <c r="ACT151" s="76"/>
      <c r="ACU151" s="76"/>
      <c r="ACV151" s="76"/>
      <c r="ACW151" s="76"/>
      <c r="ACX151" s="76"/>
      <c r="ACY151" s="76"/>
      <c r="ACZ151" s="76"/>
      <c r="ADA151" s="76"/>
      <c r="ADB151" s="76"/>
      <c r="ADC151" s="76"/>
      <c r="ADD151" s="76"/>
      <c r="ADE151" s="76"/>
      <c r="ADF151" s="76"/>
      <c r="ADG151" s="76"/>
      <c r="ADH151" s="76"/>
      <c r="ADI151" s="76"/>
      <c r="ADJ151" s="76"/>
      <c r="ADK151" s="76"/>
      <c r="ADL151" s="76"/>
      <c r="ADM151" s="76"/>
      <c r="ADN151" s="76"/>
      <c r="ADO151" s="76"/>
      <c r="ADP151" s="76"/>
      <c r="ADQ151" s="76"/>
      <c r="ADR151" s="76"/>
      <c r="ADS151" s="76"/>
      <c r="ADT151" s="76"/>
      <c r="ADU151" s="76"/>
      <c r="ADV151" s="76"/>
      <c r="ADW151" s="76"/>
      <c r="ADX151" s="76"/>
      <c r="ADY151" s="76"/>
      <c r="ADZ151" s="76"/>
      <c r="AEA151" s="76"/>
      <c r="AEB151" s="76"/>
      <c r="AEC151" s="76"/>
      <c r="AED151" s="76"/>
      <c r="AEE151" s="76"/>
      <c r="AEF151" s="76"/>
      <c r="AEG151" s="76"/>
      <c r="AEH151" s="76"/>
      <c r="AEI151" s="76"/>
      <c r="AEJ151" s="76"/>
      <c r="AEK151" s="76"/>
      <c r="AEL151" s="76"/>
      <c r="AEM151" s="76"/>
      <c r="AEN151" s="76"/>
      <c r="AEO151" s="76"/>
      <c r="AEP151" s="76"/>
      <c r="AEQ151" s="76"/>
      <c r="AER151" s="76"/>
      <c r="AES151" s="76"/>
      <c r="AET151" s="76"/>
      <c r="AEU151" s="76"/>
      <c r="AEV151" s="76"/>
      <c r="AEW151" s="76"/>
      <c r="AEX151" s="76"/>
      <c r="AEY151" s="76"/>
      <c r="AEZ151" s="76"/>
      <c r="AFA151" s="76"/>
      <c r="AFB151" s="76"/>
      <c r="AFC151" s="76"/>
      <c r="AFD151" s="76"/>
      <c r="AFE151" s="76"/>
      <c r="AFF151" s="76"/>
      <c r="AFG151" s="76"/>
      <c r="AFH151" s="76"/>
      <c r="AFI151" s="76"/>
      <c r="AFJ151" s="76"/>
      <c r="AFK151" s="76"/>
      <c r="AFL151" s="76"/>
      <c r="AFM151" s="76"/>
      <c r="AFN151" s="76"/>
      <c r="AFO151" s="76"/>
      <c r="AFP151" s="76"/>
      <c r="AFQ151" s="76"/>
      <c r="AFR151" s="76"/>
      <c r="AFS151" s="76"/>
      <c r="AFT151" s="76"/>
      <c r="AFU151" s="76"/>
      <c r="AFV151" s="76"/>
      <c r="AFW151" s="76"/>
      <c r="AFX151" s="76"/>
      <c r="AFY151" s="76"/>
      <c r="AFZ151" s="76"/>
      <c r="AGA151" s="76"/>
      <c r="AGB151" s="76"/>
      <c r="AGC151" s="76"/>
      <c r="AGD151" s="76"/>
      <c r="AGE151" s="76"/>
      <c r="AGF151" s="76"/>
      <c r="AGG151" s="76"/>
      <c r="AGH151" s="76"/>
      <c r="AGI151" s="76"/>
      <c r="AGJ151" s="76"/>
      <c r="AGK151" s="76"/>
      <c r="AGL151" s="76"/>
      <c r="AGM151" s="76"/>
      <c r="AGN151" s="76"/>
      <c r="AGO151" s="76"/>
      <c r="AGP151" s="76"/>
      <c r="AGQ151" s="76"/>
      <c r="AGR151" s="76"/>
      <c r="AGS151" s="76"/>
      <c r="AGT151" s="76"/>
      <c r="AGU151" s="76"/>
      <c r="AGV151" s="76"/>
      <c r="AGW151" s="76"/>
      <c r="AGX151" s="76"/>
      <c r="AGY151" s="76"/>
      <c r="AGZ151" s="76"/>
      <c r="AHA151" s="76"/>
      <c r="AHB151" s="76"/>
      <c r="AHC151" s="76"/>
      <c r="AHD151" s="76"/>
      <c r="AHE151" s="76"/>
      <c r="AHF151" s="76"/>
      <c r="AHG151" s="76"/>
      <c r="AHH151" s="76"/>
      <c r="AHI151" s="76"/>
      <c r="AHJ151" s="76"/>
      <c r="AHK151" s="76"/>
      <c r="AHL151" s="76"/>
      <c r="AHM151" s="76"/>
      <c r="AHN151" s="76"/>
      <c r="AHO151" s="76"/>
      <c r="AHP151" s="76"/>
      <c r="AHQ151" s="76"/>
      <c r="AHR151" s="76"/>
      <c r="AHS151" s="76"/>
      <c r="AHT151" s="76"/>
      <c r="AHU151" s="76"/>
      <c r="AHV151" s="76"/>
      <c r="AHW151" s="76"/>
      <c r="AHX151" s="76"/>
      <c r="AHY151" s="76"/>
      <c r="AHZ151" s="76"/>
      <c r="AIA151" s="76"/>
      <c r="AIB151" s="76"/>
      <c r="AIC151" s="76"/>
      <c r="AID151" s="76"/>
      <c r="AIE151" s="76"/>
      <c r="AIF151" s="76"/>
      <c r="AIG151" s="76"/>
      <c r="AIH151" s="76"/>
      <c r="AII151" s="76"/>
    </row>
    <row r="152" spans="1:919" ht="51.75" customHeight="1" x14ac:dyDescent="0.25">
      <c r="G152" s="938" t="s">
        <v>2254</v>
      </c>
    </row>
    <row r="155" spans="1:919" s="546" customFormat="1" ht="12.75" x14ac:dyDescent="0.2">
      <c r="E155" s="543" t="str">
        <f>E40</f>
        <v>Kontrolni broj: 104429563</v>
      </c>
      <c r="I155" s="541"/>
      <c r="J155" s="544" t="s">
        <v>2255</v>
      </c>
    </row>
    <row r="156" spans="1:919" x14ac:dyDescent="0.25">
      <c r="K156" s="83"/>
    </row>
  </sheetData>
  <sheetProtection sheet="1" objects="1" scenarios="1"/>
  <mergeCells count="4">
    <mergeCell ref="E5:F6"/>
    <mergeCell ref="E12:J12"/>
    <mergeCell ref="E13:J13"/>
    <mergeCell ref="E14:J14"/>
  </mergeCells>
  <conditionalFormatting sqref="E40">
    <cfRule type="containsText" dxfId="100" priority="8" operator="containsText" text="Obrazac prazan">
      <formula>NOT(ISERROR(SEARCH("Obrazac prazan",E40)))</formula>
    </cfRule>
  </conditionalFormatting>
  <conditionalFormatting sqref="E80">
    <cfRule type="containsText" dxfId="99" priority="6" operator="containsText" text="Obrazac prazan">
      <formula>NOT(ISERROR(SEARCH("Obrazac prazan",E80)))</formula>
    </cfRule>
  </conditionalFormatting>
  <conditionalFormatting sqref="E120">
    <cfRule type="containsText" dxfId="98" priority="5" operator="containsText" text="Obrazac prazan">
      <formula>NOT(ISERROR(SEARCH("Obrazac prazan",E120)))</formula>
    </cfRule>
  </conditionalFormatting>
  <conditionalFormatting sqref="E155">
    <cfRule type="containsText" dxfId="97" priority="7" operator="containsText" text="Obrazac prazan">
      <formula>NOT(ISERROR(SEARCH("Obrazac prazan",E155)))</formula>
    </cfRule>
  </conditionalFormatting>
  <dataValidations count="1">
    <dataValidation type="whole" allowBlank="1" showInputMessage="1" showErrorMessage="1" sqref="I18:J37 I43:J67 I68:J78 I138:J147 I104:J118 I123:J137 I83:J91 I93:J103" xr:uid="{00000000-0002-0000-0400-000000000000}">
      <formula1>-9.99999E+307</formula1>
      <formula2>9.99999E+307</formula2>
    </dataValidation>
  </dataValidations>
  <pageMargins left="0.27559055118110198" right="0.27559055118110198" top="0.24740157500000001" bottom="0.205590551181102" header="0" footer="0"/>
  <pageSetup paperSize="9" fitToWidth="0"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2" id="{9F24F986-0477-4075-B409-B280754C0FE2}">
            <xm:f>OR(LEFT(OsnPodaci!$A$55,5)="Reviz",LEFT(OsnPodaci!$A$55,6)="Izjava")</xm:f>
            <x14:dxf>
              <font>
                <color theme="0"/>
              </font>
              <fill>
                <patternFill>
                  <fgColor theme="0"/>
                </patternFill>
              </fill>
              <border>
                <vertical/>
                <horizontal/>
              </border>
            </x14:dxf>
          </x14:cfRule>
          <xm:sqref>E1:J4 E5 H5:I9 J6:J9 E7:E9 E10:I10 E11:J12</xm:sqref>
        </x14:conditionalFormatting>
        <x14:conditionalFormatting xmlns:xm="http://schemas.microsoft.com/office/excel/2006/main">
          <x14:cfRule type="expression" priority="4" id="{4147728A-D3B5-4025-AD4C-7616DE03F8ED}">
            <xm:f>OR(LEFT(OsnPodaci!$A$55,5)="Reviz",LEFT(OsnPodaci!$A$55,6)="Izjava")</xm:f>
            <x14:dxf>
              <font>
                <color theme="0"/>
              </font>
              <fill>
                <patternFill>
                  <bgColor theme="0"/>
                </patternFill>
              </fill>
              <border>
                <left/>
                <right/>
                <top/>
                <bottom/>
                <vertical/>
                <horizontal/>
              </border>
            </x14:dxf>
          </x14:cfRule>
          <xm:sqref>E12:J14 E16:J39 E40:F40 H40:J40 E41:J149 E150:G150 J150 E151:J151 E155:J155</xm:sqref>
        </x14:conditionalFormatting>
        <x14:conditionalFormatting xmlns:xm="http://schemas.microsoft.com/office/excel/2006/main">
          <x14:cfRule type="expression" priority="1" id="{EFF99983-E631-493F-9736-950DD97F4C8A}">
            <xm:f>OR(LEFT(OsnPodaci!$A$55,5)="Reviz",LEFT(OsnPodaci!$A$55,6)="Izjava")</xm:f>
            <x14:dxf>
              <font>
                <color theme="0"/>
              </font>
              <fill>
                <patternFill>
                  <bgColor theme="0"/>
                </patternFill>
              </fill>
              <border>
                <left/>
                <right/>
                <top/>
                <bottom/>
                <vertical/>
                <horizontal/>
              </border>
            </x14:dxf>
          </x14:cfRule>
          <xm:sqref>G152</xm:sqref>
        </x14:conditionalFormatting>
        <x14:conditionalFormatting xmlns:xm="http://schemas.microsoft.com/office/excel/2006/main">
          <x14:cfRule type="expression" priority="3" id="{B9972F6D-5554-417E-A33A-2A3641CB2D14}">
            <xm:f>OR(LEFT(OsnPodaci!$A$55,5)="Reviz",LEFT(OsnPodaci!$A$55,6)="Izjava")</xm:f>
            <x14:dxf>
              <font>
                <color theme="0"/>
              </font>
              <fill>
                <patternFill>
                  <bgColor theme="0"/>
                </patternFill>
              </fill>
              <border>
                <left/>
                <right/>
                <top/>
                <bottom/>
                <vertical/>
                <horizontal/>
              </border>
            </x14:dxf>
          </x14:cfRule>
          <xm:sqref>J15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rgb="FF0F932E"/>
  </sheetPr>
  <dimension ref="A1:AII190"/>
  <sheetViews>
    <sheetView showGridLines="0" view="pageLayout" topLeftCell="E153" zoomScale="120" zoomScaleNormal="100" zoomScalePageLayoutView="120" workbookViewId="0">
      <selection activeCell="J185" sqref="J185"/>
    </sheetView>
  </sheetViews>
  <sheetFormatPr defaultColWidth="7.42578125" defaultRowHeight="14.25" x14ac:dyDescent="0.25"/>
  <cols>
    <col min="1" max="2" width="7.5703125" style="71" hidden="1" customWidth="1"/>
    <col min="3" max="4" width="10.42578125" style="71" hidden="1" customWidth="1"/>
    <col min="5" max="5" width="7.7109375" style="79" customWidth="1"/>
    <col min="6" max="6" width="80.28515625" style="78" customWidth="1"/>
    <col min="7" max="7" width="7.85546875" style="78" customWidth="1"/>
    <col min="8" max="8" width="8" style="78" customWidth="1"/>
    <col min="9" max="9" width="18.28515625" style="63" customWidth="1"/>
    <col min="10" max="10" width="18.28515625" style="59" customWidth="1"/>
    <col min="11" max="919" width="7.42578125" style="59" customWidth="1"/>
    <col min="920" max="920" width="7.42578125" style="72" customWidth="1"/>
    <col min="921" max="16384" width="7.42578125" style="72"/>
  </cols>
  <sheetData>
    <row r="1" spans="1:919" s="77" customFormat="1" ht="12.75" x14ac:dyDescent="0.2">
      <c r="A1" s="75"/>
      <c r="B1" s="75"/>
      <c r="C1" s="75"/>
      <c r="D1" s="75"/>
      <c r="E1" s="939" t="str">
        <f>IF(OsnPodaci!B4="","",OsnPodaci!B4)</f>
        <v>DOO Gradski i prigradski saobraćaj Tuzla</v>
      </c>
      <c r="F1" s="388"/>
      <c r="G1" s="388"/>
      <c r="H1" s="388"/>
      <c r="I1" s="374"/>
      <c r="J1" s="940" t="str">
        <f>IF(OsnPodaci!A4="","",OsnPodaci!A4)</f>
        <v>4209197100002</v>
      </c>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6"/>
      <c r="GP1" s="76"/>
      <c r="GQ1" s="76"/>
      <c r="GR1" s="76"/>
      <c r="GS1" s="76"/>
      <c r="GT1" s="76"/>
      <c r="GU1" s="76"/>
      <c r="GV1" s="76"/>
      <c r="GW1" s="76"/>
      <c r="GX1" s="76"/>
      <c r="GY1" s="76"/>
      <c r="GZ1" s="76"/>
      <c r="HA1" s="76"/>
      <c r="HB1" s="76"/>
      <c r="HC1" s="76"/>
      <c r="HD1" s="76"/>
      <c r="HE1" s="76"/>
      <c r="HF1" s="76"/>
      <c r="HG1" s="76"/>
      <c r="HH1" s="76"/>
      <c r="HI1" s="76"/>
      <c r="HJ1" s="76"/>
      <c r="HK1" s="76"/>
      <c r="HL1" s="76"/>
      <c r="HM1" s="76"/>
      <c r="HN1" s="76"/>
      <c r="HO1" s="76"/>
      <c r="HP1" s="76"/>
      <c r="HQ1" s="76"/>
      <c r="HR1" s="76"/>
      <c r="HS1" s="76"/>
      <c r="HT1" s="76"/>
      <c r="HU1" s="76"/>
      <c r="HV1" s="76"/>
      <c r="HW1" s="76"/>
      <c r="HX1" s="76"/>
      <c r="HY1" s="76"/>
      <c r="HZ1" s="76"/>
      <c r="IA1" s="76"/>
      <c r="IB1" s="76"/>
      <c r="IC1" s="76"/>
      <c r="ID1" s="76"/>
      <c r="IE1" s="76"/>
      <c r="IF1" s="76"/>
      <c r="IG1" s="76"/>
      <c r="IH1" s="76"/>
      <c r="II1" s="76"/>
      <c r="IJ1" s="76"/>
      <c r="IK1" s="76"/>
      <c r="IL1" s="76"/>
      <c r="IM1" s="76"/>
      <c r="IN1" s="76"/>
      <c r="IO1" s="76"/>
      <c r="IP1" s="76"/>
      <c r="IQ1" s="76"/>
      <c r="IR1" s="76"/>
      <c r="IS1" s="76"/>
      <c r="IT1" s="76"/>
      <c r="IU1" s="76"/>
      <c r="IV1" s="76"/>
      <c r="IW1" s="76"/>
      <c r="IX1" s="76"/>
      <c r="IY1" s="76"/>
      <c r="IZ1" s="76"/>
      <c r="JA1" s="76"/>
      <c r="JB1" s="76"/>
      <c r="JC1" s="76"/>
      <c r="JD1" s="76"/>
      <c r="JE1" s="76"/>
      <c r="JF1" s="76"/>
      <c r="JG1" s="76"/>
      <c r="JH1" s="76"/>
      <c r="JI1" s="76"/>
      <c r="JJ1" s="76"/>
      <c r="JK1" s="76"/>
      <c r="JL1" s="76"/>
      <c r="JM1" s="76"/>
      <c r="JN1" s="76"/>
      <c r="JO1" s="76"/>
      <c r="JP1" s="76"/>
      <c r="JQ1" s="76"/>
      <c r="JR1" s="76"/>
      <c r="JS1" s="76"/>
      <c r="JT1" s="76"/>
      <c r="JU1" s="76"/>
      <c r="JV1" s="76"/>
      <c r="JW1" s="76"/>
      <c r="JX1" s="76"/>
      <c r="JY1" s="76"/>
      <c r="JZ1" s="76"/>
      <c r="KA1" s="76"/>
      <c r="KB1" s="76"/>
      <c r="KC1" s="76"/>
      <c r="KD1" s="76"/>
      <c r="KE1" s="76"/>
      <c r="KF1" s="76"/>
      <c r="KG1" s="76"/>
      <c r="KH1" s="76"/>
      <c r="KI1" s="76"/>
      <c r="KJ1" s="76"/>
      <c r="KK1" s="76"/>
      <c r="KL1" s="76"/>
      <c r="KM1" s="76"/>
      <c r="KN1" s="76"/>
      <c r="KO1" s="76"/>
      <c r="KP1" s="76"/>
      <c r="KQ1" s="76"/>
      <c r="KR1" s="76"/>
      <c r="KS1" s="76"/>
      <c r="KT1" s="76"/>
      <c r="KU1" s="76"/>
      <c r="KV1" s="76"/>
      <c r="KW1" s="76"/>
      <c r="KX1" s="76"/>
      <c r="KY1" s="76"/>
      <c r="KZ1" s="76"/>
      <c r="LA1" s="76"/>
      <c r="LB1" s="76"/>
      <c r="LC1" s="76"/>
      <c r="LD1" s="76"/>
      <c r="LE1" s="76"/>
      <c r="LF1" s="76"/>
      <c r="LG1" s="76"/>
      <c r="LH1" s="76"/>
      <c r="LI1" s="76"/>
      <c r="LJ1" s="76"/>
      <c r="LK1" s="76"/>
      <c r="LL1" s="76"/>
      <c r="LM1" s="76"/>
      <c r="LN1" s="76"/>
      <c r="LO1" s="76"/>
      <c r="LP1" s="76"/>
      <c r="LQ1" s="76"/>
      <c r="LR1" s="76"/>
      <c r="LS1" s="76"/>
      <c r="LT1" s="76"/>
      <c r="LU1" s="76"/>
      <c r="LV1" s="76"/>
      <c r="LW1" s="76"/>
      <c r="LX1" s="76"/>
      <c r="LY1" s="76"/>
      <c r="LZ1" s="76"/>
      <c r="MA1" s="76"/>
      <c r="MB1" s="76"/>
      <c r="MC1" s="76"/>
      <c r="MD1" s="76"/>
      <c r="ME1" s="76"/>
      <c r="MF1" s="76"/>
      <c r="MG1" s="76"/>
      <c r="MH1" s="76"/>
      <c r="MI1" s="76"/>
      <c r="MJ1" s="76"/>
      <c r="MK1" s="76"/>
      <c r="ML1" s="76"/>
      <c r="MM1" s="76"/>
      <c r="MN1" s="76"/>
      <c r="MO1" s="76"/>
      <c r="MP1" s="76"/>
      <c r="MQ1" s="76"/>
      <c r="MR1" s="76"/>
      <c r="MS1" s="76"/>
      <c r="MT1" s="76"/>
      <c r="MU1" s="76"/>
      <c r="MV1" s="76"/>
      <c r="MW1" s="76"/>
      <c r="MX1" s="76"/>
      <c r="MY1" s="76"/>
      <c r="MZ1" s="76"/>
      <c r="NA1" s="76"/>
      <c r="NB1" s="76"/>
      <c r="NC1" s="76"/>
      <c r="ND1" s="76"/>
      <c r="NE1" s="76"/>
      <c r="NF1" s="76"/>
      <c r="NG1" s="76"/>
      <c r="NH1" s="76"/>
      <c r="NI1" s="76"/>
      <c r="NJ1" s="76"/>
      <c r="NK1" s="76"/>
      <c r="NL1" s="76"/>
      <c r="NM1" s="76"/>
      <c r="NN1" s="76"/>
      <c r="NO1" s="76"/>
      <c r="NP1" s="76"/>
      <c r="NQ1" s="76"/>
      <c r="NR1" s="76"/>
      <c r="NS1" s="76"/>
      <c r="NT1" s="76"/>
      <c r="NU1" s="76"/>
      <c r="NV1" s="76"/>
      <c r="NW1" s="76"/>
      <c r="NX1" s="76"/>
      <c r="NY1" s="76"/>
      <c r="NZ1" s="76"/>
      <c r="OA1" s="76"/>
      <c r="OB1" s="76"/>
      <c r="OC1" s="76"/>
      <c r="OD1" s="76"/>
      <c r="OE1" s="76"/>
      <c r="OF1" s="76"/>
      <c r="OG1" s="76"/>
      <c r="OH1" s="76"/>
      <c r="OI1" s="76"/>
      <c r="OJ1" s="76"/>
      <c r="OK1" s="76"/>
      <c r="OL1" s="76"/>
      <c r="OM1" s="76"/>
      <c r="ON1" s="76"/>
      <c r="OO1" s="76"/>
      <c r="OP1" s="76"/>
      <c r="OQ1" s="76"/>
      <c r="OR1" s="76"/>
      <c r="OS1" s="76"/>
      <c r="OT1" s="76"/>
      <c r="OU1" s="76"/>
      <c r="OV1" s="76"/>
      <c r="OW1" s="76"/>
      <c r="OX1" s="76"/>
      <c r="OY1" s="76"/>
      <c r="OZ1" s="76"/>
      <c r="PA1" s="76"/>
      <c r="PB1" s="76"/>
      <c r="PC1" s="76"/>
      <c r="PD1" s="76"/>
      <c r="PE1" s="76"/>
      <c r="PF1" s="76"/>
      <c r="PG1" s="76"/>
      <c r="PH1" s="76"/>
      <c r="PI1" s="76"/>
      <c r="PJ1" s="76"/>
      <c r="PK1" s="76"/>
      <c r="PL1" s="76"/>
      <c r="PM1" s="76"/>
      <c r="PN1" s="76"/>
      <c r="PO1" s="76"/>
      <c r="PP1" s="76"/>
      <c r="PQ1" s="76"/>
      <c r="PR1" s="76"/>
      <c r="PS1" s="76"/>
      <c r="PT1" s="76"/>
      <c r="PU1" s="76"/>
      <c r="PV1" s="76"/>
      <c r="PW1" s="76"/>
      <c r="PX1" s="76"/>
      <c r="PY1" s="76"/>
      <c r="PZ1" s="76"/>
      <c r="QA1" s="76"/>
      <c r="QB1" s="76"/>
      <c r="QC1" s="76"/>
      <c r="QD1" s="76"/>
      <c r="QE1" s="76"/>
      <c r="QF1" s="76"/>
      <c r="QG1" s="76"/>
      <c r="QH1" s="76"/>
      <c r="QI1" s="76"/>
      <c r="QJ1" s="76"/>
      <c r="QK1" s="76"/>
      <c r="QL1" s="76"/>
      <c r="QM1" s="76"/>
      <c r="QN1" s="76"/>
      <c r="QO1" s="76"/>
      <c r="QP1" s="76"/>
      <c r="QQ1" s="76"/>
      <c r="QR1" s="76"/>
      <c r="QS1" s="76"/>
      <c r="QT1" s="76"/>
      <c r="QU1" s="76"/>
      <c r="QV1" s="76"/>
      <c r="QW1" s="76"/>
      <c r="QX1" s="76"/>
      <c r="QY1" s="76"/>
      <c r="QZ1" s="76"/>
      <c r="RA1" s="76"/>
      <c r="RB1" s="76"/>
      <c r="RC1" s="76"/>
      <c r="RD1" s="76"/>
      <c r="RE1" s="76"/>
      <c r="RF1" s="76"/>
      <c r="RG1" s="76"/>
      <c r="RH1" s="76"/>
      <c r="RI1" s="76"/>
      <c r="RJ1" s="76"/>
      <c r="RK1" s="76"/>
      <c r="RL1" s="76"/>
      <c r="RM1" s="76"/>
      <c r="RN1" s="76"/>
      <c r="RO1" s="76"/>
      <c r="RP1" s="76"/>
      <c r="RQ1" s="76"/>
      <c r="RR1" s="76"/>
      <c r="RS1" s="76"/>
      <c r="RT1" s="76"/>
      <c r="RU1" s="76"/>
      <c r="RV1" s="76"/>
      <c r="RW1" s="76"/>
      <c r="RX1" s="76"/>
      <c r="RY1" s="76"/>
      <c r="RZ1" s="76"/>
      <c r="SA1" s="76"/>
      <c r="SB1" s="76"/>
      <c r="SC1" s="76"/>
      <c r="SD1" s="76"/>
      <c r="SE1" s="76"/>
      <c r="SF1" s="76"/>
      <c r="SG1" s="76"/>
      <c r="SH1" s="76"/>
      <c r="SI1" s="76"/>
      <c r="SJ1" s="76"/>
      <c r="SK1" s="76"/>
      <c r="SL1" s="76"/>
      <c r="SM1" s="76"/>
      <c r="SN1" s="76"/>
      <c r="SO1" s="76"/>
      <c r="SP1" s="76"/>
      <c r="SQ1" s="76"/>
      <c r="SR1" s="76"/>
      <c r="SS1" s="76"/>
      <c r="ST1" s="76"/>
      <c r="SU1" s="76"/>
      <c r="SV1" s="76"/>
      <c r="SW1" s="76"/>
      <c r="SX1" s="76"/>
      <c r="SY1" s="76"/>
      <c r="SZ1" s="76"/>
      <c r="TA1" s="76"/>
      <c r="TB1" s="76"/>
      <c r="TC1" s="76"/>
      <c r="TD1" s="76"/>
      <c r="TE1" s="76"/>
      <c r="TF1" s="76"/>
      <c r="TG1" s="76"/>
      <c r="TH1" s="76"/>
      <c r="TI1" s="76"/>
      <c r="TJ1" s="76"/>
      <c r="TK1" s="76"/>
      <c r="TL1" s="76"/>
      <c r="TM1" s="76"/>
      <c r="TN1" s="76"/>
      <c r="TO1" s="76"/>
      <c r="TP1" s="76"/>
      <c r="TQ1" s="76"/>
      <c r="TR1" s="76"/>
      <c r="TS1" s="76"/>
      <c r="TT1" s="76"/>
      <c r="TU1" s="76"/>
      <c r="TV1" s="76"/>
      <c r="TW1" s="76"/>
      <c r="TX1" s="76"/>
      <c r="TY1" s="76"/>
      <c r="TZ1" s="76"/>
      <c r="UA1" s="76"/>
      <c r="UB1" s="76"/>
      <c r="UC1" s="76"/>
      <c r="UD1" s="76"/>
      <c r="UE1" s="76"/>
      <c r="UF1" s="76"/>
      <c r="UG1" s="76"/>
      <c r="UH1" s="76"/>
      <c r="UI1" s="76"/>
      <c r="UJ1" s="76"/>
      <c r="UK1" s="76"/>
      <c r="UL1" s="76"/>
      <c r="UM1" s="76"/>
      <c r="UN1" s="76"/>
      <c r="UO1" s="76"/>
      <c r="UP1" s="76"/>
      <c r="UQ1" s="76"/>
      <c r="UR1" s="76"/>
      <c r="US1" s="76"/>
      <c r="UT1" s="76"/>
      <c r="UU1" s="76"/>
      <c r="UV1" s="76"/>
      <c r="UW1" s="76"/>
      <c r="UX1" s="76"/>
      <c r="UY1" s="76"/>
      <c r="UZ1" s="76"/>
      <c r="VA1" s="76"/>
      <c r="VB1" s="76"/>
      <c r="VC1" s="76"/>
      <c r="VD1" s="76"/>
      <c r="VE1" s="76"/>
      <c r="VF1" s="76"/>
      <c r="VG1" s="76"/>
      <c r="VH1" s="76"/>
      <c r="VI1" s="76"/>
      <c r="VJ1" s="76"/>
      <c r="VK1" s="76"/>
      <c r="VL1" s="76"/>
      <c r="VM1" s="76"/>
      <c r="VN1" s="76"/>
      <c r="VO1" s="76"/>
      <c r="VP1" s="76"/>
      <c r="VQ1" s="76"/>
      <c r="VR1" s="76"/>
      <c r="VS1" s="76"/>
      <c r="VT1" s="76"/>
      <c r="VU1" s="76"/>
      <c r="VV1" s="76"/>
      <c r="VW1" s="76"/>
      <c r="VX1" s="76"/>
      <c r="VY1" s="76"/>
      <c r="VZ1" s="76"/>
      <c r="WA1" s="76"/>
      <c r="WB1" s="76"/>
      <c r="WC1" s="76"/>
      <c r="WD1" s="76"/>
      <c r="WE1" s="76"/>
      <c r="WF1" s="76"/>
      <c r="WG1" s="76"/>
      <c r="WH1" s="76"/>
      <c r="WI1" s="76"/>
      <c r="WJ1" s="76"/>
      <c r="WK1" s="76"/>
      <c r="WL1" s="76"/>
      <c r="WM1" s="76"/>
      <c r="WN1" s="76"/>
      <c r="WO1" s="76"/>
      <c r="WP1" s="76"/>
      <c r="WQ1" s="76"/>
      <c r="WR1" s="76"/>
      <c r="WS1" s="76"/>
      <c r="WT1" s="76"/>
      <c r="WU1" s="76"/>
      <c r="WV1" s="76"/>
      <c r="WW1" s="76"/>
      <c r="WX1" s="76"/>
      <c r="WY1" s="76"/>
      <c r="WZ1" s="76"/>
      <c r="XA1" s="76"/>
      <c r="XB1" s="76"/>
      <c r="XC1" s="76"/>
      <c r="XD1" s="76"/>
      <c r="XE1" s="76"/>
      <c r="XF1" s="76"/>
      <c r="XG1" s="76"/>
      <c r="XH1" s="76"/>
      <c r="XI1" s="76"/>
      <c r="XJ1" s="76"/>
      <c r="XK1" s="76"/>
      <c r="XL1" s="76"/>
      <c r="XM1" s="76"/>
      <c r="XN1" s="76"/>
      <c r="XO1" s="76"/>
      <c r="XP1" s="76"/>
      <c r="XQ1" s="76"/>
      <c r="XR1" s="76"/>
      <c r="XS1" s="76"/>
      <c r="XT1" s="76"/>
      <c r="XU1" s="76"/>
      <c r="XV1" s="76"/>
      <c r="XW1" s="76"/>
      <c r="XX1" s="76"/>
      <c r="XY1" s="76"/>
      <c r="XZ1" s="76"/>
      <c r="YA1" s="76"/>
      <c r="YB1" s="76"/>
      <c r="YC1" s="76"/>
      <c r="YD1" s="76"/>
      <c r="YE1" s="76"/>
      <c r="YF1" s="76"/>
      <c r="YG1" s="76"/>
      <c r="YH1" s="76"/>
      <c r="YI1" s="76"/>
      <c r="YJ1" s="76"/>
      <c r="YK1" s="76"/>
      <c r="YL1" s="76"/>
      <c r="YM1" s="76"/>
      <c r="YN1" s="76"/>
      <c r="YO1" s="76"/>
      <c r="YP1" s="76"/>
      <c r="YQ1" s="76"/>
      <c r="YR1" s="76"/>
      <c r="YS1" s="76"/>
      <c r="YT1" s="76"/>
      <c r="YU1" s="76"/>
      <c r="YV1" s="76"/>
      <c r="YW1" s="76"/>
      <c r="YX1" s="76"/>
      <c r="YY1" s="76"/>
      <c r="YZ1" s="76"/>
      <c r="ZA1" s="76"/>
      <c r="ZB1" s="76"/>
      <c r="ZC1" s="76"/>
      <c r="ZD1" s="76"/>
      <c r="ZE1" s="76"/>
      <c r="ZF1" s="76"/>
      <c r="ZG1" s="76"/>
      <c r="ZH1" s="76"/>
      <c r="ZI1" s="76"/>
      <c r="ZJ1" s="76"/>
      <c r="ZK1" s="76"/>
      <c r="ZL1" s="76"/>
      <c r="ZM1" s="76"/>
      <c r="ZN1" s="76"/>
      <c r="ZO1" s="76"/>
      <c r="ZP1" s="76"/>
      <c r="ZQ1" s="76"/>
      <c r="ZR1" s="76"/>
      <c r="ZS1" s="76"/>
      <c r="ZT1" s="76"/>
      <c r="ZU1" s="76"/>
      <c r="ZV1" s="76"/>
      <c r="ZW1" s="76"/>
      <c r="ZX1" s="76"/>
      <c r="ZY1" s="76"/>
      <c r="ZZ1" s="76"/>
      <c r="AAA1" s="76"/>
      <c r="AAB1" s="76"/>
      <c r="AAC1" s="76"/>
      <c r="AAD1" s="76"/>
      <c r="AAE1" s="76"/>
      <c r="AAF1" s="76"/>
      <c r="AAG1" s="76"/>
      <c r="AAH1" s="76"/>
      <c r="AAI1" s="76"/>
      <c r="AAJ1" s="76"/>
      <c r="AAK1" s="76"/>
      <c r="AAL1" s="76"/>
      <c r="AAM1" s="76"/>
      <c r="AAN1" s="76"/>
      <c r="AAO1" s="76"/>
      <c r="AAP1" s="76"/>
      <c r="AAQ1" s="76"/>
      <c r="AAR1" s="76"/>
      <c r="AAS1" s="76"/>
      <c r="AAT1" s="76"/>
      <c r="AAU1" s="76"/>
      <c r="AAV1" s="76"/>
      <c r="AAW1" s="76"/>
      <c r="AAX1" s="76"/>
      <c r="AAY1" s="76"/>
      <c r="AAZ1" s="76"/>
      <c r="ABA1" s="76"/>
      <c r="ABB1" s="76"/>
      <c r="ABC1" s="76"/>
      <c r="ABD1" s="76"/>
      <c r="ABE1" s="76"/>
      <c r="ABF1" s="76"/>
      <c r="ABG1" s="76"/>
      <c r="ABH1" s="76"/>
      <c r="ABI1" s="76"/>
      <c r="ABJ1" s="76"/>
      <c r="ABK1" s="76"/>
      <c r="ABL1" s="76"/>
      <c r="ABM1" s="76"/>
      <c r="ABN1" s="76"/>
      <c r="ABO1" s="76"/>
      <c r="ABP1" s="76"/>
      <c r="ABQ1" s="76"/>
      <c r="ABR1" s="76"/>
      <c r="ABS1" s="76"/>
      <c r="ABT1" s="76"/>
      <c r="ABU1" s="76"/>
      <c r="ABV1" s="76"/>
      <c r="ABW1" s="76"/>
      <c r="ABX1" s="76"/>
      <c r="ABY1" s="76"/>
      <c r="ABZ1" s="76"/>
      <c r="ACA1" s="76"/>
      <c r="ACB1" s="76"/>
      <c r="ACC1" s="76"/>
      <c r="ACD1" s="76"/>
      <c r="ACE1" s="76"/>
      <c r="ACF1" s="76"/>
      <c r="ACG1" s="76"/>
      <c r="ACH1" s="76"/>
      <c r="ACI1" s="76"/>
      <c r="ACJ1" s="76"/>
      <c r="ACK1" s="76"/>
      <c r="ACL1" s="76"/>
      <c r="ACM1" s="76"/>
      <c r="ACN1" s="76"/>
      <c r="ACO1" s="76"/>
      <c r="ACP1" s="76"/>
      <c r="ACQ1" s="76"/>
      <c r="ACR1" s="76"/>
      <c r="ACS1" s="76"/>
      <c r="ACT1" s="76"/>
      <c r="ACU1" s="76"/>
      <c r="ACV1" s="76"/>
      <c r="ACW1" s="76"/>
      <c r="ACX1" s="76"/>
      <c r="ACY1" s="76"/>
      <c r="ACZ1" s="76"/>
      <c r="ADA1" s="76"/>
      <c r="ADB1" s="76"/>
      <c r="ADC1" s="76"/>
      <c r="ADD1" s="76"/>
      <c r="ADE1" s="76"/>
      <c r="ADF1" s="76"/>
      <c r="ADG1" s="76"/>
      <c r="ADH1" s="76"/>
      <c r="ADI1" s="76"/>
      <c r="ADJ1" s="76"/>
      <c r="ADK1" s="76"/>
      <c r="ADL1" s="76"/>
      <c r="ADM1" s="76"/>
      <c r="ADN1" s="76"/>
      <c r="ADO1" s="76"/>
      <c r="ADP1" s="76"/>
      <c r="ADQ1" s="76"/>
      <c r="ADR1" s="76"/>
      <c r="ADS1" s="76"/>
      <c r="ADT1" s="76"/>
      <c r="ADU1" s="76"/>
      <c r="ADV1" s="76"/>
      <c r="ADW1" s="76"/>
      <c r="ADX1" s="76"/>
      <c r="ADY1" s="76"/>
      <c r="ADZ1" s="76"/>
      <c r="AEA1" s="76"/>
      <c r="AEB1" s="76"/>
      <c r="AEC1" s="76"/>
      <c r="AED1" s="76"/>
      <c r="AEE1" s="76"/>
      <c r="AEF1" s="76"/>
      <c r="AEG1" s="76"/>
      <c r="AEH1" s="76"/>
      <c r="AEI1" s="76"/>
      <c r="AEJ1" s="76"/>
      <c r="AEK1" s="76"/>
      <c r="AEL1" s="76"/>
      <c r="AEM1" s="76"/>
      <c r="AEN1" s="76"/>
      <c r="AEO1" s="76"/>
      <c r="AEP1" s="76"/>
      <c r="AEQ1" s="76"/>
      <c r="AER1" s="76"/>
      <c r="AES1" s="76"/>
      <c r="AET1" s="76"/>
      <c r="AEU1" s="76"/>
      <c r="AEV1" s="76"/>
      <c r="AEW1" s="76"/>
      <c r="AEX1" s="76"/>
      <c r="AEY1" s="76"/>
      <c r="AEZ1" s="76"/>
      <c r="AFA1" s="76"/>
      <c r="AFB1" s="76"/>
      <c r="AFC1" s="76"/>
      <c r="AFD1" s="76"/>
      <c r="AFE1" s="76"/>
      <c r="AFF1" s="76"/>
      <c r="AFG1" s="76"/>
      <c r="AFH1" s="76"/>
      <c r="AFI1" s="76"/>
      <c r="AFJ1" s="76"/>
      <c r="AFK1" s="76"/>
      <c r="AFL1" s="76"/>
      <c r="AFM1" s="76"/>
      <c r="AFN1" s="76"/>
      <c r="AFO1" s="76"/>
      <c r="AFP1" s="76"/>
      <c r="AFQ1" s="76"/>
      <c r="AFR1" s="76"/>
      <c r="AFS1" s="76"/>
      <c r="AFT1" s="76"/>
      <c r="AFU1" s="76"/>
      <c r="AFV1" s="76"/>
      <c r="AFW1" s="76"/>
      <c r="AFX1" s="76"/>
      <c r="AFY1" s="76"/>
      <c r="AFZ1" s="76"/>
      <c r="AGA1" s="76"/>
      <c r="AGB1" s="76"/>
      <c r="AGC1" s="76"/>
      <c r="AGD1" s="76"/>
      <c r="AGE1" s="76"/>
      <c r="AGF1" s="76"/>
      <c r="AGG1" s="76"/>
      <c r="AGH1" s="76"/>
      <c r="AGI1" s="76"/>
      <c r="AGJ1" s="76"/>
      <c r="AGK1" s="76"/>
      <c r="AGL1" s="76"/>
      <c r="AGM1" s="76"/>
      <c r="AGN1" s="76"/>
      <c r="AGO1" s="76"/>
      <c r="AGP1" s="76"/>
      <c r="AGQ1" s="76"/>
      <c r="AGR1" s="76"/>
      <c r="AGS1" s="76"/>
      <c r="AGT1" s="76"/>
      <c r="AGU1" s="76"/>
      <c r="AGV1" s="76"/>
      <c r="AGW1" s="76"/>
      <c r="AGX1" s="76"/>
      <c r="AGY1" s="76"/>
      <c r="AGZ1" s="76"/>
      <c r="AHA1" s="76"/>
      <c r="AHB1" s="76"/>
      <c r="AHC1" s="76"/>
      <c r="AHD1" s="76"/>
      <c r="AHE1" s="76"/>
      <c r="AHF1" s="76"/>
      <c r="AHG1" s="76"/>
      <c r="AHH1" s="76"/>
      <c r="AHI1" s="76"/>
      <c r="AHJ1" s="76"/>
      <c r="AHK1" s="76"/>
      <c r="AHL1" s="76"/>
      <c r="AHM1" s="76"/>
      <c r="AHN1" s="76"/>
      <c r="AHO1" s="76"/>
      <c r="AHP1" s="76"/>
      <c r="AHQ1" s="76"/>
      <c r="AHR1" s="76"/>
      <c r="AHS1" s="76"/>
      <c r="AHT1" s="76"/>
      <c r="AHU1" s="76"/>
      <c r="AHV1" s="76"/>
      <c r="AHW1" s="76"/>
      <c r="AHX1" s="76"/>
      <c r="AHY1" s="76"/>
      <c r="AHZ1" s="76"/>
      <c r="AIA1" s="76"/>
      <c r="AIB1" s="76"/>
      <c r="AIC1" s="76"/>
      <c r="AID1" s="76"/>
      <c r="AIE1" s="76"/>
      <c r="AIF1" s="76"/>
      <c r="AIG1" s="76"/>
      <c r="AIH1" s="76"/>
      <c r="AII1" s="76"/>
    </row>
    <row r="2" spans="1:919" s="77" customFormat="1" ht="12.75" x14ac:dyDescent="0.2">
      <c r="A2" s="75"/>
      <c r="B2" s="75"/>
      <c r="C2" s="75"/>
      <c r="D2" s="75"/>
      <c r="E2" s="941" t="s">
        <v>1930</v>
      </c>
      <c r="F2" s="315"/>
      <c r="G2" s="315"/>
      <c r="H2" s="374"/>
      <c r="I2" s="376"/>
      <c r="J2" s="942" t="s">
        <v>2069</v>
      </c>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c r="JL2" s="76"/>
      <c r="JM2" s="76"/>
      <c r="JN2" s="76"/>
      <c r="JO2" s="76"/>
      <c r="JP2" s="76"/>
      <c r="JQ2" s="76"/>
      <c r="JR2" s="76"/>
      <c r="JS2" s="76"/>
      <c r="JT2" s="76"/>
      <c r="JU2" s="76"/>
      <c r="JV2" s="76"/>
      <c r="JW2" s="76"/>
      <c r="JX2" s="76"/>
      <c r="JY2" s="76"/>
      <c r="JZ2" s="76"/>
      <c r="KA2" s="76"/>
      <c r="KB2" s="76"/>
      <c r="KC2" s="76"/>
      <c r="KD2" s="76"/>
      <c r="KE2" s="76"/>
      <c r="KF2" s="76"/>
      <c r="KG2" s="76"/>
      <c r="KH2" s="76"/>
      <c r="KI2" s="76"/>
      <c r="KJ2" s="76"/>
      <c r="KK2" s="76"/>
      <c r="KL2" s="76"/>
      <c r="KM2" s="76"/>
      <c r="KN2" s="76"/>
      <c r="KO2" s="76"/>
      <c r="KP2" s="76"/>
      <c r="KQ2" s="76"/>
      <c r="KR2" s="76"/>
      <c r="KS2" s="76"/>
      <c r="KT2" s="76"/>
      <c r="KU2" s="76"/>
      <c r="KV2" s="76"/>
      <c r="KW2" s="76"/>
      <c r="KX2" s="76"/>
      <c r="KY2" s="76"/>
      <c r="KZ2" s="76"/>
      <c r="LA2" s="76"/>
      <c r="LB2" s="76"/>
      <c r="LC2" s="76"/>
      <c r="LD2" s="76"/>
      <c r="LE2" s="76"/>
      <c r="LF2" s="76"/>
      <c r="LG2" s="76"/>
      <c r="LH2" s="76"/>
      <c r="LI2" s="76"/>
      <c r="LJ2" s="76"/>
      <c r="LK2" s="76"/>
      <c r="LL2" s="76"/>
      <c r="LM2" s="76"/>
      <c r="LN2" s="76"/>
      <c r="LO2" s="76"/>
      <c r="LP2" s="76"/>
      <c r="LQ2" s="76"/>
      <c r="LR2" s="76"/>
      <c r="LS2" s="76"/>
      <c r="LT2" s="76"/>
      <c r="LU2" s="76"/>
      <c r="LV2" s="76"/>
      <c r="LW2" s="76"/>
      <c r="LX2" s="76"/>
      <c r="LY2" s="76"/>
      <c r="LZ2" s="76"/>
      <c r="MA2" s="76"/>
      <c r="MB2" s="76"/>
      <c r="MC2" s="76"/>
      <c r="MD2" s="76"/>
      <c r="ME2" s="76"/>
      <c r="MF2" s="76"/>
      <c r="MG2" s="76"/>
      <c r="MH2" s="76"/>
      <c r="MI2" s="76"/>
      <c r="MJ2" s="76"/>
      <c r="MK2" s="76"/>
      <c r="ML2" s="76"/>
      <c r="MM2" s="76"/>
      <c r="MN2" s="76"/>
      <c r="MO2" s="76"/>
      <c r="MP2" s="76"/>
      <c r="MQ2" s="76"/>
      <c r="MR2" s="76"/>
      <c r="MS2" s="76"/>
      <c r="MT2" s="76"/>
      <c r="MU2" s="76"/>
      <c r="MV2" s="76"/>
      <c r="MW2" s="76"/>
      <c r="MX2" s="76"/>
      <c r="MY2" s="76"/>
      <c r="MZ2" s="76"/>
      <c r="NA2" s="76"/>
      <c r="NB2" s="76"/>
      <c r="NC2" s="76"/>
      <c r="ND2" s="76"/>
      <c r="NE2" s="76"/>
      <c r="NF2" s="76"/>
      <c r="NG2" s="76"/>
      <c r="NH2" s="76"/>
      <c r="NI2" s="76"/>
      <c r="NJ2" s="76"/>
      <c r="NK2" s="76"/>
      <c r="NL2" s="76"/>
      <c r="NM2" s="76"/>
      <c r="NN2" s="76"/>
      <c r="NO2" s="76"/>
      <c r="NP2" s="76"/>
      <c r="NQ2" s="76"/>
      <c r="NR2" s="76"/>
      <c r="NS2" s="76"/>
      <c r="NT2" s="76"/>
      <c r="NU2" s="76"/>
      <c r="NV2" s="76"/>
      <c r="NW2" s="76"/>
      <c r="NX2" s="76"/>
      <c r="NY2" s="76"/>
      <c r="NZ2" s="76"/>
      <c r="OA2" s="76"/>
      <c r="OB2" s="76"/>
      <c r="OC2" s="76"/>
      <c r="OD2" s="76"/>
      <c r="OE2" s="76"/>
      <c r="OF2" s="76"/>
      <c r="OG2" s="76"/>
      <c r="OH2" s="76"/>
      <c r="OI2" s="76"/>
      <c r="OJ2" s="76"/>
      <c r="OK2" s="76"/>
      <c r="OL2" s="76"/>
      <c r="OM2" s="76"/>
      <c r="ON2" s="76"/>
      <c r="OO2" s="76"/>
      <c r="OP2" s="76"/>
      <c r="OQ2" s="76"/>
      <c r="OR2" s="76"/>
      <c r="OS2" s="76"/>
      <c r="OT2" s="76"/>
      <c r="OU2" s="76"/>
      <c r="OV2" s="76"/>
      <c r="OW2" s="76"/>
      <c r="OX2" s="76"/>
      <c r="OY2" s="76"/>
      <c r="OZ2" s="76"/>
      <c r="PA2" s="76"/>
      <c r="PB2" s="76"/>
      <c r="PC2" s="76"/>
      <c r="PD2" s="76"/>
      <c r="PE2" s="76"/>
      <c r="PF2" s="76"/>
      <c r="PG2" s="76"/>
      <c r="PH2" s="76"/>
      <c r="PI2" s="76"/>
      <c r="PJ2" s="76"/>
      <c r="PK2" s="76"/>
      <c r="PL2" s="76"/>
      <c r="PM2" s="76"/>
      <c r="PN2" s="76"/>
      <c r="PO2" s="76"/>
      <c r="PP2" s="76"/>
      <c r="PQ2" s="76"/>
      <c r="PR2" s="76"/>
      <c r="PS2" s="76"/>
      <c r="PT2" s="76"/>
      <c r="PU2" s="76"/>
      <c r="PV2" s="76"/>
      <c r="PW2" s="76"/>
      <c r="PX2" s="76"/>
      <c r="PY2" s="76"/>
      <c r="PZ2" s="76"/>
      <c r="QA2" s="76"/>
      <c r="QB2" s="76"/>
      <c r="QC2" s="76"/>
      <c r="QD2" s="76"/>
      <c r="QE2" s="76"/>
      <c r="QF2" s="76"/>
      <c r="QG2" s="76"/>
      <c r="QH2" s="76"/>
      <c r="QI2" s="76"/>
      <c r="QJ2" s="76"/>
      <c r="QK2" s="76"/>
      <c r="QL2" s="76"/>
      <c r="QM2" s="76"/>
      <c r="QN2" s="76"/>
      <c r="QO2" s="76"/>
      <c r="QP2" s="76"/>
      <c r="QQ2" s="76"/>
      <c r="QR2" s="76"/>
      <c r="QS2" s="76"/>
      <c r="QT2" s="76"/>
      <c r="QU2" s="76"/>
      <c r="QV2" s="76"/>
      <c r="QW2" s="76"/>
      <c r="QX2" s="76"/>
      <c r="QY2" s="76"/>
      <c r="QZ2" s="76"/>
      <c r="RA2" s="76"/>
      <c r="RB2" s="76"/>
      <c r="RC2" s="76"/>
      <c r="RD2" s="76"/>
      <c r="RE2" s="76"/>
      <c r="RF2" s="76"/>
      <c r="RG2" s="76"/>
      <c r="RH2" s="76"/>
      <c r="RI2" s="76"/>
      <c r="RJ2" s="76"/>
      <c r="RK2" s="76"/>
      <c r="RL2" s="76"/>
      <c r="RM2" s="76"/>
      <c r="RN2" s="76"/>
      <c r="RO2" s="76"/>
      <c r="RP2" s="76"/>
      <c r="RQ2" s="76"/>
      <c r="RR2" s="76"/>
      <c r="RS2" s="76"/>
      <c r="RT2" s="76"/>
      <c r="RU2" s="76"/>
      <c r="RV2" s="76"/>
      <c r="RW2" s="76"/>
      <c r="RX2" s="76"/>
      <c r="RY2" s="76"/>
      <c r="RZ2" s="76"/>
      <c r="SA2" s="76"/>
      <c r="SB2" s="76"/>
      <c r="SC2" s="76"/>
      <c r="SD2" s="76"/>
      <c r="SE2" s="76"/>
      <c r="SF2" s="76"/>
      <c r="SG2" s="76"/>
      <c r="SH2" s="76"/>
      <c r="SI2" s="76"/>
      <c r="SJ2" s="76"/>
      <c r="SK2" s="76"/>
      <c r="SL2" s="76"/>
      <c r="SM2" s="76"/>
      <c r="SN2" s="76"/>
      <c r="SO2" s="76"/>
      <c r="SP2" s="76"/>
      <c r="SQ2" s="76"/>
      <c r="SR2" s="76"/>
      <c r="SS2" s="76"/>
      <c r="ST2" s="76"/>
      <c r="SU2" s="76"/>
      <c r="SV2" s="76"/>
      <c r="SW2" s="76"/>
      <c r="SX2" s="76"/>
      <c r="SY2" s="76"/>
      <c r="SZ2" s="76"/>
      <c r="TA2" s="76"/>
      <c r="TB2" s="76"/>
      <c r="TC2" s="76"/>
      <c r="TD2" s="76"/>
      <c r="TE2" s="76"/>
      <c r="TF2" s="76"/>
      <c r="TG2" s="76"/>
      <c r="TH2" s="76"/>
      <c r="TI2" s="76"/>
      <c r="TJ2" s="76"/>
      <c r="TK2" s="76"/>
      <c r="TL2" s="76"/>
      <c r="TM2" s="76"/>
      <c r="TN2" s="76"/>
      <c r="TO2" s="76"/>
      <c r="TP2" s="76"/>
      <c r="TQ2" s="76"/>
      <c r="TR2" s="76"/>
      <c r="TS2" s="76"/>
      <c r="TT2" s="76"/>
      <c r="TU2" s="76"/>
      <c r="TV2" s="76"/>
      <c r="TW2" s="76"/>
      <c r="TX2" s="76"/>
      <c r="TY2" s="76"/>
      <c r="TZ2" s="76"/>
      <c r="UA2" s="76"/>
      <c r="UB2" s="76"/>
      <c r="UC2" s="76"/>
      <c r="UD2" s="76"/>
      <c r="UE2" s="76"/>
      <c r="UF2" s="76"/>
      <c r="UG2" s="76"/>
      <c r="UH2" s="76"/>
      <c r="UI2" s="76"/>
      <c r="UJ2" s="76"/>
      <c r="UK2" s="76"/>
      <c r="UL2" s="76"/>
      <c r="UM2" s="76"/>
      <c r="UN2" s="76"/>
      <c r="UO2" s="76"/>
      <c r="UP2" s="76"/>
      <c r="UQ2" s="76"/>
      <c r="UR2" s="76"/>
      <c r="US2" s="76"/>
      <c r="UT2" s="76"/>
      <c r="UU2" s="76"/>
      <c r="UV2" s="76"/>
      <c r="UW2" s="76"/>
      <c r="UX2" s="76"/>
      <c r="UY2" s="76"/>
      <c r="UZ2" s="76"/>
      <c r="VA2" s="76"/>
      <c r="VB2" s="76"/>
      <c r="VC2" s="76"/>
      <c r="VD2" s="76"/>
      <c r="VE2" s="76"/>
      <c r="VF2" s="76"/>
      <c r="VG2" s="76"/>
      <c r="VH2" s="76"/>
      <c r="VI2" s="76"/>
      <c r="VJ2" s="76"/>
      <c r="VK2" s="76"/>
      <c r="VL2" s="76"/>
      <c r="VM2" s="76"/>
      <c r="VN2" s="76"/>
      <c r="VO2" s="76"/>
      <c r="VP2" s="76"/>
      <c r="VQ2" s="76"/>
      <c r="VR2" s="76"/>
      <c r="VS2" s="76"/>
      <c r="VT2" s="76"/>
      <c r="VU2" s="76"/>
      <c r="VV2" s="76"/>
      <c r="VW2" s="76"/>
      <c r="VX2" s="76"/>
      <c r="VY2" s="76"/>
      <c r="VZ2" s="76"/>
      <c r="WA2" s="76"/>
      <c r="WB2" s="76"/>
      <c r="WC2" s="76"/>
      <c r="WD2" s="76"/>
      <c r="WE2" s="76"/>
      <c r="WF2" s="76"/>
      <c r="WG2" s="76"/>
      <c r="WH2" s="76"/>
      <c r="WI2" s="76"/>
      <c r="WJ2" s="76"/>
      <c r="WK2" s="76"/>
      <c r="WL2" s="76"/>
      <c r="WM2" s="76"/>
      <c r="WN2" s="76"/>
      <c r="WO2" s="76"/>
      <c r="WP2" s="76"/>
      <c r="WQ2" s="76"/>
      <c r="WR2" s="76"/>
      <c r="WS2" s="76"/>
      <c r="WT2" s="76"/>
      <c r="WU2" s="76"/>
      <c r="WV2" s="76"/>
      <c r="WW2" s="76"/>
      <c r="WX2" s="76"/>
      <c r="WY2" s="76"/>
      <c r="WZ2" s="76"/>
      <c r="XA2" s="76"/>
      <c r="XB2" s="76"/>
      <c r="XC2" s="76"/>
      <c r="XD2" s="76"/>
      <c r="XE2" s="76"/>
      <c r="XF2" s="76"/>
      <c r="XG2" s="76"/>
      <c r="XH2" s="76"/>
      <c r="XI2" s="76"/>
      <c r="XJ2" s="76"/>
      <c r="XK2" s="76"/>
      <c r="XL2" s="76"/>
      <c r="XM2" s="76"/>
      <c r="XN2" s="76"/>
      <c r="XO2" s="76"/>
      <c r="XP2" s="76"/>
      <c r="XQ2" s="76"/>
      <c r="XR2" s="76"/>
      <c r="XS2" s="76"/>
      <c r="XT2" s="76"/>
      <c r="XU2" s="76"/>
      <c r="XV2" s="76"/>
      <c r="XW2" s="76"/>
      <c r="XX2" s="76"/>
      <c r="XY2" s="76"/>
      <c r="XZ2" s="76"/>
      <c r="YA2" s="76"/>
      <c r="YB2" s="76"/>
      <c r="YC2" s="76"/>
      <c r="YD2" s="76"/>
      <c r="YE2" s="76"/>
      <c r="YF2" s="76"/>
      <c r="YG2" s="76"/>
      <c r="YH2" s="76"/>
      <c r="YI2" s="76"/>
      <c r="YJ2" s="76"/>
      <c r="YK2" s="76"/>
      <c r="YL2" s="76"/>
      <c r="YM2" s="76"/>
      <c r="YN2" s="76"/>
      <c r="YO2" s="76"/>
      <c r="YP2" s="76"/>
      <c r="YQ2" s="76"/>
      <c r="YR2" s="76"/>
      <c r="YS2" s="76"/>
      <c r="YT2" s="76"/>
      <c r="YU2" s="76"/>
      <c r="YV2" s="76"/>
      <c r="YW2" s="76"/>
      <c r="YX2" s="76"/>
      <c r="YY2" s="76"/>
      <c r="YZ2" s="76"/>
      <c r="ZA2" s="76"/>
      <c r="ZB2" s="76"/>
      <c r="ZC2" s="76"/>
      <c r="ZD2" s="76"/>
      <c r="ZE2" s="76"/>
      <c r="ZF2" s="76"/>
      <c r="ZG2" s="76"/>
      <c r="ZH2" s="76"/>
      <c r="ZI2" s="76"/>
      <c r="ZJ2" s="76"/>
      <c r="ZK2" s="76"/>
      <c r="ZL2" s="76"/>
      <c r="ZM2" s="76"/>
      <c r="ZN2" s="76"/>
      <c r="ZO2" s="76"/>
      <c r="ZP2" s="76"/>
      <c r="ZQ2" s="76"/>
      <c r="ZR2" s="76"/>
      <c r="ZS2" s="76"/>
      <c r="ZT2" s="76"/>
      <c r="ZU2" s="76"/>
      <c r="ZV2" s="76"/>
      <c r="ZW2" s="76"/>
      <c r="ZX2" s="76"/>
      <c r="ZY2" s="76"/>
      <c r="ZZ2" s="76"/>
      <c r="AAA2" s="76"/>
      <c r="AAB2" s="76"/>
      <c r="AAC2" s="76"/>
      <c r="AAD2" s="76"/>
      <c r="AAE2" s="76"/>
      <c r="AAF2" s="76"/>
      <c r="AAG2" s="76"/>
      <c r="AAH2" s="76"/>
      <c r="AAI2" s="76"/>
      <c r="AAJ2" s="76"/>
      <c r="AAK2" s="76"/>
      <c r="AAL2" s="76"/>
      <c r="AAM2" s="76"/>
      <c r="AAN2" s="76"/>
      <c r="AAO2" s="76"/>
      <c r="AAP2" s="76"/>
      <c r="AAQ2" s="76"/>
      <c r="AAR2" s="76"/>
      <c r="AAS2" s="76"/>
      <c r="AAT2" s="76"/>
      <c r="AAU2" s="76"/>
      <c r="AAV2" s="76"/>
      <c r="AAW2" s="76"/>
      <c r="AAX2" s="76"/>
      <c r="AAY2" s="76"/>
      <c r="AAZ2" s="76"/>
      <c r="ABA2" s="76"/>
      <c r="ABB2" s="76"/>
      <c r="ABC2" s="76"/>
      <c r="ABD2" s="76"/>
      <c r="ABE2" s="76"/>
      <c r="ABF2" s="76"/>
      <c r="ABG2" s="76"/>
      <c r="ABH2" s="76"/>
      <c r="ABI2" s="76"/>
      <c r="ABJ2" s="76"/>
      <c r="ABK2" s="76"/>
      <c r="ABL2" s="76"/>
      <c r="ABM2" s="76"/>
      <c r="ABN2" s="76"/>
      <c r="ABO2" s="76"/>
      <c r="ABP2" s="76"/>
      <c r="ABQ2" s="76"/>
      <c r="ABR2" s="76"/>
      <c r="ABS2" s="76"/>
      <c r="ABT2" s="76"/>
      <c r="ABU2" s="76"/>
      <c r="ABV2" s="76"/>
      <c r="ABW2" s="76"/>
      <c r="ABX2" s="76"/>
      <c r="ABY2" s="76"/>
      <c r="ABZ2" s="76"/>
      <c r="ACA2" s="76"/>
      <c r="ACB2" s="76"/>
      <c r="ACC2" s="76"/>
      <c r="ACD2" s="76"/>
      <c r="ACE2" s="76"/>
      <c r="ACF2" s="76"/>
      <c r="ACG2" s="76"/>
      <c r="ACH2" s="76"/>
      <c r="ACI2" s="76"/>
      <c r="ACJ2" s="76"/>
      <c r="ACK2" s="76"/>
      <c r="ACL2" s="76"/>
      <c r="ACM2" s="76"/>
      <c r="ACN2" s="76"/>
      <c r="ACO2" s="76"/>
      <c r="ACP2" s="76"/>
      <c r="ACQ2" s="76"/>
      <c r="ACR2" s="76"/>
      <c r="ACS2" s="76"/>
      <c r="ACT2" s="76"/>
      <c r="ACU2" s="76"/>
      <c r="ACV2" s="76"/>
      <c r="ACW2" s="76"/>
      <c r="ACX2" s="76"/>
      <c r="ACY2" s="76"/>
      <c r="ACZ2" s="76"/>
      <c r="ADA2" s="76"/>
      <c r="ADB2" s="76"/>
      <c r="ADC2" s="76"/>
      <c r="ADD2" s="76"/>
      <c r="ADE2" s="76"/>
      <c r="ADF2" s="76"/>
      <c r="ADG2" s="76"/>
      <c r="ADH2" s="76"/>
      <c r="ADI2" s="76"/>
      <c r="ADJ2" s="76"/>
      <c r="ADK2" s="76"/>
      <c r="ADL2" s="76"/>
      <c r="ADM2" s="76"/>
      <c r="ADN2" s="76"/>
      <c r="ADO2" s="76"/>
      <c r="ADP2" s="76"/>
      <c r="ADQ2" s="76"/>
      <c r="ADR2" s="76"/>
      <c r="ADS2" s="76"/>
      <c r="ADT2" s="76"/>
      <c r="ADU2" s="76"/>
      <c r="ADV2" s="76"/>
      <c r="ADW2" s="76"/>
      <c r="ADX2" s="76"/>
      <c r="ADY2" s="76"/>
      <c r="ADZ2" s="76"/>
      <c r="AEA2" s="76"/>
      <c r="AEB2" s="76"/>
      <c r="AEC2" s="76"/>
      <c r="AED2" s="76"/>
      <c r="AEE2" s="76"/>
      <c r="AEF2" s="76"/>
      <c r="AEG2" s="76"/>
      <c r="AEH2" s="76"/>
      <c r="AEI2" s="76"/>
      <c r="AEJ2" s="76"/>
      <c r="AEK2" s="76"/>
      <c r="AEL2" s="76"/>
      <c r="AEM2" s="76"/>
      <c r="AEN2" s="76"/>
      <c r="AEO2" s="76"/>
      <c r="AEP2" s="76"/>
      <c r="AEQ2" s="76"/>
      <c r="AER2" s="76"/>
      <c r="AES2" s="76"/>
      <c r="AET2" s="76"/>
      <c r="AEU2" s="76"/>
      <c r="AEV2" s="76"/>
      <c r="AEW2" s="76"/>
      <c r="AEX2" s="76"/>
      <c r="AEY2" s="76"/>
      <c r="AEZ2" s="76"/>
      <c r="AFA2" s="76"/>
      <c r="AFB2" s="76"/>
      <c r="AFC2" s="76"/>
      <c r="AFD2" s="76"/>
      <c r="AFE2" s="76"/>
      <c r="AFF2" s="76"/>
      <c r="AFG2" s="76"/>
      <c r="AFH2" s="76"/>
      <c r="AFI2" s="76"/>
      <c r="AFJ2" s="76"/>
      <c r="AFK2" s="76"/>
      <c r="AFL2" s="76"/>
      <c r="AFM2" s="76"/>
      <c r="AFN2" s="76"/>
      <c r="AFO2" s="76"/>
      <c r="AFP2" s="76"/>
      <c r="AFQ2" s="76"/>
      <c r="AFR2" s="76"/>
      <c r="AFS2" s="76"/>
      <c r="AFT2" s="76"/>
      <c r="AFU2" s="76"/>
      <c r="AFV2" s="76"/>
      <c r="AFW2" s="76"/>
      <c r="AFX2" s="76"/>
      <c r="AFY2" s="76"/>
      <c r="AFZ2" s="76"/>
      <c r="AGA2" s="76"/>
      <c r="AGB2" s="76"/>
      <c r="AGC2" s="76"/>
      <c r="AGD2" s="76"/>
      <c r="AGE2" s="76"/>
      <c r="AGF2" s="76"/>
      <c r="AGG2" s="76"/>
      <c r="AGH2" s="76"/>
      <c r="AGI2" s="76"/>
      <c r="AGJ2" s="76"/>
      <c r="AGK2" s="76"/>
      <c r="AGL2" s="76"/>
      <c r="AGM2" s="76"/>
      <c r="AGN2" s="76"/>
      <c r="AGO2" s="76"/>
      <c r="AGP2" s="76"/>
      <c r="AGQ2" s="76"/>
      <c r="AGR2" s="76"/>
      <c r="AGS2" s="76"/>
      <c r="AGT2" s="76"/>
      <c r="AGU2" s="76"/>
      <c r="AGV2" s="76"/>
      <c r="AGW2" s="76"/>
      <c r="AGX2" s="76"/>
      <c r="AGY2" s="76"/>
      <c r="AGZ2" s="76"/>
      <c r="AHA2" s="76"/>
      <c r="AHB2" s="76"/>
      <c r="AHC2" s="76"/>
      <c r="AHD2" s="76"/>
      <c r="AHE2" s="76"/>
      <c r="AHF2" s="76"/>
      <c r="AHG2" s="76"/>
      <c r="AHH2" s="76"/>
      <c r="AHI2" s="76"/>
      <c r="AHJ2" s="76"/>
      <c r="AHK2" s="76"/>
      <c r="AHL2" s="76"/>
      <c r="AHM2" s="76"/>
      <c r="AHN2" s="76"/>
      <c r="AHO2" s="76"/>
      <c r="AHP2" s="76"/>
      <c r="AHQ2" s="76"/>
      <c r="AHR2" s="76"/>
      <c r="AHS2" s="76"/>
      <c r="AHT2" s="76"/>
      <c r="AHU2" s="76"/>
      <c r="AHV2" s="76"/>
      <c r="AHW2" s="76"/>
      <c r="AHX2" s="76"/>
      <c r="AHY2" s="76"/>
      <c r="AHZ2" s="76"/>
      <c r="AIA2" s="76"/>
      <c r="AIB2" s="76"/>
      <c r="AIC2" s="76"/>
      <c r="AID2" s="76"/>
      <c r="AIE2" s="76"/>
      <c r="AIF2" s="76"/>
      <c r="AIG2" s="76"/>
      <c r="AIH2" s="76"/>
      <c r="AII2" s="76"/>
    </row>
    <row r="3" spans="1:919" s="77" customFormat="1" ht="12.75" x14ac:dyDescent="0.2">
      <c r="A3" s="75"/>
      <c r="B3" s="75"/>
      <c r="C3" s="75"/>
      <c r="D3" s="75"/>
      <c r="E3" s="939" t="str">
        <f>IF(OR(OsnPodaci!A10="",OsnPodaci!A13=""),"",OsnPodaci!A10 &amp; ", " &amp; OsnPodaci!A13)</f>
        <v>Tuzla, Bukinje bb</v>
      </c>
      <c r="F3" s="388"/>
      <c r="G3" s="388"/>
      <c r="H3" s="375"/>
      <c r="I3" s="374"/>
      <c r="J3" s="943" t="str">
        <f>IF(AND(OsnPodaci!A16="DA",LEN(OsnPodaci!B16)=12),OsnPodaci!B16,"-")</f>
        <v>209197100002</v>
      </c>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c r="FK3" s="76"/>
      <c r="FL3" s="76"/>
      <c r="FM3" s="76"/>
      <c r="FN3" s="76"/>
      <c r="FO3" s="76"/>
      <c r="FP3" s="76"/>
      <c r="FQ3" s="76"/>
      <c r="FR3" s="76"/>
      <c r="FS3" s="76"/>
      <c r="FT3" s="76"/>
      <c r="FU3" s="76"/>
      <c r="FV3" s="76"/>
      <c r="FW3" s="76"/>
      <c r="FX3" s="76"/>
      <c r="FY3" s="76"/>
      <c r="FZ3" s="76"/>
      <c r="GA3" s="76"/>
      <c r="GB3" s="76"/>
      <c r="GC3" s="76"/>
      <c r="GD3" s="76"/>
      <c r="GE3" s="76"/>
      <c r="GF3" s="76"/>
      <c r="GG3" s="76"/>
      <c r="GH3" s="76"/>
      <c r="GI3" s="76"/>
      <c r="GJ3" s="76"/>
      <c r="GK3" s="76"/>
      <c r="GL3" s="76"/>
      <c r="GM3" s="76"/>
      <c r="GN3" s="76"/>
      <c r="GO3" s="76"/>
      <c r="GP3" s="76"/>
      <c r="GQ3" s="76"/>
      <c r="GR3" s="76"/>
      <c r="GS3" s="76"/>
      <c r="GT3" s="76"/>
      <c r="GU3" s="76"/>
      <c r="GV3" s="76"/>
      <c r="GW3" s="76"/>
      <c r="GX3" s="76"/>
      <c r="GY3" s="76"/>
      <c r="GZ3" s="76"/>
      <c r="HA3" s="76"/>
      <c r="HB3" s="76"/>
      <c r="HC3" s="76"/>
      <c r="HD3" s="76"/>
      <c r="HE3" s="76"/>
      <c r="HF3" s="76"/>
      <c r="HG3" s="76"/>
      <c r="HH3" s="76"/>
      <c r="HI3" s="76"/>
      <c r="HJ3" s="76"/>
      <c r="HK3" s="76"/>
      <c r="HL3" s="76"/>
      <c r="HM3" s="76"/>
      <c r="HN3" s="76"/>
      <c r="HO3" s="76"/>
      <c r="HP3" s="76"/>
      <c r="HQ3" s="76"/>
      <c r="HR3" s="76"/>
      <c r="HS3" s="76"/>
      <c r="HT3" s="76"/>
      <c r="HU3" s="76"/>
      <c r="HV3" s="76"/>
      <c r="HW3" s="76"/>
      <c r="HX3" s="76"/>
      <c r="HY3" s="76"/>
      <c r="HZ3" s="76"/>
      <c r="IA3" s="76"/>
      <c r="IB3" s="76"/>
      <c r="IC3" s="76"/>
      <c r="ID3" s="76"/>
      <c r="IE3" s="76"/>
      <c r="IF3" s="76"/>
      <c r="IG3" s="76"/>
      <c r="IH3" s="76"/>
      <c r="II3" s="76"/>
      <c r="IJ3" s="76"/>
      <c r="IK3" s="76"/>
      <c r="IL3" s="76"/>
      <c r="IM3" s="76"/>
      <c r="IN3" s="76"/>
      <c r="IO3" s="76"/>
      <c r="IP3" s="76"/>
      <c r="IQ3" s="76"/>
      <c r="IR3" s="76"/>
      <c r="IS3" s="76"/>
      <c r="IT3" s="76"/>
      <c r="IU3" s="76"/>
      <c r="IV3" s="76"/>
      <c r="IW3" s="76"/>
      <c r="IX3" s="76"/>
      <c r="IY3" s="76"/>
      <c r="IZ3" s="76"/>
      <c r="JA3" s="76"/>
      <c r="JB3" s="76"/>
      <c r="JC3" s="76"/>
      <c r="JD3" s="76"/>
      <c r="JE3" s="76"/>
      <c r="JF3" s="76"/>
      <c r="JG3" s="76"/>
      <c r="JH3" s="76"/>
      <c r="JI3" s="76"/>
      <c r="JJ3" s="76"/>
      <c r="JK3" s="76"/>
      <c r="JL3" s="76"/>
      <c r="JM3" s="76"/>
      <c r="JN3" s="76"/>
      <c r="JO3" s="76"/>
      <c r="JP3" s="76"/>
      <c r="JQ3" s="76"/>
      <c r="JR3" s="76"/>
      <c r="JS3" s="76"/>
      <c r="JT3" s="76"/>
      <c r="JU3" s="76"/>
      <c r="JV3" s="76"/>
      <c r="JW3" s="76"/>
      <c r="JX3" s="76"/>
      <c r="JY3" s="76"/>
      <c r="JZ3" s="76"/>
      <c r="KA3" s="76"/>
      <c r="KB3" s="76"/>
      <c r="KC3" s="76"/>
      <c r="KD3" s="76"/>
      <c r="KE3" s="76"/>
      <c r="KF3" s="76"/>
      <c r="KG3" s="76"/>
      <c r="KH3" s="76"/>
      <c r="KI3" s="76"/>
      <c r="KJ3" s="76"/>
      <c r="KK3" s="76"/>
      <c r="KL3" s="76"/>
      <c r="KM3" s="76"/>
      <c r="KN3" s="76"/>
      <c r="KO3" s="76"/>
      <c r="KP3" s="76"/>
      <c r="KQ3" s="76"/>
      <c r="KR3" s="76"/>
      <c r="KS3" s="76"/>
      <c r="KT3" s="76"/>
      <c r="KU3" s="76"/>
      <c r="KV3" s="76"/>
      <c r="KW3" s="76"/>
      <c r="KX3" s="76"/>
      <c r="KY3" s="76"/>
      <c r="KZ3" s="76"/>
      <c r="LA3" s="76"/>
      <c r="LB3" s="76"/>
      <c r="LC3" s="76"/>
      <c r="LD3" s="76"/>
      <c r="LE3" s="76"/>
      <c r="LF3" s="76"/>
      <c r="LG3" s="76"/>
      <c r="LH3" s="76"/>
      <c r="LI3" s="76"/>
      <c r="LJ3" s="76"/>
      <c r="LK3" s="76"/>
      <c r="LL3" s="76"/>
      <c r="LM3" s="76"/>
      <c r="LN3" s="76"/>
      <c r="LO3" s="76"/>
      <c r="LP3" s="76"/>
      <c r="LQ3" s="76"/>
      <c r="LR3" s="76"/>
      <c r="LS3" s="76"/>
      <c r="LT3" s="76"/>
      <c r="LU3" s="76"/>
      <c r="LV3" s="76"/>
      <c r="LW3" s="76"/>
      <c r="LX3" s="76"/>
      <c r="LY3" s="76"/>
      <c r="LZ3" s="76"/>
      <c r="MA3" s="76"/>
      <c r="MB3" s="76"/>
      <c r="MC3" s="76"/>
      <c r="MD3" s="76"/>
      <c r="ME3" s="76"/>
      <c r="MF3" s="76"/>
      <c r="MG3" s="76"/>
      <c r="MH3" s="76"/>
      <c r="MI3" s="76"/>
      <c r="MJ3" s="76"/>
      <c r="MK3" s="76"/>
      <c r="ML3" s="76"/>
      <c r="MM3" s="76"/>
      <c r="MN3" s="76"/>
      <c r="MO3" s="76"/>
      <c r="MP3" s="76"/>
      <c r="MQ3" s="76"/>
      <c r="MR3" s="76"/>
      <c r="MS3" s="76"/>
      <c r="MT3" s="76"/>
      <c r="MU3" s="76"/>
      <c r="MV3" s="76"/>
      <c r="MW3" s="76"/>
      <c r="MX3" s="76"/>
      <c r="MY3" s="76"/>
      <c r="MZ3" s="76"/>
      <c r="NA3" s="76"/>
      <c r="NB3" s="76"/>
      <c r="NC3" s="76"/>
      <c r="ND3" s="76"/>
      <c r="NE3" s="76"/>
      <c r="NF3" s="76"/>
      <c r="NG3" s="76"/>
      <c r="NH3" s="76"/>
      <c r="NI3" s="76"/>
      <c r="NJ3" s="76"/>
      <c r="NK3" s="76"/>
      <c r="NL3" s="76"/>
      <c r="NM3" s="76"/>
      <c r="NN3" s="76"/>
      <c r="NO3" s="76"/>
      <c r="NP3" s="76"/>
      <c r="NQ3" s="76"/>
      <c r="NR3" s="76"/>
      <c r="NS3" s="76"/>
      <c r="NT3" s="76"/>
      <c r="NU3" s="76"/>
      <c r="NV3" s="76"/>
      <c r="NW3" s="76"/>
      <c r="NX3" s="76"/>
      <c r="NY3" s="76"/>
      <c r="NZ3" s="76"/>
      <c r="OA3" s="76"/>
      <c r="OB3" s="76"/>
      <c r="OC3" s="76"/>
      <c r="OD3" s="76"/>
      <c r="OE3" s="76"/>
      <c r="OF3" s="76"/>
      <c r="OG3" s="76"/>
      <c r="OH3" s="76"/>
      <c r="OI3" s="76"/>
      <c r="OJ3" s="76"/>
      <c r="OK3" s="76"/>
      <c r="OL3" s="76"/>
      <c r="OM3" s="76"/>
      <c r="ON3" s="76"/>
      <c r="OO3" s="76"/>
      <c r="OP3" s="76"/>
      <c r="OQ3" s="76"/>
      <c r="OR3" s="76"/>
      <c r="OS3" s="76"/>
      <c r="OT3" s="76"/>
      <c r="OU3" s="76"/>
      <c r="OV3" s="76"/>
      <c r="OW3" s="76"/>
      <c r="OX3" s="76"/>
      <c r="OY3" s="76"/>
      <c r="OZ3" s="76"/>
      <c r="PA3" s="76"/>
      <c r="PB3" s="76"/>
      <c r="PC3" s="76"/>
      <c r="PD3" s="76"/>
      <c r="PE3" s="76"/>
      <c r="PF3" s="76"/>
      <c r="PG3" s="76"/>
      <c r="PH3" s="76"/>
      <c r="PI3" s="76"/>
      <c r="PJ3" s="76"/>
      <c r="PK3" s="76"/>
      <c r="PL3" s="76"/>
      <c r="PM3" s="76"/>
      <c r="PN3" s="76"/>
      <c r="PO3" s="76"/>
      <c r="PP3" s="76"/>
      <c r="PQ3" s="76"/>
      <c r="PR3" s="76"/>
      <c r="PS3" s="76"/>
      <c r="PT3" s="76"/>
      <c r="PU3" s="76"/>
      <c r="PV3" s="76"/>
      <c r="PW3" s="76"/>
      <c r="PX3" s="76"/>
      <c r="PY3" s="76"/>
      <c r="PZ3" s="76"/>
      <c r="QA3" s="76"/>
      <c r="QB3" s="76"/>
      <c r="QC3" s="76"/>
      <c r="QD3" s="76"/>
      <c r="QE3" s="76"/>
      <c r="QF3" s="76"/>
      <c r="QG3" s="76"/>
      <c r="QH3" s="76"/>
      <c r="QI3" s="76"/>
      <c r="QJ3" s="76"/>
      <c r="QK3" s="76"/>
      <c r="QL3" s="76"/>
      <c r="QM3" s="76"/>
      <c r="QN3" s="76"/>
      <c r="QO3" s="76"/>
      <c r="QP3" s="76"/>
      <c r="QQ3" s="76"/>
      <c r="QR3" s="76"/>
      <c r="QS3" s="76"/>
      <c r="QT3" s="76"/>
      <c r="QU3" s="76"/>
      <c r="QV3" s="76"/>
      <c r="QW3" s="76"/>
      <c r="QX3" s="76"/>
      <c r="QY3" s="76"/>
      <c r="QZ3" s="76"/>
      <c r="RA3" s="76"/>
      <c r="RB3" s="76"/>
      <c r="RC3" s="76"/>
      <c r="RD3" s="76"/>
      <c r="RE3" s="76"/>
      <c r="RF3" s="76"/>
      <c r="RG3" s="76"/>
      <c r="RH3" s="76"/>
      <c r="RI3" s="76"/>
      <c r="RJ3" s="76"/>
      <c r="RK3" s="76"/>
      <c r="RL3" s="76"/>
      <c r="RM3" s="76"/>
      <c r="RN3" s="76"/>
      <c r="RO3" s="76"/>
      <c r="RP3" s="76"/>
      <c r="RQ3" s="76"/>
      <c r="RR3" s="76"/>
      <c r="RS3" s="76"/>
      <c r="RT3" s="76"/>
      <c r="RU3" s="76"/>
      <c r="RV3" s="76"/>
      <c r="RW3" s="76"/>
      <c r="RX3" s="76"/>
      <c r="RY3" s="76"/>
      <c r="RZ3" s="76"/>
      <c r="SA3" s="76"/>
      <c r="SB3" s="76"/>
      <c r="SC3" s="76"/>
      <c r="SD3" s="76"/>
      <c r="SE3" s="76"/>
      <c r="SF3" s="76"/>
      <c r="SG3" s="76"/>
      <c r="SH3" s="76"/>
      <c r="SI3" s="76"/>
      <c r="SJ3" s="76"/>
      <c r="SK3" s="76"/>
      <c r="SL3" s="76"/>
      <c r="SM3" s="76"/>
      <c r="SN3" s="76"/>
      <c r="SO3" s="76"/>
      <c r="SP3" s="76"/>
      <c r="SQ3" s="76"/>
      <c r="SR3" s="76"/>
      <c r="SS3" s="76"/>
      <c r="ST3" s="76"/>
      <c r="SU3" s="76"/>
      <c r="SV3" s="76"/>
      <c r="SW3" s="76"/>
      <c r="SX3" s="76"/>
      <c r="SY3" s="76"/>
      <c r="SZ3" s="76"/>
      <c r="TA3" s="76"/>
      <c r="TB3" s="76"/>
      <c r="TC3" s="76"/>
      <c r="TD3" s="76"/>
      <c r="TE3" s="76"/>
      <c r="TF3" s="76"/>
      <c r="TG3" s="76"/>
      <c r="TH3" s="76"/>
      <c r="TI3" s="76"/>
      <c r="TJ3" s="76"/>
      <c r="TK3" s="76"/>
      <c r="TL3" s="76"/>
      <c r="TM3" s="76"/>
      <c r="TN3" s="76"/>
      <c r="TO3" s="76"/>
      <c r="TP3" s="76"/>
      <c r="TQ3" s="76"/>
      <c r="TR3" s="76"/>
      <c r="TS3" s="76"/>
      <c r="TT3" s="76"/>
      <c r="TU3" s="76"/>
      <c r="TV3" s="76"/>
      <c r="TW3" s="76"/>
      <c r="TX3" s="76"/>
      <c r="TY3" s="76"/>
      <c r="TZ3" s="76"/>
      <c r="UA3" s="76"/>
      <c r="UB3" s="76"/>
      <c r="UC3" s="76"/>
      <c r="UD3" s="76"/>
      <c r="UE3" s="76"/>
      <c r="UF3" s="76"/>
      <c r="UG3" s="76"/>
      <c r="UH3" s="76"/>
      <c r="UI3" s="76"/>
      <c r="UJ3" s="76"/>
      <c r="UK3" s="76"/>
      <c r="UL3" s="76"/>
      <c r="UM3" s="76"/>
      <c r="UN3" s="76"/>
      <c r="UO3" s="76"/>
      <c r="UP3" s="76"/>
      <c r="UQ3" s="76"/>
      <c r="UR3" s="76"/>
      <c r="US3" s="76"/>
      <c r="UT3" s="76"/>
      <c r="UU3" s="76"/>
      <c r="UV3" s="76"/>
      <c r="UW3" s="76"/>
      <c r="UX3" s="76"/>
      <c r="UY3" s="76"/>
      <c r="UZ3" s="76"/>
      <c r="VA3" s="76"/>
      <c r="VB3" s="76"/>
      <c r="VC3" s="76"/>
      <c r="VD3" s="76"/>
      <c r="VE3" s="76"/>
      <c r="VF3" s="76"/>
      <c r="VG3" s="76"/>
      <c r="VH3" s="76"/>
      <c r="VI3" s="76"/>
      <c r="VJ3" s="76"/>
      <c r="VK3" s="76"/>
      <c r="VL3" s="76"/>
      <c r="VM3" s="76"/>
      <c r="VN3" s="76"/>
      <c r="VO3" s="76"/>
      <c r="VP3" s="76"/>
      <c r="VQ3" s="76"/>
      <c r="VR3" s="76"/>
      <c r="VS3" s="76"/>
      <c r="VT3" s="76"/>
      <c r="VU3" s="76"/>
      <c r="VV3" s="76"/>
      <c r="VW3" s="76"/>
      <c r="VX3" s="76"/>
      <c r="VY3" s="76"/>
      <c r="VZ3" s="76"/>
      <c r="WA3" s="76"/>
      <c r="WB3" s="76"/>
      <c r="WC3" s="76"/>
      <c r="WD3" s="76"/>
      <c r="WE3" s="76"/>
      <c r="WF3" s="76"/>
      <c r="WG3" s="76"/>
      <c r="WH3" s="76"/>
      <c r="WI3" s="76"/>
      <c r="WJ3" s="76"/>
      <c r="WK3" s="76"/>
      <c r="WL3" s="76"/>
      <c r="WM3" s="76"/>
      <c r="WN3" s="76"/>
      <c r="WO3" s="76"/>
      <c r="WP3" s="76"/>
      <c r="WQ3" s="76"/>
      <c r="WR3" s="76"/>
      <c r="WS3" s="76"/>
      <c r="WT3" s="76"/>
      <c r="WU3" s="76"/>
      <c r="WV3" s="76"/>
      <c r="WW3" s="76"/>
      <c r="WX3" s="76"/>
      <c r="WY3" s="76"/>
      <c r="WZ3" s="76"/>
      <c r="XA3" s="76"/>
      <c r="XB3" s="76"/>
      <c r="XC3" s="76"/>
      <c r="XD3" s="76"/>
      <c r="XE3" s="76"/>
      <c r="XF3" s="76"/>
      <c r="XG3" s="76"/>
      <c r="XH3" s="76"/>
      <c r="XI3" s="76"/>
      <c r="XJ3" s="76"/>
      <c r="XK3" s="76"/>
      <c r="XL3" s="76"/>
      <c r="XM3" s="76"/>
      <c r="XN3" s="76"/>
      <c r="XO3" s="76"/>
      <c r="XP3" s="76"/>
      <c r="XQ3" s="76"/>
      <c r="XR3" s="76"/>
      <c r="XS3" s="76"/>
      <c r="XT3" s="76"/>
      <c r="XU3" s="76"/>
      <c r="XV3" s="76"/>
      <c r="XW3" s="76"/>
      <c r="XX3" s="76"/>
      <c r="XY3" s="76"/>
      <c r="XZ3" s="76"/>
      <c r="YA3" s="76"/>
      <c r="YB3" s="76"/>
      <c r="YC3" s="76"/>
      <c r="YD3" s="76"/>
      <c r="YE3" s="76"/>
      <c r="YF3" s="76"/>
      <c r="YG3" s="76"/>
      <c r="YH3" s="76"/>
      <c r="YI3" s="76"/>
      <c r="YJ3" s="76"/>
      <c r="YK3" s="76"/>
      <c r="YL3" s="76"/>
      <c r="YM3" s="76"/>
      <c r="YN3" s="76"/>
      <c r="YO3" s="76"/>
      <c r="YP3" s="76"/>
      <c r="YQ3" s="76"/>
      <c r="YR3" s="76"/>
      <c r="YS3" s="76"/>
      <c r="YT3" s="76"/>
      <c r="YU3" s="76"/>
      <c r="YV3" s="76"/>
      <c r="YW3" s="76"/>
      <c r="YX3" s="76"/>
      <c r="YY3" s="76"/>
      <c r="YZ3" s="76"/>
      <c r="ZA3" s="76"/>
      <c r="ZB3" s="76"/>
      <c r="ZC3" s="76"/>
      <c r="ZD3" s="76"/>
      <c r="ZE3" s="76"/>
      <c r="ZF3" s="76"/>
      <c r="ZG3" s="76"/>
      <c r="ZH3" s="76"/>
      <c r="ZI3" s="76"/>
      <c r="ZJ3" s="76"/>
      <c r="ZK3" s="76"/>
      <c r="ZL3" s="76"/>
      <c r="ZM3" s="76"/>
      <c r="ZN3" s="76"/>
      <c r="ZO3" s="76"/>
      <c r="ZP3" s="76"/>
      <c r="ZQ3" s="76"/>
      <c r="ZR3" s="76"/>
      <c r="ZS3" s="76"/>
      <c r="ZT3" s="76"/>
      <c r="ZU3" s="76"/>
      <c r="ZV3" s="76"/>
      <c r="ZW3" s="76"/>
      <c r="ZX3" s="76"/>
      <c r="ZY3" s="76"/>
      <c r="ZZ3" s="76"/>
      <c r="AAA3" s="76"/>
      <c r="AAB3" s="76"/>
      <c r="AAC3" s="76"/>
      <c r="AAD3" s="76"/>
      <c r="AAE3" s="76"/>
      <c r="AAF3" s="76"/>
      <c r="AAG3" s="76"/>
      <c r="AAH3" s="76"/>
      <c r="AAI3" s="76"/>
      <c r="AAJ3" s="76"/>
      <c r="AAK3" s="76"/>
      <c r="AAL3" s="76"/>
      <c r="AAM3" s="76"/>
      <c r="AAN3" s="76"/>
      <c r="AAO3" s="76"/>
      <c r="AAP3" s="76"/>
      <c r="AAQ3" s="76"/>
      <c r="AAR3" s="76"/>
      <c r="AAS3" s="76"/>
      <c r="AAT3" s="76"/>
      <c r="AAU3" s="76"/>
      <c r="AAV3" s="76"/>
      <c r="AAW3" s="76"/>
      <c r="AAX3" s="76"/>
      <c r="AAY3" s="76"/>
      <c r="AAZ3" s="76"/>
      <c r="ABA3" s="76"/>
      <c r="ABB3" s="76"/>
      <c r="ABC3" s="76"/>
      <c r="ABD3" s="76"/>
      <c r="ABE3" s="76"/>
      <c r="ABF3" s="76"/>
      <c r="ABG3" s="76"/>
      <c r="ABH3" s="76"/>
      <c r="ABI3" s="76"/>
      <c r="ABJ3" s="76"/>
      <c r="ABK3" s="76"/>
      <c r="ABL3" s="76"/>
      <c r="ABM3" s="76"/>
      <c r="ABN3" s="76"/>
      <c r="ABO3" s="76"/>
      <c r="ABP3" s="76"/>
      <c r="ABQ3" s="76"/>
      <c r="ABR3" s="76"/>
      <c r="ABS3" s="76"/>
      <c r="ABT3" s="76"/>
      <c r="ABU3" s="76"/>
      <c r="ABV3" s="76"/>
      <c r="ABW3" s="76"/>
      <c r="ABX3" s="76"/>
      <c r="ABY3" s="76"/>
      <c r="ABZ3" s="76"/>
      <c r="ACA3" s="76"/>
      <c r="ACB3" s="76"/>
      <c r="ACC3" s="76"/>
      <c r="ACD3" s="76"/>
      <c r="ACE3" s="76"/>
      <c r="ACF3" s="76"/>
      <c r="ACG3" s="76"/>
      <c r="ACH3" s="76"/>
      <c r="ACI3" s="76"/>
      <c r="ACJ3" s="76"/>
      <c r="ACK3" s="76"/>
      <c r="ACL3" s="76"/>
      <c r="ACM3" s="76"/>
      <c r="ACN3" s="76"/>
      <c r="ACO3" s="76"/>
      <c r="ACP3" s="76"/>
      <c r="ACQ3" s="76"/>
      <c r="ACR3" s="76"/>
      <c r="ACS3" s="76"/>
      <c r="ACT3" s="76"/>
      <c r="ACU3" s="76"/>
      <c r="ACV3" s="76"/>
      <c r="ACW3" s="76"/>
      <c r="ACX3" s="76"/>
      <c r="ACY3" s="76"/>
      <c r="ACZ3" s="76"/>
      <c r="ADA3" s="76"/>
      <c r="ADB3" s="76"/>
      <c r="ADC3" s="76"/>
      <c r="ADD3" s="76"/>
      <c r="ADE3" s="76"/>
      <c r="ADF3" s="76"/>
      <c r="ADG3" s="76"/>
      <c r="ADH3" s="76"/>
      <c r="ADI3" s="76"/>
      <c r="ADJ3" s="76"/>
      <c r="ADK3" s="76"/>
      <c r="ADL3" s="76"/>
      <c r="ADM3" s="76"/>
      <c r="ADN3" s="76"/>
      <c r="ADO3" s="76"/>
      <c r="ADP3" s="76"/>
      <c r="ADQ3" s="76"/>
      <c r="ADR3" s="76"/>
      <c r="ADS3" s="76"/>
      <c r="ADT3" s="76"/>
      <c r="ADU3" s="76"/>
      <c r="ADV3" s="76"/>
      <c r="ADW3" s="76"/>
      <c r="ADX3" s="76"/>
      <c r="ADY3" s="76"/>
      <c r="ADZ3" s="76"/>
      <c r="AEA3" s="76"/>
      <c r="AEB3" s="76"/>
      <c r="AEC3" s="76"/>
      <c r="AED3" s="76"/>
      <c r="AEE3" s="76"/>
      <c r="AEF3" s="76"/>
      <c r="AEG3" s="76"/>
      <c r="AEH3" s="76"/>
      <c r="AEI3" s="76"/>
      <c r="AEJ3" s="76"/>
      <c r="AEK3" s="76"/>
      <c r="AEL3" s="76"/>
      <c r="AEM3" s="76"/>
      <c r="AEN3" s="76"/>
      <c r="AEO3" s="76"/>
      <c r="AEP3" s="76"/>
      <c r="AEQ3" s="76"/>
      <c r="AER3" s="76"/>
      <c r="AES3" s="76"/>
      <c r="AET3" s="76"/>
      <c r="AEU3" s="76"/>
      <c r="AEV3" s="76"/>
      <c r="AEW3" s="76"/>
      <c r="AEX3" s="76"/>
      <c r="AEY3" s="76"/>
      <c r="AEZ3" s="76"/>
      <c r="AFA3" s="76"/>
      <c r="AFB3" s="76"/>
      <c r="AFC3" s="76"/>
      <c r="AFD3" s="76"/>
      <c r="AFE3" s="76"/>
      <c r="AFF3" s="76"/>
      <c r="AFG3" s="76"/>
      <c r="AFH3" s="76"/>
      <c r="AFI3" s="76"/>
      <c r="AFJ3" s="76"/>
      <c r="AFK3" s="76"/>
      <c r="AFL3" s="76"/>
      <c r="AFM3" s="76"/>
      <c r="AFN3" s="76"/>
      <c r="AFO3" s="76"/>
      <c r="AFP3" s="76"/>
      <c r="AFQ3" s="76"/>
      <c r="AFR3" s="76"/>
      <c r="AFS3" s="76"/>
      <c r="AFT3" s="76"/>
      <c r="AFU3" s="76"/>
      <c r="AFV3" s="76"/>
      <c r="AFW3" s="76"/>
      <c r="AFX3" s="76"/>
      <c r="AFY3" s="76"/>
      <c r="AFZ3" s="76"/>
      <c r="AGA3" s="76"/>
      <c r="AGB3" s="76"/>
      <c r="AGC3" s="76"/>
      <c r="AGD3" s="76"/>
      <c r="AGE3" s="76"/>
      <c r="AGF3" s="76"/>
      <c r="AGG3" s="76"/>
      <c r="AGH3" s="76"/>
      <c r="AGI3" s="76"/>
      <c r="AGJ3" s="76"/>
      <c r="AGK3" s="76"/>
      <c r="AGL3" s="76"/>
      <c r="AGM3" s="76"/>
      <c r="AGN3" s="76"/>
      <c r="AGO3" s="76"/>
      <c r="AGP3" s="76"/>
      <c r="AGQ3" s="76"/>
      <c r="AGR3" s="76"/>
      <c r="AGS3" s="76"/>
      <c r="AGT3" s="76"/>
      <c r="AGU3" s="76"/>
      <c r="AGV3" s="76"/>
      <c r="AGW3" s="76"/>
      <c r="AGX3" s="76"/>
      <c r="AGY3" s="76"/>
      <c r="AGZ3" s="76"/>
      <c r="AHA3" s="76"/>
      <c r="AHB3" s="76"/>
      <c r="AHC3" s="76"/>
      <c r="AHD3" s="76"/>
      <c r="AHE3" s="76"/>
      <c r="AHF3" s="76"/>
      <c r="AHG3" s="76"/>
      <c r="AHH3" s="76"/>
      <c r="AHI3" s="76"/>
      <c r="AHJ3" s="76"/>
      <c r="AHK3" s="76"/>
      <c r="AHL3" s="76"/>
      <c r="AHM3" s="76"/>
      <c r="AHN3" s="76"/>
      <c r="AHO3" s="76"/>
      <c r="AHP3" s="76"/>
      <c r="AHQ3" s="76"/>
      <c r="AHR3" s="76"/>
      <c r="AHS3" s="76"/>
      <c r="AHT3" s="76"/>
      <c r="AHU3" s="76"/>
      <c r="AHV3" s="76"/>
      <c r="AHW3" s="76"/>
      <c r="AHX3" s="76"/>
      <c r="AHY3" s="76"/>
      <c r="AHZ3" s="76"/>
      <c r="AIA3" s="76"/>
      <c r="AIB3" s="76"/>
      <c r="AIC3" s="76"/>
      <c r="AID3" s="76"/>
      <c r="AIE3" s="76"/>
      <c r="AIF3" s="76"/>
      <c r="AIG3" s="76"/>
      <c r="AIH3" s="76"/>
      <c r="AII3" s="76"/>
    </row>
    <row r="4" spans="1:919" s="77" customFormat="1" ht="12.75" x14ac:dyDescent="0.25">
      <c r="A4" s="75"/>
      <c r="B4" s="75"/>
      <c r="C4" s="75"/>
      <c r="D4" s="75"/>
      <c r="E4" s="941" t="s">
        <v>2070</v>
      </c>
      <c r="F4" s="315"/>
      <c r="G4" s="315"/>
      <c r="H4" s="315"/>
      <c r="I4" s="376"/>
      <c r="J4" s="942" t="s">
        <v>2071</v>
      </c>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c r="JL4" s="76"/>
      <c r="JM4" s="76"/>
      <c r="JN4" s="76"/>
      <c r="JO4" s="76"/>
      <c r="JP4" s="76"/>
      <c r="JQ4" s="76"/>
      <c r="JR4" s="76"/>
      <c r="JS4" s="76"/>
      <c r="JT4" s="76"/>
      <c r="JU4" s="76"/>
      <c r="JV4" s="76"/>
      <c r="JW4" s="76"/>
      <c r="JX4" s="76"/>
      <c r="JY4" s="76"/>
      <c r="JZ4" s="76"/>
      <c r="KA4" s="76"/>
      <c r="KB4" s="76"/>
      <c r="KC4" s="76"/>
      <c r="KD4" s="76"/>
      <c r="KE4" s="76"/>
      <c r="KF4" s="76"/>
      <c r="KG4" s="76"/>
      <c r="KH4" s="76"/>
      <c r="KI4" s="76"/>
      <c r="KJ4" s="76"/>
      <c r="KK4" s="76"/>
      <c r="KL4" s="76"/>
      <c r="KM4" s="76"/>
      <c r="KN4" s="76"/>
      <c r="KO4" s="76"/>
      <c r="KP4" s="76"/>
      <c r="KQ4" s="76"/>
      <c r="KR4" s="76"/>
      <c r="KS4" s="76"/>
      <c r="KT4" s="76"/>
      <c r="KU4" s="76"/>
      <c r="KV4" s="76"/>
      <c r="KW4" s="76"/>
      <c r="KX4" s="76"/>
      <c r="KY4" s="76"/>
      <c r="KZ4" s="76"/>
      <c r="LA4" s="76"/>
      <c r="LB4" s="76"/>
      <c r="LC4" s="76"/>
      <c r="LD4" s="76"/>
      <c r="LE4" s="76"/>
      <c r="LF4" s="76"/>
      <c r="LG4" s="76"/>
      <c r="LH4" s="76"/>
      <c r="LI4" s="76"/>
      <c r="LJ4" s="76"/>
      <c r="LK4" s="76"/>
      <c r="LL4" s="76"/>
      <c r="LM4" s="76"/>
      <c r="LN4" s="76"/>
      <c r="LO4" s="76"/>
      <c r="LP4" s="76"/>
      <c r="LQ4" s="76"/>
      <c r="LR4" s="76"/>
      <c r="LS4" s="76"/>
      <c r="LT4" s="76"/>
      <c r="LU4" s="76"/>
      <c r="LV4" s="76"/>
      <c r="LW4" s="76"/>
      <c r="LX4" s="76"/>
      <c r="LY4" s="76"/>
      <c r="LZ4" s="76"/>
      <c r="MA4" s="76"/>
      <c r="MB4" s="76"/>
      <c r="MC4" s="76"/>
      <c r="MD4" s="76"/>
      <c r="ME4" s="76"/>
      <c r="MF4" s="76"/>
      <c r="MG4" s="76"/>
      <c r="MH4" s="76"/>
      <c r="MI4" s="76"/>
      <c r="MJ4" s="76"/>
      <c r="MK4" s="76"/>
      <c r="ML4" s="76"/>
      <c r="MM4" s="76"/>
      <c r="MN4" s="76"/>
      <c r="MO4" s="76"/>
      <c r="MP4" s="76"/>
      <c r="MQ4" s="76"/>
      <c r="MR4" s="76"/>
      <c r="MS4" s="76"/>
      <c r="MT4" s="76"/>
      <c r="MU4" s="76"/>
      <c r="MV4" s="76"/>
      <c r="MW4" s="76"/>
      <c r="MX4" s="76"/>
      <c r="MY4" s="76"/>
      <c r="MZ4" s="76"/>
      <c r="NA4" s="76"/>
      <c r="NB4" s="76"/>
      <c r="NC4" s="76"/>
      <c r="ND4" s="76"/>
      <c r="NE4" s="76"/>
      <c r="NF4" s="76"/>
      <c r="NG4" s="76"/>
      <c r="NH4" s="76"/>
      <c r="NI4" s="76"/>
      <c r="NJ4" s="76"/>
      <c r="NK4" s="76"/>
      <c r="NL4" s="76"/>
      <c r="NM4" s="76"/>
      <c r="NN4" s="76"/>
      <c r="NO4" s="76"/>
      <c r="NP4" s="76"/>
      <c r="NQ4" s="76"/>
      <c r="NR4" s="76"/>
      <c r="NS4" s="76"/>
      <c r="NT4" s="76"/>
      <c r="NU4" s="76"/>
      <c r="NV4" s="76"/>
      <c r="NW4" s="76"/>
      <c r="NX4" s="76"/>
      <c r="NY4" s="76"/>
      <c r="NZ4" s="76"/>
      <c r="OA4" s="76"/>
      <c r="OB4" s="76"/>
      <c r="OC4" s="76"/>
      <c r="OD4" s="76"/>
      <c r="OE4" s="76"/>
      <c r="OF4" s="76"/>
      <c r="OG4" s="76"/>
      <c r="OH4" s="76"/>
      <c r="OI4" s="76"/>
      <c r="OJ4" s="76"/>
      <c r="OK4" s="76"/>
      <c r="OL4" s="76"/>
      <c r="OM4" s="76"/>
      <c r="ON4" s="76"/>
      <c r="OO4" s="76"/>
      <c r="OP4" s="76"/>
      <c r="OQ4" s="76"/>
      <c r="OR4" s="76"/>
      <c r="OS4" s="76"/>
      <c r="OT4" s="76"/>
      <c r="OU4" s="76"/>
      <c r="OV4" s="76"/>
      <c r="OW4" s="76"/>
      <c r="OX4" s="76"/>
      <c r="OY4" s="76"/>
      <c r="OZ4" s="76"/>
      <c r="PA4" s="76"/>
      <c r="PB4" s="76"/>
      <c r="PC4" s="76"/>
      <c r="PD4" s="76"/>
      <c r="PE4" s="76"/>
      <c r="PF4" s="76"/>
      <c r="PG4" s="76"/>
      <c r="PH4" s="76"/>
      <c r="PI4" s="76"/>
      <c r="PJ4" s="76"/>
      <c r="PK4" s="76"/>
      <c r="PL4" s="76"/>
      <c r="PM4" s="76"/>
      <c r="PN4" s="76"/>
      <c r="PO4" s="76"/>
      <c r="PP4" s="76"/>
      <c r="PQ4" s="76"/>
      <c r="PR4" s="76"/>
      <c r="PS4" s="76"/>
      <c r="PT4" s="76"/>
      <c r="PU4" s="76"/>
      <c r="PV4" s="76"/>
      <c r="PW4" s="76"/>
      <c r="PX4" s="76"/>
      <c r="PY4" s="76"/>
      <c r="PZ4" s="76"/>
      <c r="QA4" s="76"/>
      <c r="QB4" s="76"/>
      <c r="QC4" s="76"/>
      <c r="QD4" s="76"/>
      <c r="QE4" s="76"/>
      <c r="QF4" s="76"/>
      <c r="QG4" s="76"/>
      <c r="QH4" s="76"/>
      <c r="QI4" s="76"/>
      <c r="QJ4" s="76"/>
      <c r="QK4" s="76"/>
      <c r="QL4" s="76"/>
      <c r="QM4" s="76"/>
      <c r="QN4" s="76"/>
      <c r="QO4" s="76"/>
      <c r="QP4" s="76"/>
      <c r="QQ4" s="76"/>
      <c r="QR4" s="76"/>
      <c r="QS4" s="76"/>
      <c r="QT4" s="76"/>
      <c r="QU4" s="76"/>
      <c r="QV4" s="76"/>
      <c r="QW4" s="76"/>
      <c r="QX4" s="76"/>
      <c r="QY4" s="76"/>
      <c r="QZ4" s="76"/>
      <c r="RA4" s="76"/>
      <c r="RB4" s="76"/>
      <c r="RC4" s="76"/>
      <c r="RD4" s="76"/>
      <c r="RE4" s="76"/>
      <c r="RF4" s="76"/>
      <c r="RG4" s="76"/>
      <c r="RH4" s="76"/>
      <c r="RI4" s="76"/>
      <c r="RJ4" s="76"/>
      <c r="RK4" s="76"/>
      <c r="RL4" s="76"/>
      <c r="RM4" s="76"/>
      <c r="RN4" s="76"/>
      <c r="RO4" s="76"/>
      <c r="RP4" s="76"/>
      <c r="RQ4" s="76"/>
      <c r="RR4" s="76"/>
      <c r="RS4" s="76"/>
      <c r="RT4" s="76"/>
      <c r="RU4" s="76"/>
      <c r="RV4" s="76"/>
      <c r="RW4" s="76"/>
      <c r="RX4" s="76"/>
      <c r="RY4" s="76"/>
      <c r="RZ4" s="76"/>
      <c r="SA4" s="76"/>
      <c r="SB4" s="76"/>
      <c r="SC4" s="76"/>
      <c r="SD4" s="76"/>
      <c r="SE4" s="76"/>
      <c r="SF4" s="76"/>
      <c r="SG4" s="76"/>
      <c r="SH4" s="76"/>
      <c r="SI4" s="76"/>
      <c r="SJ4" s="76"/>
      <c r="SK4" s="76"/>
      <c r="SL4" s="76"/>
      <c r="SM4" s="76"/>
      <c r="SN4" s="76"/>
      <c r="SO4" s="76"/>
      <c r="SP4" s="76"/>
      <c r="SQ4" s="76"/>
      <c r="SR4" s="76"/>
      <c r="SS4" s="76"/>
      <c r="ST4" s="76"/>
      <c r="SU4" s="76"/>
      <c r="SV4" s="76"/>
      <c r="SW4" s="76"/>
      <c r="SX4" s="76"/>
      <c r="SY4" s="76"/>
      <c r="SZ4" s="76"/>
      <c r="TA4" s="76"/>
      <c r="TB4" s="76"/>
      <c r="TC4" s="76"/>
      <c r="TD4" s="76"/>
      <c r="TE4" s="76"/>
      <c r="TF4" s="76"/>
      <c r="TG4" s="76"/>
      <c r="TH4" s="76"/>
      <c r="TI4" s="76"/>
      <c r="TJ4" s="76"/>
      <c r="TK4" s="76"/>
      <c r="TL4" s="76"/>
      <c r="TM4" s="76"/>
      <c r="TN4" s="76"/>
      <c r="TO4" s="76"/>
      <c r="TP4" s="76"/>
      <c r="TQ4" s="76"/>
      <c r="TR4" s="76"/>
      <c r="TS4" s="76"/>
      <c r="TT4" s="76"/>
      <c r="TU4" s="76"/>
      <c r="TV4" s="76"/>
      <c r="TW4" s="76"/>
      <c r="TX4" s="76"/>
      <c r="TY4" s="76"/>
      <c r="TZ4" s="76"/>
      <c r="UA4" s="76"/>
      <c r="UB4" s="76"/>
      <c r="UC4" s="76"/>
      <c r="UD4" s="76"/>
      <c r="UE4" s="76"/>
      <c r="UF4" s="76"/>
      <c r="UG4" s="76"/>
      <c r="UH4" s="76"/>
      <c r="UI4" s="76"/>
      <c r="UJ4" s="76"/>
      <c r="UK4" s="76"/>
      <c r="UL4" s="76"/>
      <c r="UM4" s="76"/>
      <c r="UN4" s="76"/>
      <c r="UO4" s="76"/>
      <c r="UP4" s="76"/>
      <c r="UQ4" s="76"/>
      <c r="UR4" s="76"/>
      <c r="US4" s="76"/>
      <c r="UT4" s="76"/>
      <c r="UU4" s="76"/>
      <c r="UV4" s="76"/>
      <c r="UW4" s="76"/>
      <c r="UX4" s="76"/>
      <c r="UY4" s="76"/>
      <c r="UZ4" s="76"/>
      <c r="VA4" s="76"/>
      <c r="VB4" s="76"/>
      <c r="VC4" s="76"/>
      <c r="VD4" s="76"/>
      <c r="VE4" s="76"/>
      <c r="VF4" s="76"/>
      <c r="VG4" s="76"/>
      <c r="VH4" s="76"/>
      <c r="VI4" s="76"/>
      <c r="VJ4" s="76"/>
      <c r="VK4" s="76"/>
      <c r="VL4" s="76"/>
      <c r="VM4" s="76"/>
      <c r="VN4" s="76"/>
      <c r="VO4" s="76"/>
      <c r="VP4" s="76"/>
      <c r="VQ4" s="76"/>
      <c r="VR4" s="76"/>
      <c r="VS4" s="76"/>
      <c r="VT4" s="76"/>
      <c r="VU4" s="76"/>
      <c r="VV4" s="76"/>
      <c r="VW4" s="76"/>
      <c r="VX4" s="76"/>
      <c r="VY4" s="76"/>
      <c r="VZ4" s="76"/>
      <c r="WA4" s="76"/>
      <c r="WB4" s="76"/>
      <c r="WC4" s="76"/>
      <c r="WD4" s="76"/>
      <c r="WE4" s="76"/>
      <c r="WF4" s="76"/>
      <c r="WG4" s="76"/>
      <c r="WH4" s="76"/>
      <c r="WI4" s="76"/>
      <c r="WJ4" s="76"/>
      <c r="WK4" s="76"/>
      <c r="WL4" s="76"/>
      <c r="WM4" s="76"/>
      <c r="WN4" s="76"/>
      <c r="WO4" s="76"/>
      <c r="WP4" s="76"/>
      <c r="WQ4" s="76"/>
      <c r="WR4" s="76"/>
      <c r="WS4" s="76"/>
      <c r="WT4" s="76"/>
      <c r="WU4" s="76"/>
      <c r="WV4" s="76"/>
      <c r="WW4" s="76"/>
      <c r="WX4" s="76"/>
      <c r="WY4" s="76"/>
      <c r="WZ4" s="76"/>
      <c r="XA4" s="76"/>
      <c r="XB4" s="76"/>
      <c r="XC4" s="76"/>
      <c r="XD4" s="76"/>
      <c r="XE4" s="76"/>
      <c r="XF4" s="76"/>
      <c r="XG4" s="76"/>
      <c r="XH4" s="76"/>
      <c r="XI4" s="76"/>
      <c r="XJ4" s="76"/>
      <c r="XK4" s="76"/>
      <c r="XL4" s="76"/>
      <c r="XM4" s="76"/>
      <c r="XN4" s="76"/>
      <c r="XO4" s="76"/>
      <c r="XP4" s="76"/>
      <c r="XQ4" s="76"/>
      <c r="XR4" s="76"/>
      <c r="XS4" s="76"/>
      <c r="XT4" s="76"/>
      <c r="XU4" s="76"/>
      <c r="XV4" s="76"/>
      <c r="XW4" s="76"/>
      <c r="XX4" s="76"/>
      <c r="XY4" s="76"/>
      <c r="XZ4" s="76"/>
      <c r="YA4" s="76"/>
      <c r="YB4" s="76"/>
      <c r="YC4" s="76"/>
      <c r="YD4" s="76"/>
      <c r="YE4" s="76"/>
      <c r="YF4" s="76"/>
      <c r="YG4" s="76"/>
      <c r="YH4" s="76"/>
      <c r="YI4" s="76"/>
      <c r="YJ4" s="76"/>
      <c r="YK4" s="76"/>
      <c r="YL4" s="76"/>
      <c r="YM4" s="76"/>
      <c r="YN4" s="76"/>
      <c r="YO4" s="76"/>
      <c r="YP4" s="76"/>
      <c r="YQ4" s="76"/>
      <c r="YR4" s="76"/>
      <c r="YS4" s="76"/>
      <c r="YT4" s="76"/>
      <c r="YU4" s="76"/>
      <c r="YV4" s="76"/>
      <c r="YW4" s="76"/>
      <c r="YX4" s="76"/>
      <c r="YY4" s="76"/>
      <c r="YZ4" s="76"/>
      <c r="ZA4" s="76"/>
      <c r="ZB4" s="76"/>
      <c r="ZC4" s="76"/>
      <c r="ZD4" s="76"/>
      <c r="ZE4" s="76"/>
      <c r="ZF4" s="76"/>
      <c r="ZG4" s="76"/>
      <c r="ZH4" s="76"/>
      <c r="ZI4" s="76"/>
      <c r="ZJ4" s="76"/>
      <c r="ZK4" s="76"/>
      <c r="ZL4" s="76"/>
      <c r="ZM4" s="76"/>
      <c r="ZN4" s="76"/>
      <c r="ZO4" s="76"/>
      <c r="ZP4" s="76"/>
      <c r="ZQ4" s="76"/>
      <c r="ZR4" s="76"/>
      <c r="ZS4" s="76"/>
      <c r="ZT4" s="76"/>
      <c r="ZU4" s="76"/>
      <c r="ZV4" s="76"/>
      <c r="ZW4" s="76"/>
      <c r="ZX4" s="76"/>
      <c r="ZY4" s="76"/>
      <c r="ZZ4" s="76"/>
      <c r="AAA4" s="76"/>
      <c r="AAB4" s="76"/>
      <c r="AAC4" s="76"/>
      <c r="AAD4" s="76"/>
      <c r="AAE4" s="76"/>
      <c r="AAF4" s="76"/>
      <c r="AAG4" s="76"/>
      <c r="AAH4" s="76"/>
      <c r="AAI4" s="76"/>
      <c r="AAJ4" s="76"/>
      <c r="AAK4" s="76"/>
      <c r="AAL4" s="76"/>
      <c r="AAM4" s="76"/>
      <c r="AAN4" s="76"/>
      <c r="AAO4" s="76"/>
      <c r="AAP4" s="76"/>
      <c r="AAQ4" s="76"/>
      <c r="AAR4" s="76"/>
      <c r="AAS4" s="76"/>
      <c r="AAT4" s="76"/>
      <c r="AAU4" s="76"/>
      <c r="AAV4" s="76"/>
      <c r="AAW4" s="76"/>
      <c r="AAX4" s="76"/>
      <c r="AAY4" s="76"/>
      <c r="AAZ4" s="76"/>
      <c r="ABA4" s="76"/>
      <c r="ABB4" s="76"/>
      <c r="ABC4" s="76"/>
      <c r="ABD4" s="76"/>
      <c r="ABE4" s="76"/>
      <c r="ABF4" s="76"/>
      <c r="ABG4" s="76"/>
      <c r="ABH4" s="76"/>
      <c r="ABI4" s="76"/>
      <c r="ABJ4" s="76"/>
      <c r="ABK4" s="76"/>
      <c r="ABL4" s="76"/>
      <c r="ABM4" s="76"/>
      <c r="ABN4" s="76"/>
      <c r="ABO4" s="76"/>
      <c r="ABP4" s="76"/>
      <c r="ABQ4" s="76"/>
      <c r="ABR4" s="76"/>
      <c r="ABS4" s="76"/>
      <c r="ABT4" s="76"/>
      <c r="ABU4" s="76"/>
      <c r="ABV4" s="76"/>
      <c r="ABW4" s="76"/>
      <c r="ABX4" s="76"/>
      <c r="ABY4" s="76"/>
      <c r="ABZ4" s="76"/>
      <c r="ACA4" s="76"/>
      <c r="ACB4" s="76"/>
      <c r="ACC4" s="76"/>
      <c r="ACD4" s="76"/>
      <c r="ACE4" s="76"/>
      <c r="ACF4" s="76"/>
      <c r="ACG4" s="76"/>
      <c r="ACH4" s="76"/>
      <c r="ACI4" s="76"/>
      <c r="ACJ4" s="76"/>
      <c r="ACK4" s="76"/>
      <c r="ACL4" s="76"/>
      <c r="ACM4" s="76"/>
      <c r="ACN4" s="76"/>
      <c r="ACO4" s="76"/>
      <c r="ACP4" s="76"/>
      <c r="ACQ4" s="76"/>
      <c r="ACR4" s="76"/>
      <c r="ACS4" s="76"/>
      <c r="ACT4" s="76"/>
      <c r="ACU4" s="76"/>
      <c r="ACV4" s="76"/>
      <c r="ACW4" s="76"/>
      <c r="ACX4" s="76"/>
      <c r="ACY4" s="76"/>
      <c r="ACZ4" s="76"/>
      <c r="ADA4" s="76"/>
      <c r="ADB4" s="76"/>
      <c r="ADC4" s="76"/>
      <c r="ADD4" s="76"/>
      <c r="ADE4" s="76"/>
      <c r="ADF4" s="76"/>
      <c r="ADG4" s="76"/>
      <c r="ADH4" s="76"/>
      <c r="ADI4" s="76"/>
      <c r="ADJ4" s="76"/>
      <c r="ADK4" s="76"/>
      <c r="ADL4" s="76"/>
      <c r="ADM4" s="76"/>
      <c r="ADN4" s="76"/>
      <c r="ADO4" s="76"/>
      <c r="ADP4" s="76"/>
      <c r="ADQ4" s="76"/>
      <c r="ADR4" s="76"/>
      <c r="ADS4" s="76"/>
      <c r="ADT4" s="76"/>
      <c r="ADU4" s="76"/>
      <c r="ADV4" s="76"/>
      <c r="ADW4" s="76"/>
      <c r="ADX4" s="76"/>
      <c r="ADY4" s="76"/>
      <c r="ADZ4" s="76"/>
      <c r="AEA4" s="76"/>
      <c r="AEB4" s="76"/>
      <c r="AEC4" s="76"/>
      <c r="AED4" s="76"/>
      <c r="AEE4" s="76"/>
      <c r="AEF4" s="76"/>
      <c r="AEG4" s="76"/>
      <c r="AEH4" s="76"/>
      <c r="AEI4" s="76"/>
      <c r="AEJ4" s="76"/>
      <c r="AEK4" s="76"/>
      <c r="AEL4" s="76"/>
      <c r="AEM4" s="76"/>
      <c r="AEN4" s="76"/>
      <c r="AEO4" s="76"/>
      <c r="AEP4" s="76"/>
      <c r="AEQ4" s="76"/>
      <c r="AER4" s="76"/>
      <c r="AES4" s="76"/>
      <c r="AET4" s="76"/>
      <c r="AEU4" s="76"/>
      <c r="AEV4" s="76"/>
      <c r="AEW4" s="76"/>
      <c r="AEX4" s="76"/>
      <c r="AEY4" s="76"/>
      <c r="AEZ4" s="76"/>
      <c r="AFA4" s="76"/>
      <c r="AFB4" s="76"/>
      <c r="AFC4" s="76"/>
      <c r="AFD4" s="76"/>
      <c r="AFE4" s="76"/>
      <c r="AFF4" s="76"/>
      <c r="AFG4" s="76"/>
      <c r="AFH4" s="76"/>
      <c r="AFI4" s="76"/>
      <c r="AFJ4" s="76"/>
      <c r="AFK4" s="76"/>
      <c r="AFL4" s="76"/>
      <c r="AFM4" s="76"/>
      <c r="AFN4" s="76"/>
      <c r="AFO4" s="76"/>
      <c r="AFP4" s="76"/>
      <c r="AFQ4" s="76"/>
      <c r="AFR4" s="76"/>
      <c r="AFS4" s="76"/>
      <c r="AFT4" s="76"/>
      <c r="AFU4" s="76"/>
      <c r="AFV4" s="76"/>
      <c r="AFW4" s="76"/>
      <c r="AFX4" s="76"/>
      <c r="AFY4" s="76"/>
      <c r="AFZ4" s="76"/>
      <c r="AGA4" s="76"/>
      <c r="AGB4" s="76"/>
      <c r="AGC4" s="76"/>
      <c r="AGD4" s="76"/>
      <c r="AGE4" s="76"/>
      <c r="AGF4" s="76"/>
      <c r="AGG4" s="76"/>
      <c r="AGH4" s="76"/>
      <c r="AGI4" s="76"/>
      <c r="AGJ4" s="76"/>
      <c r="AGK4" s="76"/>
      <c r="AGL4" s="76"/>
      <c r="AGM4" s="76"/>
      <c r="AGN4" s="76"/>
      <c r="AGO4" s="76"/>
      <c r="AGP4" s="76"/>
      <c r="AGQ4" s="76"/>
      <c r="AGR4" s="76"/>
      <c r="AGS4" s="76"/>
      <c r="AGT4" s="76"/>
      <c r="AGU4" s="76"/>
      <c r="AGV4" s="76"/>
      <c r="AGW4" s="76"/>
      <c r="AGX4" s="76"/>
      <c r="AGY4" s="76"/>
      <c r="AGZ4" s="76"/>
      <c r="AHA4" s="76"/>
      <c r="AHB4" s="76"/>
      <c r="AHC4" s="76"/>
      <c r="AHD4" s="76"/>
      <c r="AHE4" s="76"/>
      <c r="AHF4" s="76"/>
      <c r="AHG4" s="76"/>
      <c r="AHH4" s="76"/>
      <c r="AHI4" s="76"/>
      <c r="AHJ4" s="76"/>
      <c r="AHK4" s="76"/>
      <c r="AHL4" s="76"/>
      <c r="AHM4" s="76"/>
      <c r="AHN4" s="76"/>
      <c r="AHO4" s="76"/>
      <c r="AHP4" s="76"/>
      <c r="AHQ4" s="76"/>
      <c r="AHR4" s="76"/>
      <c r="AHS4" s="76"/>
      <c r="AHT4" s="76"/>
      <c r="AHU4" s="76"/>
      <c r="AHV4" s="76"/>
      <c r="AHW4" s="76"/>
      <c r="AHX4" s="76"/>
      <c r="AHY4" s="76"/>
      <c r="AHZ4" s="76"/>
      <c r="AIA4" s="76"/>
      <c r="AIB4" s="76"/>
      <c r="AIC4" s="76"/>
      <c r="AID4" s="76"/>
      <c r="AIE4" s="76"/>
      <c r="AIF4" s="76"/>
      <c r="AIG4" s="76"/>
      <c r="AIH4" s="76"/>
      <c r="AII4" s="76"/>
    </row>
    <row r="5" spans="1:919" s="77" customFormat="1" ht="12.75" customHeight="1" x14ac:dyDescent="0.2">
      <c r="A5" s="75"/>
      <c r="B5" s="75"/>
      <c r="C5" s="75"/>
      <c r="D5" s="75"/>
      <c r="E5" s="1006" t="str">
        <f>IF(OsnPodaci!B19="","",OsnPodaci!B19)</f>
        <v>Gradski i prigradski kopneni prijevoz putnika</v>
      </c>
      <c r="F5" s="1006"/>
      <c r="G5" s="1006"/>
      <c r="H5" s="388"/>
      <c r="I5" s="374"/>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c r="IW5" s="76"/>
      <c r="IX5" s="76"/>
      <c r="IY5" s="76"/>
      <c r="IZ5" s="76"/>
      <c r="JA5" s="76"/>
      <c r="JB5" s="76"/>
      <c r="JC5" s="76"/>
      <c r="JD5" s="76"/>
      <c r="JE5" s="76"/>
      <c r="JF5" s="76"/>
      <c r="JG5" s="76"/>
      <c r="JH5" s="76"/>
      <c r="JI5" s="76"/>
      <c r="JJ5" s="76"/>
      <c r="JK5" s="76"/>
      <c r="JL5" s="76"/>
      <c r="JM5" s="76"/>
      <c r="JN5" s="76"/>
      <c r="JO5" s="76"/>
      <c r="JP5" s="76"/>
      <c r="JQ5" s="76"/>
      <c r="JR5" s="76"/>
      <c r="JS5" s="76"/>
      <c r="JT5" s="76"/>
      <c r="JU5" s="76"/>
      <c r="JV5" s="76"/>
      <c r="JW5" s="76"/>
      <c r="JX5" s="76"/>
      <c r="JY5" s="76"/>
      <c r="JZ5" s="76"/>
      <c r="KA5" s="76"/>
      <c r="KB5" s="76"/>
      <c r="KC5" s="76"/>
      <c r="KD5" s="76"/>
      <c r="KE5" s="76"/>
      <c r="KF5" s="76"/>
      <c r="KG5" s="76"/>
      <c r="KH5" s="76"/>
      <c r="KI5" s="76"/>
      <c r="KJ5" s="76"/>
      <c r="KK5" s="76"/>
      <c r="KL5" s="76"/>
      <c r="KM5" s="76"/>
      <c r="KN5" s="76"/>
      <c r="KO5" s="76"/>
      <c r="KP5" s="76"/>
      <c r="KQ5" s="76"/>
      <c r="KR5" s="76"/>
      <c r="KS5" s="76"/>
      <c r="KT5" s="76"/>
      <c r="KU5" s="76"/>
      <c r="KV5" s="76"/>
      <c r="KW5" s="76"/>
      <c r="KX5" s="76"/>
      <c r="KY5" s="76"/>
      <c r="KZ5" s="76"/>
      <c r="LA5" s="76"/>
      <c r="LB5" s="76"/>
      <c r="LC5" s="76"/>
      <c r="LD5" s="76"/>
      <c r="LE5" s="76"/>
      <c r="LF5" s="76"/>
      <c r="LG5" s="76"/>
      <c r="LH5" s="76"/>
      <c r="LI5" s="76"/>
      <c r="LJ5" s="76"/>
      <c r="LK5" s="76"/>
      <c r="LL5" s="76"/>
      <c r="LM5" s="76"/>
      <c r="LN5" s="76"/>
      <c r="LO5" s="76"/>
      <c r="LP5" s="76"/>
      <c r="LQ5" s="76"/>
      <c r="LR5" s="76"/>
      <c r="LS5" s="76"/>
      <c r="LT5" s="76"/>
      <c r="LU5" s="76"/>
      <c r="LV5" s="76"/>
      <c r="LW5" s="76"/>
      <c r="LX5" s="76"/>
      <c r="LY5" s="76"/>
      <c r="LZ5" s="76"/>
      <c r="MA5" s="76"/>
      <c r="MB5" s="76"/>
      <c r="MC5" s="76"/>
      <c r="MD5" s="76"/>
      <c r="ME5" s="76"/>
      <c r="MF5" s="76"/>
      <c r="MG5" s="76"/>
      <c r="MH5" s="76"/>
      <c r="MI5" s="76"/>
      <c r="MJ5" s="76"/>
      <c r="MK5" s="76"/>
      <c r="ML5" s="76"/>
      <c r="MM5" s="76"/>
      <c r="MN5" s="76"/>
      <c r="MO5" s="76"/>
      <c r="MP5" s="76"/>
      <c r="MQ5" s="76"/>
      <c r="MR5" s="76"/>
      <c r="MS5" s="76"/>
      <c r="MT5" s="76"/>
      <c r="MU5" s="76"/>
      <c r="MV5" s="76"/>
      <c r="MW5" s="76"/>
      <c r="MX5" s="76"/>
      <c r="MY5" s="76"/>
      <c r="MZ5" s="76"/>
      <c r="NA5" s="76"/>
      <c r="NB5" s="76"/>
      <c r="NC5" s="76"/>
      <c r="ND5" s="76"/>
      <c r="NE5" s="76"/>
      <c r="NF5" s="76"/>
      <c r="NG5" s="76"/>
      <c r="NH5" s="76"/>
      <c r="NI5" s="76"/>
      <c r="NJ5" s="76"/>
      <c r="NK5" s="76"/>
      <c r="NL5" s="76"/>
      <c r="NM5" s="76"/>
      <c r="NN5" s="76"/>
      <c r="NO5" s="76"/>
      <c r="NP5" s="76"/>
      <c r="NQ5" s="76"/>
      <c r="NR5" s="76"/>
      <c r="NS5" s="76"/>
      <c r="NT5" s="76"/>
      <c r="NU5" s="76"/>
      <c r="NV5" s="76"/>
      <c r="NW5" s="76"/>
      <c r="NX5" s="76"/>
      <c r="NY5" s="76"/>
      <c r="NZ5" s="76"/>
      <c r="OA5" s="76"/>
      <c r="OB5" s="76"/>
      <c r="OC5" s="76"/>
      <c r="OD5" s="76"/>
      <c r="OE5" s="76"/>
      <c r="OF5" s="76"/>
      <c r="OG5" s="76"/>
      <c r="OH5" s="76"/>
      <c r="OI5" s="76"/>
      <c r="OJ5" s="76"/>
      <c r="OK5" s="76"/>
      <c r="OL5" s="76"/>
      <c r="OM5" s="76"/>
      <c r="ON5" s="76"/>
      <c r="OO5" s="76"/>
      <c r="OP5" s="76"/>
      <c r="OQ5" s="76"/>
      <c r="OR5" s="76"/>
      <c r="OS5" s="76"/>
      <c r="OT5" s="76"/>
      <c r="OU5" s="76"/>
      <c r="OV5" s="76"/>
      <c r="OW5" s="76"/>
      <c r="OX5" s="76"/>
      <c r="OY5" s="76"/>
      <c r="OZ5" s="76"/>
      <c r="PA5" s="76"/>
      <c r="PB5" s="76"/>
      <c r="PC5" s="76"/>
      <c r="PD5" s="76"/>
      <c r="PE5" s="76"/>
      <c r="PF5" s="76"/>
      <c r="PG5" s="76"/>
      <c r="PH5" s="76"/>
      <c r="PI5" s="76"/>
      <c r="PJ5" s="76"/>
      <c r="PK5" s="76"/>
      <c r="PL5" s="76"/>
      <c r="PM5" s="76"/>
      <c r="PN5" s="76"/>
      <c r="PO5" s="76"/>
      <c r="PP5" s="76"/>
      <c r="PQ5" s="76"/>
      <c r="PR5" s="76"/>
      <c r="PS5" s="76"/>
      <c r="PT5" s="76"/>
      <c r="PU5" s="76"/>
      <c r="PV5" s="76"/>
      <c r="PW5" s="76"/>
      <c r="PX5" s="76"/>
      <c r="PY5" s="76"/>
      <c r="PZ5" s="76"/>
      <c r="QA5" s="76"/>
      <c r="QB5" s="76"/>
      <c r="QC5" s="76"/>
      <c r="QD5" s="76"/>
      <c r="QE5" s="76"/>
      <c r="QF5" s="76"/>
      <c r="QG5" s="76"/>
      <c r="QH5" s="76"/>
      <c r="QI5" s="76"/>
      <c r="QJ5" s="76"/>
      <c r="QK5" s="76"/>
      <c r="QL5" s="76"/>
      <c r="QM5" s="76"/>
      <c r="QN5" s="76"/>
      <c r="QO5" s="76"/>
      <c r="QP5" s="76"/>
      <c r="QQ5" s="76"/>
      <c r="QR5" s="76"/>
      <c r="QS5" s="76"/>
      <c r="QT5" s="76"/>
      <c r="QU5" s="76"/>
      <c r="QV5" s="76"/>
      <c r="QW5" s="76"/>
      <c r="QX5" s="76"/>
      <c r="QY5" s="76"/>
      <c r="QZ5" s="76"/>
      <c r="RA5" s="76"/>
      <c r="RB5" s="76"/>
      <c r="RC5" s="76"/>
      <c r="RD5" s="76"/>
      <c r="RE5" s="76"/>
      <c r="RF5" s="76"/>
      <c r="RG5" s="76"/>
      <c r="RH5" s="76"/>
      <c r="RI5" s="76"/>
      <c r="RJ5" s="76"/>
      <c r="RK5" s="76"/>
      <c r="RL5" s="76"/>
      <c r="RM5" s="76"/>
      <c r="RN5" s="76"/>
      <c r="RO5" s="76"/>
      <c r="RP5" s="76"/>
      <c r="RQ5" s="76"/>
      <c r="RR5" s="76"/>
      <c r="RS5" s="76"/>
      <c r="RT5" s="76"/>
      <c r="RU5" s="76"/>
      <c r="RV5" s="76"/>
      <c r="RW5" s="76"/>
      <c r="RX5" s="76"/>
      <c r="RY5" s="76"/>
      <c r="RZ5" s="76"/>
      <c r="SA5" s="76"/>
      <c r="SB5" s="76"/>
      <c r="SC5" s="76"/>
      <c r="SD5" s="76"/>
      <c r="SE5" s="76"/>
      <c r="SF5" s="76"/>
      <c r="SG5" s="76"/>
      <c r="SH5" s="76"/>
      <c r="SI5" s="76"/>
      <c r="SJ5" s="76"/>
      <c r="SK5" s="76"/>
      <c r="SL5" s="76"/>
      <c r="SM5" s="76"/>
      <c r="SN5" s="76"/>
      <c r="SO5" s="76"/>
      <c r="SP5" s="76"/>
      <c r="SQ5" s="76"/>
      <c r="SR5" s="76"/>
      <c r="SS5" s="76"/>
      <c r="ST5" s="76"/>
      <c r="SU5" s="76"/>
      <c r="SV5" s="76"/>
      <c r="SW5" s="76"/>
      <c r="SX5" s="76"/>
      <c r="SY5" s="76"/>
      <c r="SZ5" s="76"/>
      <c r="TA5" s="76"/>
      <c r="TB5" s="76"/>
      <c r="TC5" s="76"/>
      <c r="TD5" s="76"/>
      <c r="TE5" s="76"/>
      <c r="TF5" s="76"/>
      <c r="TG5" s="76"/>
      <c r="TH5" s="76"/>
      <c r="TI5" s="76"/>
      <c r="TJ5" s="76"/>
      <c r="TK5" s="76"/>
      <c r="TL5" s="76"/>
      <c r="TM5" s="76"/>
      <c r="TN5" s="76"/>
      <c r="TO5" s="76"/>
      <c r="TP5" s="76"/>
      <c r="TQ5" s="76"/>
      <c r="TR5" s="76"/>
      <c r="TS5" s="76"/>
      <c r="TT5" s="76"/>
      <c r="TU5" s="76"/>
      <c r="TV5" s="76"/>
      <c r="TW5" s="76"/>
      <c r="TX5" s="76"/>
      <c r="TY5" s="76"/>
      <c r="TZ5" s="76"/>
      <c r="UA5" s="76"/>
      <c r="UB5" s="76"/>
      <c r="UC5" s="76"/>
      <c r="UD5" s="76"/>
      <c r="UE5" s="76"/>
      <c r="UF5" s="76"/>
      <c r="UG5" s="76"/>
      <c r="UH5" s="76"/>
      <c r="UI5" s="76"/>
      <c r="UJ5" s="76"/>
      <c r="UK5" s="76"/>
      <c r="UL5" s="76"/>
      <c r="UM5" s="76"/>
      <c r="UN5" s="76"/>
      <c r="UO5" s="76"/>
      <c r="UP5" s="76"/>
      <c r="UQ5" s="76"/>
      <c r="UR5" s="76"/>
      <c r="US5" s="76"/>
      <c r="UT5" s="76"/>
      <c r="UU5" s="76"/>
      <c r="UV5" s="76"/>
      <c r="UW5" s="76"/>
      <c r="UX5" s="76"/>
      <c r="UY5" s="76"/>
      <c r="UZ5" s="76"/>
      <c r="VA5" s="76"/>
      <c r="VB5" s="76"/>
      <c r="VC5" s="76"/>
      <c r="VD5" s="76"/>
      <c r="VE5" s="76"/>
      <c r="VF5" s="76"/>
      <c r="VG5" s="76"/>
      <c r="VH5" s="76"/>
      <c r="VI5" s="76"/>
      <c r="VJ5" s="76"/>
      <c r="VK5" s="76"/>
      <c r="VL5" s="76"/>
      <c r="VM5" s="76"/>
      <c r="VN5" s="76"/>
      <c r="VO5" s="76"/>
      <c r="VP5" s="76"/>
      <c r="VQ5" s="76"/>
      <c r="VR5" s="76"/>
      <c r="VS5" s="76"/>
      <c r="VT5" s="76"/>
      <c r="VU5" s="76"/>
      <c r="VV5" s="76"/>
      <c r="VW5" s="76"/>
      <c r="VX5" s="76"/>
      <c r="VY5" s="76"/>
      <c r="VZ5" s="76"/>
      <c r="WA5" s="76"/>
      <c r="WB5" s="76"/>
      <c r="WC5" s="76"/>
      <c r="WD5" s="76"/>
      <c r="WE5" s="76"/>
      <c r="WF5" s="76"/>
      <c r="WG5" s="76"/>
      <c r="WH5" s="76"/>
      <c r="WI5" s="76"/>
      <c r="WJ5" s="76"/>
      <c r="WK5" s="76"/>
      <c r="WL5" s="76"/>
      <c r="WM5" s="76"/>
      <c r="WN5" s="76"/>
      <c r="WO5" s="76"/>
      <c r="WP5" s="76"/>
      <c r="WQ5" s="76"/>
      <c r="WR5" s="76"/>
      <c r="WS5" s="76"/>
      <c r="WT5" s="76"/>
      <c r="WU5" s="76"/>
      <c r="WV5" s="76"/>
      <c r="WW5" s="76"/>
      <c r="WX5" s="76"/>
      <c r="WY5" s="76"/>
      <c r="WZ5" s="76"/>
      <c r="XA5" s="76"/>
      <c r="XB5" s="76"/>
      <c r="XC5" s="76"/>
      <c r="XD5" s="76"/>
      <c r="XE5" s="76"/>
      <c r="XF5" s="76"/>
      <c r="XG5" s="76"/>
      <c r="XH5" s="76"/>
      <c r="XI5" s="76"/>
      <c r="XJ5" s="76"/>
      <c r="XK5" s="76"/>
      <c r="XL5" s="76"/>
      <c r="XM5" s="76"/>
      <c r="XN5" s="76"/>
      <c r="XO5" s="76"/>
      <c r="XP5" s="76"/>
      <c r="XQ5" s="76"/>
      <c r="XR5" s="76"/>
      <c r="XS5" s="76"/>
      <c r="XT5" s="76"/>
      <c r="XU5" s="76"/>
      <c r="XV5" s="76"/>
      <c r="XW5" s="76"/>
      <c r="XX5" s="76"/>
      <c r="XY5" s="76"/>
      <c r="XZ5" s="76"/>
      <c r="YA5" s="76"/>
      <c r="YB5" s="76"/>
      <c r="YC5" s="76"/>
      <c r="YD5" s="76"/>
      <c r="YE5" s="76"/>
      <c r="YF5" s="76"/>
      <c r="YG5" s="76"/>
      <c r="YH5" s="76"/>
      <c r="YI5" s="76"/>
      <c r="YJ5" s="76"/>
      <c r="YK5" s="76"/>
      <c r="YL5" s="76"/>
      <c r="YM5" s="76"/>
      <c r="YN5" s="76"/>
      <c r="YO5" s="76"/>
      <c r="YP5" s="76"/>
      <c r="YQ5" s="76"/>
      <c r="YR5" s="76"/>
      <c r="YS5" s="76"/>
      <c r="YT5" s="76"/>
      <c r="YU5" s="76"/>
      <c r="YV5" s="76"/>
      <c r="YW5" s="76"/>
      <c r="YX5" s="76"/>
      <c r="YY5" s="76"/>
      <c r="YZ5" s="76"/>
      <c r="ZA5" s="76"/>
      <c r="ZB5" s="76"/>
      <c r="ZC5" s="76"/>
      <c r="ZD5" s="76"/>
      <c r="ZE5" s="76"/>
      <c r="ZF5" s="76"/>
      <c r="ZG5" s="76"/>
      <c r="ZH5" s="76"/>
      <c r="ZI5" s="76"/>
      <c r="ZJ5" s="76"/>
      <c r="ZK5" s="76"/>
      <c r="ZL5" s="76"/>
      <c r="ZM5" s="76"/>
      <c r="ZN5" s="76"/>
      <c r="ZO5" s="76"/>
      <c r="ZP5" s="76"/>
      <c r="ZQ5" s="76"/>
      <c r="ZR5" s="76"/>
      <c r="ZS5" s="76"/>
      <c r="ZT5" s="76"/>
      <c r="ZU5" s="76"/>
      <c r="ZV5" s="76"/>
      <c r="ZW5" s="76"/>
      <c r="ZX5" s="76"/>
      <c r="ZY5" s="76"/>
      <c r="ZZ5" s="76"/>
      <c r="AAA5" s="76"/>
      <c r="AAB5" s="76"/>
      <c r="AAC5" s="76"/>
      <c r="AAD5" s="76"/>
      <c r="AAE5" s="76"/>
      <c r="AAF5" s="76"/>
      <c r="AAG5" s="76"/>
      <c r="AAH5" s="76"/>
      <c r="AAI5" s="76"/>
      <c r="AAJ5" s="76"/>
      <c r="AAK5" s="76"/>
      <c r="AAL5" s="76"/>
      <c r="AAM5" s="76"/>
      <c r="AAN5" s="76"/>
      <c r="AAO5" s="76"/>
      <c r="AAP5" s="76"/>
      <c r="AAQ5" s="76"/>
      <c r="AAR5" s="76"/>
      <c r="AAS5" s="76"/>
      <c r="AAT5" s="76"/>
      <c r="AAU5" s="76"/>
      <c r="AAV5" s="76"/>
      <c r="AAW5" s="76"/>
      <c r="AAX5" s="76"/>
      <c r="AAY5" s="76"/>
      <c r="AAZ5" s="76"/>
      <c r="ABA5" s="76"/>
      <c r="ABB5" s="76"/>
      <c r="ABC5" s="76"/>
      <c r="ABD5" s="76"/>
      <c r="ABE5" s="76"/>
      <c r="ABF5" s="76"/>
      <c r="ABG5" s="76"/>
      <c r="ABH5" s="76"/>
      <c r="ABI5" s="76"/>
      <c r="ABJ5" s="76"/>
      <c r="ABK5" s="76"/>
      <c r="ABL5" s="76"/>
      <c r="ABM5" s="76"/>
      <c r="ABN5" s="76"/>
      <c r="ABO5" s="76"/>
      <c r="ABP5" s="76"/>
      <c r="ABQ5" s="76"/>
      <c r="ABR5" s="76"/>
      <c r="ABS5" s="76"/>
      <c r="ABT5" s="76"/>
      <c r="ABU5" s="76"/>
      <c r="ABV5" s="76"/>
      <c r="ABW5" s="76"/>
      <c r="ABX5" s="76"/>
      <c r="ABY5" s="76"/>
      <c r="ABZ5" s="76"/>
      <c r="ACA5" s="76"/>
      <c r="ACB5" s="76"/>
      <c r="ACC5" s="76"/>
      <c r="ACD5" s="76"/>
      <c r="ACE5" s="76"/>
      <c r="ACF5" s="76"/>
      <c r="ACG5" s="76"/>
      <c r="ACH5" s="76"/>
      <c r="ACI5" s="76"/>
      <c r="ACJ5" s="76"/>
      <c r="ACK5" s="76"/>
      <c r="ACL5" s="76"/>
      <c r="ACM5" s="76"/>
      <c r="ACN5" s="76"/>
      <c r="ACO5" s="76"/>
      <c r="ACP5" s="76"/>
      <c r="ACQ5" s="76"/>
      <c r="ACR5" s="76"/>
      <c r="ACS5" s="76"/>
      <c r="ACT5" s="76"/>
      <c r="ACU5" s="76"/>
      <c r="ACV5" s="76"/>
      <c r="ACW5" s="76"/>
      <c r="ACX5" s="76"/>
      <c r="ACY5" s="76"/>
      <c r="ACZ5" s="76"/>
      <c r="ADA5" s="76"/>
      <c r="ADB5" s="76"/>
      <c r="ADC5" s="76"/>
      <c r="ADD5" s="76"/>
      <c r="ADE5" s="76"/>
      <c r="ADF5" s="76"/>
      <c r="ADG5" s="76"/>
      <c r="ADH5" s="76"/>
      <c r="ADI5" s="76"/>
      <c r="ADJ5" s="76"/>
      <c r="ADK5" s="76"/>
      <c r="ADL5" s="76"/>
      <c r="ADM5" s="76"/>
      <c r="ADN5" s="76"/>
      <c r="ADO5" s="76"/>
      <c r="ADP5" s="76"/>
      <c r="ADQ5" s="76"/>
      <c r="ADR5" s="76"/>
      <c r="ADS5" s="76"/>
      <c r="ADT5" s="76"/>
      <c r="ADU5" s="76"/>
      <c r="ADV5" s="76"/>
      <c r="ADW5" s="76"/>
      <c r="ADX5" s="76"/>
      <c r="ADY5" s="76"/>
      <c r="ADZ5" s="76"/>
      <c r="AEA5" s="76"/>
      <c r="AEB5" s="76"/>
      <c r="AEC5" s="76"/>
      <c r="AED5" s="76"/>
      <c r="AEE5" s="76"/>
      <c r="AEF5" s="76"/>
      <c r="AEG5" s="76"/>
      <c r="AEH5" s="76"/>
      <c r="AEI5" s="76"/>
      <c r="AEJ5" s="76"/>
      <c r="AEK5" s="76"/>
      <c r="AEL5" s="76"/>
      <c r="AEM5" s="76"/>
      <c r="AEN5" s="76"/>
      <c r="AEO5" s="76"/>
      <c r="AEP5" s="76"/>
      <c r="AEQ5" s="76"/>
      <c r="AER5" s="76"/>
      <c r="AES5" s="76"/>
      <c r="AET5" s="76"/>
      <c r="AEU5" s="76"/>
      <c r="AEV5" s="76"/>
      <c r="AEW5" s="76"/>
      <c r="AEX5" s="76"/>
      <c r="AEY5" s="76"/>
      <c r="AEZ5" s="76"/>
      <c r="AFA5" s="76"/>
      <c r="AFB5" s="76"/>
      <c r="AFC5" s="76"/>
      <c r="AFD5" s="76"/>
      <c r="AFE5" s="76"/>
      <c r="AFF5" s="76"/>
      <c r="AFG5" s="76"/>
      <c r="AFH5" s="76"/>
      <c r="AFI5" s="76"/>
      <c r="AFJ5" s="76"/>
      <c r="AFK5" s="76"/>
      <c r="AFL5" s="76"/>
      <c r="AFM5" s="76"/>
      <c r="AFN5" s="76"/>
      <c r="AFO5" s="76"/>
      <c r="AFP5" s="76"/>
      <c r="AFQ5" s="76"/>
      <c r="AFR5" s="76"/>
      <c r="AFS5" s="76"/>
      <c r="AFT5" s="76"/>
      <c r="AFU5" s="76"/>
      <c r="AFV5" s="76"/>
      <c r="AFW5" s="76"/>
      <c r="AFX5" s="76"/>
      <c r="AFY5" s="76"/>
      <c r="AFZ5" s="76"/>
      <c r="AGA5" s="76"/>
      <c r="AGB5" s="76"/>
      <c r="AGC5" s="76"/>
      <c r="AGD5" s="76"/>
      <c r="AGE5" s="76"/>
      <c r="AGF5" s="76"/>
      <c r="AGG5" s="76"/>
      <c r="AGH5" s="76"/>
      <c r="AGI5" s="76"/>
      <c r="AGJ5" s="76"/>
      <c r="AGK5" s="76"/>
      <c r="AGL5" s="76"/>
      <c r="AGM5" s="76"/>
      <c r="AGN5" s="76"/>
      <c r="AGO5" s="76"/>
      <c r="AGP5" s="76"/>
      <c r="AGQ5" s="76"/>
      <c r="AGR5" s="76"/>
      <c r="AGS5" s="76"/>
      <c r="AGT5" s="76"/>
      <c r="AGU5" s="76"/>
      <c r="AGV5" s="76"/>
      <c r="AGW5" s="76"/>
      <c r="AGX5" s="76"/>
      <c r="AGY5" s="76"/>
      <c r="AGZ5" s="76"/>
      <c r="AHA5" s="76"/>
      <c r="AHB5" s="76"/>
      <c r="AHC5" s="76"/>
      <c r="AHD5" s="76"/>
      <c r="AHE5" s="76"/>
      <c r="AHF5" s="76"/>
      <c r="AHG5" s="76"/>
      <c r="AHH5" s="76"/>
      <c r="AHI5" s="76"/>
      <c r="AHJ5" s="76"/>
      <c r="AHK5" s="76"/>
      <c r="AHL5" s="76"/>
      <c r="AHM5" s="76"/>
      <c r="AHN5" s="76"/>
      <c r="AHO5" s="76"/>
      <c r="AHP5" s="76"/>
      <c r="AHQ5" s="76"/>
      <c r="AHR5" s="76"/>
      <c r="AHS5" s="76"/>
      <c r="AHT5" s="76"/>
      <c r="AHU5" s="76"/>
      <c r="AHV5" s="76"/>
      <c r="AHW5" s="76"/>
      <c r="AHX5" s="76"/>
      <c r="AHY5" s="76"/>
      <c r="AHZ5" s="76"/>
      <c r="AIA5" s="76"/>
      <c r="AIB5" s="76"/>
      <c r="AIC5" s="76"/>
      <c r="AID5" s="76"/>
      <c r="AIE5" s="76"/>
      <c r="AIF5" s="76"/>
      <c r="AIG5" s="76"/>
      <c r="AIH5" s="76"/>
      <c r="AII5" s="76"/>
    </row>
    <row r="6" spans="1:919" s="77" customFormat="1" ht="12.75" x14ac:dyDescent="0.2">
      <c r="A6" s="75"/>
      <c r="B6" s="75"/>
      <c r="C6" s="75"/>
      <c r="D6" s="75"/>
      <c r="E6" s="1006"/>
      <c r="F6" s="1006"/>
      <c r="G6" s="1006"/>
      <c r="H6" s="315"/>
      <c r="I6" s="376"/>
      <c r="J6" s="943" t="str">
        <f>IF(OsnPodaci!A19="","",OsnPodaci!A19)</f>
        <v>49.31</v>
      </c>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c r="IW6" s="76"/>
      <c r="IX6" s="76"/>
      <c r="IY6" s="76"/>
      <c r="IZ6" s="76"/>
      <c r="JA6" s="76"/>
      <c r="JB6" s="76"/>
      <c r="JC6" s="76"/>
      <c r="JD6" s="76"/>
      <c r="JE6" s="76"/>
      <c r="JF6" s="76"/>
      <c r="JG6" s="76"/>
      <c r="JH6" s="76"/>
      <c r="JI6" s="76"/>
      <c r="JJ6" s="76"/>
      <c r="JK6" s="76"/>
      <c r="JL6" s="76"/>
      <c r="JM6" s="76"/>
      <c r="JN6" s="76"/>
      <c r="JO6" s="76"/>
      <c r="JP6" s="76"/>
      <c r="JQ6" s="76"/>
      <c r="JR6" s="76"/>
      <c r="JS6" s="76"/>
      <c r="JT6" s="76"/>
      <c r="JU6" s="76"/>
      <c r="JV6" s="76"/>
      <c r="JW6" s="76"/>
      <c r="JX6" s="76"/>
      <c r="JY6" s="76"/>
      <c r="JZ6" s="76"/>
      <c r="KA6" s="76"/>
      <c r="KB6" s="76"/>
      <c r="KC6" s="76"/>
      <c r="KD6" s="76"/>
      <c r="KE6" s="76"/>
      <c r="KF6" s="76"/>
      <c r="KG6" s="76"/>
      <c r="KH6" s="76"/>
      <c r="KI6" s="76"/>
      <c r="KJ6" s="76"/>
      <c r="KK6" s="76"/>
      <c r="KL6" s="76"/>
      <c r="KM6" s="76"/>
      <c r="KN6" s="76"/>
      <c r="KO6" s="76"/>
      <c r="KP6" s="76"/>
      <c r="KQ6" s="76"/>
      <c r="KR6" s="76"/>
      <c r="KS6" s="76"/>
      <c r="KT6" s="76"/>
      <c r="KU6" s="76"/>
      <c r="KV6" s="76"/>
      <c r="KW6" s="76"/>
      <c r="KX6" s="76"/>
      <c r="KY6" s="76"/>
      <c r="KZ6" s="76"/>
      <c r="LA6" s="76"/>
      <c r="LB6" s="76"/>
      <c r="LC6" s="76"/>
      <c r="LD6" s="76"/>
      <c r="LE6" s="76"/>
      <c r="LF6" s="76"/>
      <c r="LG6" s="76"/>
      <c r="LH6" s="76"/>
      <c r="LI6" s="76"/>
      <c r="LJ6" s="76"/>
      <c r="LK6" s="76"/>
      <c r="LL6" s="76"/>
      <c r="LM6" s="76"/>
      <c r="LN6" s="76"/>
      <c r="LO6" s="76"/>
      <c r="LP6" s="76"/>
      <c r="LQ6" s="76"/>
      <c r="LR6" s="76"/>
      <c r="LS6" s="76"/>
      <c r="LT6" s="76"/>
      <c r="LU6" s="76"/>
      <c r="LV6" s="76"/>
      <c r="LW6" s="76"/>
      <c r="LX6" s="76"/>
      <c r="LY6" s="76"/>
      <c r="LZ6" s="76"/>
      <c r="MA6" s="76"/>
      <c r="MB6" s="76"/>
      <c r="MC6" s="76"/>
      <c r="MD6" s="76"/>
      <c r="ME6" s="76"/>
      <c r="MF6" s="76"/>
      <c r="MG6" s="76"/>
      <c r="MH6" s="76"/>
      <c r="MI6" s="76"/>
      <c r="MJ6" s="76"/>
      <c r="MK6" s="76"/>
      <c r="ML6" s="76"/>
      <c r="MM6" s="76"/>
      <c r="MN6" s="76"/>
      <c r="MO6" s="76"/>
      <c r="MP6" s="76"/>
      <c r="MQ6" s="76"/>
      <c r="MR6" s="76"/>
      <c r="MS6" s="76"/>
      <c r="MT6" s="76"/>
      <c r="MU6" s="76"/>
      <c r="MV6" s="76"/>
      <c r="MW6" s="76"/>
      <c r="MX6" s="76"/>
      <c r="MY6" s="76"/>
      <c r="MZ6" s="76"/>
      <c r="NA6" s="76"/>
      <c r="NB6" s="76"/>
      <c r="NC6" s="76"/>
      <c r="ND6" s="76"/>
      <c r="NE6" s="76"/>
      <c r="NF6" s="76"/>
      <c r="NG6" s="76"/>
      <c r="NH6" s="76"/>
      <c r="NI6" s="76"/>
      <c r="NJ6" s="76"/>
      <c r="NK6" s="76"/>
      <c r="NL6" s="76"/>
      <c r="NM6" s="76"/>
      <c r="NN6" s="76"/>
      <c r="NO6" s="76"/>
      <c r="NP6" s="76"/>
      <c r="NQ6" s="76"/>
      <c r="NR6" s="76"/>
      <c r="NS6" s="76"/>
      <c r="NT6" s="76"/>
      <c r="NU6" s="76"/>
      <c r="NV6" s="76"/>
      <c r="NW6" s="76"/>
      <c r="NX6" s="76"/>
      <c r="NY6" s="76"/>
      <c r="NZ6" s="76"/>
      <c r="OA6" s="76"/>
      <c r="OB6" s="76"/>
      <c r="OC6" s="76"/>
      <c r="OD6" s="76"/>
      <c r="OE6" s="76"/>
      <c r="OF6" s="76"/>
      <c r="OG6" s="76"/>
      <c r="OH6" s="76"/>
      <c r="OI6" s="76"/>
      <c r="OJ6" s="76"/>
      <c r="OK6" s="76"/>
      <c r="OL6" s="76"/>
      <c r="OM6" s="76"/>
      <c r="ON6" s="76"/>
      <c r="OO6" s="76"/>
      <c r="OP6" s="76"/>
      <c r="OQ6" s="76"/>
      <c r="OR6" s="76"/>
      <c r="OS6" s="76"/>
      <c r="OT6" s="76"/>
      <c r="OU6" s="76"/>
      <c r="OV6" s="76"/>
      <c r="OW6" s="76"/>
      <c r="OX6" s="76"/>
      <c r="OY6" s="76"/>
      <c r="OZ6" s="76"/>
      <c r="PA6" s="76"/>
      <c r="PB6" s="76"/>
      <c r="PC6" s="76"/>
      <c r="PD6" s="76"/>
      <c r="PE6" s="76"/>
      <c r="PF6" s="76"/>
      <c r="PG6" s="76"/>
      <c r="PH6" s="76"/>
      <c r="PI6" s="76"/>
      <c r="PJ6" s="76"/>
      <c r="PK6" s="76"/>
      <c r="PL6" s="76"/>
      <c r="PM6" s="76"/>
      <c r="PN6" s="76"/>
      <c r="PO6" s="76"/>
      <c r="PP6" s="76"/>
      <c r="PQ6" s="76"/>
      <c r="PR6" s="76"/>
      <c r="PS6" s="76"/>
      <c r="PT6" s="76"/>
      <c r="PU6" s="76"/>
      <c r="PV6" s="76"/>
      <c r="PW6" s="76"/>
      <c r="PX6" s="76"/>
      <c r="PY6" s="76"/>
      <c r="PZ6" s="76"/>
      <c r="QA6" s="76"/>
      <c r="QB6" s="76"/>
      <c r="QC6" s="76"/>
      <c r="QD6" s="76"/>
      <c r="QE6" s="76"/>
      <c r="QF6" s="76"/>
      <c r="QG6" s="76"/>
      <c r="QH6" s="76"/>
      <c r="QI6" s="76"/>
      <c r="QJ6" s="76"/>
      <c r="QK6" s="76"/>
      <c r="QL6" s="76"/>
      <c r="QM6" s="76"/>
      <c r="QN6" s="76"/>
      <c r="QO6" s="76"/>
      <c r="QP6" s="76"/>
      <c r="QQ6" s="76"/>
      <c r="QR6" s="76"/>
      <c r="QS6" s="76"/>
      <c r="QT6" s="76"/>
      <c r="QU6" s="76"/>
      <c r="QV6" s="76"/>
      <c r="QW6" s="76"/>
      <c r="QX6" s="76"/>
      <c r="QY6" s="76"/>
      <c r="QZ6" s="76"/>
      <c r="RA6" s="76"/>
      <c r="RB6" s="76"/>
      <c r="RC6" s="76"/>
      <c r="RD6" s="76"/>
      <c r="RE6" s="76"/>
      <c r="RF6" s="76"/>
      <c r="RG6" s="76"/>
      <c r="RH6" s="76"/>
      <c r="RI6" s="76"/>
      <c r="RJ6" s="76"/>
      <c r="RK6" s="76"/>
      <c r="RL6" s="76"/>
      <c r="RM6" s="76"/>
      <c r="RN6" s="76"/>
      <c r="RO6" s="76"/>
      <c r="RP6" s="76"/>
      <c r="RQ6" s="76"/>
      <c r="RR6" s="76"/>
      <c r="RS6" s="76"/>
      <c r="RT6" s="76"/>
      <c r="RU6" s="76"/>
      <c r="RV6" s="76"/>
      <c r="RW6" s="76"/>
      <c r="RX6" s="76"/>
      <c r="RY6" s="76"/>
      <c r="RZ6" s="76"/>
      <c r="SA6" s="76"/>
      <c r="SB6" s="76"/>
      <c r="SC6" s="76"/>
      <c r="SD6" s="76"/>
      <c r="SE6" s="76"/>
      <c r="SF6" s="76"/>
      <c r="SG6" s="76"/>
      <c r="SH6" s="76"/>
      <c r="SI6" s="76"/>
      <c r="SJ6" s="76"/>
      <c r="SK6" s="76"/>
      <c r="SL6" s="76"/>
      <c r="SM6" s="76"/>
      <c r="SN6" s="76"/>
      <c r="SO6" s="76"/>
      <c r="SP6" s="76"/>
      <c r="SQ6" s="76"/>
      <c r="SR6" s="76"/>
      <c r="SS6" s="76"/>
      <c r="ST6" s="76"/>
      <c r="SU6" s="76"/>
      <c r="SV6" s="76"/>
      <c r="SW6" s="76"/>
      <c r="SX6" s="76"/>
      <c r="SY6" s="76"/>
      <c r="SZ6" s="76"/>
      <c r="TA6" s="76"/>
      <c r="TB6" s="76"/>
      <c r="TC6" s="76"/>
      <c r="TD6" s="76"/>
      <c r="TE6" s="76"/>
      <c r="TF6" s="76"/>
      <c r="TG6" s="76"/>
      <c r="TH6" s="76"/>
      <c r="TI6" s="76"/>
      <c r="TJ6" s="76"/>
      <c r="TK6" s="76"/>
      <c r="TL6" s="76"/>
      <c r="TM6" s="76"/>
      <c r="TN6" s="76"/>
      <c r="TO6" s="76"/>
      <c r="TP6" s="76"/>
      <c r="TQ6" s="76"/>
      <c r="TR6" s="76"/>
      <c r="TS6" s="76"/>
      <c r="TT6" s="76"/>
      <c r="TU6" s="76"/>
      <c r="TV6" s="76"/>
      <c r="TW6" s="76"/>
      <c r="TX6" s="76"/>
      <c r="TY6" s="76"/>
      <c r="TZ6" s="76"/>
      <c r="UA6" s="76"/>
      <c r="UB6" s="76"/>
      <c r="UC6" s="76"/>
      <c r="UD6" s="76"/>
      <c r="UE6" s="76"/>
      <c r="UF6" s="76"/>
      <c r="UG6" s="76"/>
      <c r="UH6" s="76"/>
      <c r="UI6" s="76"/>
      <c r="UJ6" s="76"/>
      <c r="UK6" s="76"/>
      <c r="UL6" s="76"/>
      <c r="UM6" s="76"/>
      <c r="UN6" s="76"/>
      <c r="UO6" s="76"/>
      <c r="UP6" s="76"/>
      <c r="UQ6" s="76"/>
      <c r="UR6" s="76"/>
      <c r="US6" s="76"/>
      <c r="UT6" s="76"/>
      <c r="UU6" s="76"/>
      <c r="UV6" s="76"/>
      <c r="UW6" s="76"/>
      <c r="UX6" s="76"/>
      <c r="UY6" s="76"/>
      <c r="UZ6" s="76"/>
      <c r="VA6" s="76"/>
      <c r="VB6" s="76"/>
      <c r="VC6" s="76"/>
      <c r="VD6" s="76"/>
      <c r="VE6" s="76"/>
      <c r="VF6" s="76"/>
      <c r="VG6" s="76"/>
      <c r="VH6" s="76"/>
      <c r="VI6" s="76"/>
      <c r="VJ6" s="76"/>
      <c r="VK6" s="76"/>
      <c r="VL6" s="76"/>
      <c r="VM6" s="76"/>
      <c r="VN6" s="76"/>
      <c r="VO6" s="76"/>
      <c r="VP6" s="76"/>
      <c r="VQ6" s="76"/>
      <c r="VR6" s="76"/>
      <c r="VS6" s="76"/>
      <c r="VT6" s="76"/>
      <c r="VU6" s="76"/>
      <c r="VV6" s="76"/>
      <c r="VW6" s="76"/>
      <c r="VX6" s="76"/>
      <c r="VY6" s="76"/>
      <c r="VZ6" s="76"/>
      <c r="WA6" s="76"/>
      <c r="WB6" s="76"/>
      <c r="WC6" s="76"/>
      <c r="WD6" s="76"/>
      <c r="WE6" s="76"/>
      <c r="WF6" s="76"/>
      <c r="WG6" s="76"/>
      <c r="WH6" s="76"/>
      <c r="WI6" s="76"/>
      <c r="WJ6" s="76"/>
      <c r="WK6" s="76"/>
      <c r="WL6" s="76"/>
      <c r="WM6" s="76"/>
      <c r="WN6" s="76"/>
      <c r="WO6" s="76"/>
      <c r="WP6" s="76"/>
      <c r="WQ6" s="76"/>
      <c r="WR6" s="76"/>
      <c r="WS6" s="76"/>
      <c r="WT6" s="76"/>
      <c r="WU6" s="76"/>
      <c r="WV6" s="76"/>
      <c r="WW6" s="76"/>
      <c r="WX6" s="76"/>
      <c r="WY6" s="76"/>
      <c r="WZ6" s="76"/>
      <c r="XA6" s="76"/>
      <c r="XB6" s="76"/>
      <c r="XC6" s="76"/>
      <c r="XD6" s="76"/>
      <c r="XE6" s="76"/>
      <c r="XF6" s="76"/>
      <c r="XG6" s="76"/>
      <c r="XH6" s="76"/>
      <c r="XI6" s="76"/>
      <c r="XJ6" s="76"/>
      <c r="XK6" s="76"/>
      <c r="XL6" s="76"/>
      <c r="XM6" s="76"/>
      <c r="XN6" s="76"/>
      <c r="XO6" s="76"/>
      <c r="XP6" s="76"/>
      <c r="XQ6" s="76"/>
      <c r="XR6" s="76"/>
      <c r="XS6" s="76"/>
      <c r="XT6" s="76"/>
      <c r="XU6" s="76"/>
      <c r="XV6" s="76"/>
      <c r="XW6" s="76"/>
      <c r="XX6" s="76"/>
      <c r="XY6" s="76"/>
      <c r="XZ6" s="76"/>
      <c r="YA6" s="76"/>
      <c r="YB6" s="76"/>
      <c r="YC6" s="76"/>
      <c r="YD6" s="76"/>
      <c r="YE6" s="76"/>
      <c r="YF6" s="76"/>
      <c r="YG6" s="76"/>
      <c r="YH6" s="76"/>
      <c r="YI6" s="76"/>
      <c r="YJ6" s="76"/>
      <c r="YK6" s="76"/>
      <c r="YL6" s="76"/>
      <c r="YM6" s="76"/>
      <c r="YN6" s="76"/>
      <c r="YO6" s="76"/>
      <c r="YP6" s="76"/>
      <c r="YQ6" s="76"/>
      <c r="YR6" s="76"/>
      <c r="YS6" s="76"/>
      <c r="YT6" s="76"/>
      <c r="YU6" s="76"/>
      <c r="YV6" s="76"/>
      <c r="YW6" s="76"/>
      <c r="YX6" s="76"/>
      <c r="YY6" s="76"/>
      <c r="YZ6" s="76"/>
      <c r="ZA6" s="76"/>
      <c r="ZB6" s="76"/>
      <c r="ZC6" s="76"/>
      <c r="ZD6" s="76"/>
      <c r="ZE6" s="76"/>
      <c r="ZF6" s="76"/>
      <c r="ZG6" s="76"/>
      <c r="ZH6" s="76"/>
      <c r="ZI6" s="76"/>
      <c r="ZJ6" s="76"/>
      <c r="ZK6" s="76"/>
      <c r="ZL6" s="76"/>
      <c r="ZM6" s="76"/>
      <c r="ZN6" s="76"/>
      <c r="ZO6" s="76"/>
      <c r="ZP6" s="76"/>
      <c r="ZQ6" s="76"/>
      <c r="ZR6" s="76"/>
      <c r="ZS6" s="76"/>
      <c r="ZT6" s="76"/>
      <c r="ZU6" s="76"/>
      <c r="ZV6" s="76"/>
      <c r="ZW6" s="76"/>
      <c r="ZX6" s="76"/>
      <c r="ZY6" s="76"/>
      <c r="ZZ6" s="76"/>
      <c r="AAA6" s="76"/>
      <c r="AAB6" s="76"/>
      <c r="AAC6" s="76"/>
      <c r="AAD6" s="76"/>
      <c r="AAE6" s="76"/>
      <c r="AAF6" s="76"/>
      <c r="AAG6" s="76"/>
      <c r="AAH6" s="76"/>
      <c r="AAI6" s="76"/>
      <c r="AAJ6" s="76"/>
      <c r="AAK6" s="76"/>
      <c r="AAL6" s="76"/>
      <c r="AAM6" s="76"/>
      <c r="AAN6" s="76"/>
      <c r="AAO6" s="76"/>
      <c r="AAP6" s="76"/>
      <c r="AAQ6" s="76"/>
      <c r="AAR6" s="76"/>
      <c r="AAS6" s="76"/>
      <c r="AAT6" s="76"/>
      <c r="AAU6" s="76"/>
      <c r="AAV6" s="76"/>
      <c r="AAW6" s="76"/>
      <c r="AAX6" s="76"/>
      <c r="AAY6" s="76"/>
      <c r="AAZ6" s="76"/>
      <c r="ABA6" s="76"/>
      <c r="ABB6" s="76"/>
      <c r="ABC6" s="76"/>
      <c r="ABD6" s="76"/>
      <c r="ABE6" s="76"/>
      <c r="ABF6" s="76"/>
      <c r="ABG6" s="76"/>
      <c r="ABH6" s="76"/>
      <c r="ABI6" s="76"/>
      <c r="ABJ6" s="76"/>
      <c r="ABK6" s="76"/>
      <c r="ABL6" s="76"/>
      <c r="ABM6" s="76"/>
      <c r="ABN6" s="76"/>
      <c r="ABO6" s="76"/>
      <c r="ABP6" s="76"/>
      <c r="ABQ6" s="76"/>
      <c r="ABR6" s="76"/>
      <c r="ABS6" s="76"/>
      <c r="ABT6" s="76"/>
      <c r="ABU6" s="76"/>
      <c r="ABV6" s="76"/>
      <c r="ABW6" s="76"/>
      <c r="ABX6" s="76"/>
      <c r="ABY6" s="76"/>
      <c r="ABZ6" s="76"/>
      <c r="ACA6" s="76"/>
      <c r="ACB6" s="76"/>
      <c r="ACC6" s="76"/>
      <c r="ACD6" s="76"/>
      <c r="ACE6" s="76"/>
      <c r="ACF6" s="76"/>
      <c r="ACG6" s="76"/>
      <c r="ACH6" s="76"/>
      <c r="ACI6" s="76"/>
      <c r="ACJ6" s="76"/>
      <c r="ACK6" s="76"/>
      <c r="ACL6" s="76"/>
      <c r="ACM6" s="76"/>
      <c r="ACN6" s="76"/>
      <c r="ACO6" s="76"/>
      <c r="ACP6" s="76"/>
      <c r="ACQ6" s="76"/>
      <c r="ACR6" s="76"/>
      <c r="ACS6" s="76"/>
      <c r="ACT6" s="76"/>
      <c r="ACU6" s="76"/>
      <c r="ACV6" s="76"/>
      <c r="ACW6" s="76"/>
      <c r="ACX6" s="76"/>
      <c r="ACY6" s="76"/>
      <c r="ACZ6" s="76"/>
      <c r="ADA6" s="76"/>
      <c r="ADB6" s="76"/>
      <c r="ADC6" s="76"/>
      <c r="ADD6" s="76"/>
      <c r="ADE6" s="76"/>
      <c r="ADF6" s="76"/>
      <c r="ADG6" s="76"/>
      <c r="ADH6" s="76"/>
      <c r="ADI6" s="76"/>
      <c r="ADJ6" s="76"/>
      <c r="ADK6" s="76"/>
      <c r="ADL6" s="76"/>
      <c r="ADM6" s="76"/>
      <c r="ADN6" s="76"/>
      <c r="ADO6" s="76"/>
      <c r="ADP6" s="76"/>
      <c r="ADQ6" s="76"/>
      <c r="ADR6" s="76"/>
      <c r="ADS6" s="76"/>
      <c r="ADT6" s="76"/>
      <c r="ADU6" s="76"/>
      <c r="ADV6" s="76"/>
      <c r="ADW6" s="76"/>
      <c r="ADX6" s="76"/>
      <c r="ADY6" s="76"/>
      <c r="ADZ6" s="76"/>
      <c r="AEA6" s="76"/>
      <c r="AEB6" s="76"/>
      <c r="AEC6" s="76"/>
      <c r="AED6" s="76"/>
      <c r="AEE6" s="76"/>
      <c r="AEF6" s="76"/>
      <c r="AEG6" s="76"/>
      <c r="AEH6" s="76"/>
      <c r="AEI6" s="76"/>
      <c r="AEJ6" s="76"/>
      <c r="AEK6" s="76"/>
      <c r="AEL6" s="76"/>
      <c r="AEM6" s="76"/>
      <c r="AEN6" s="76"/>
      <c r="AEO6" s="76"/>
      <c r="AEP6" s="76"/>
      <c r="AEQ6" s="76"/>
      <c r="AER6" s="76"/>
      <c r="AES6" s="76"/>
      <c r="AET6" s="76"/>
      <c r="AEU6" s="76"/>
      <c r="AEV6" s="76"/>
      <c r="AEW6" s="76"/>
      <c r="AEX6" s="76"/>
      <c r="AEY6" s="76"/>
      <c r="AEZ6" s="76"/>
      <c r="AFA6" s="76"/>
      <c r="AFB6" s="76"/>
      <c r="AFC6" s="76"/>
      <c r="AFD6" s="76"/>
      <c r="AFE6" s="76"/>
      <c r="AFF6" s="76"/>
      <c r="AFG6" s="76"/>
      <c r="AFH6" s="76"/>
      <c r="AFI6" s="76"/>
      <c r="AFJ6" s="76"/>
      <c r="AFK6" s="76"/>
      <c r="AFL6" s="76"/>
      <c r="AFM6" s="76"/>
      <c r="AFN6" s="76"/>
      <c r="AFO6" s="76"/>
      <c r="AFP6" s="76"/>
      <c r="AFQ6" s="76"/>
      <c r="AFR6" s="76"/>
      <c r="AFS6" s="76"/>
      <c r="AFT6" s="76"/>
      <c r="AFU6" s="76"/>
      <c r="AFV6" s="76"/>
      <c r="AFW6" s="76"/>
      <c r="AFX6" s="76"/>
      <c r="AFY6" s="76"/>
      <c r="AFZ6" s="76"/>
      <c r="AGA6" s="76"/>
      <c r="AGB6" s="76"/>
      <c r="AGC6" s="76"/>
      <c r="AGD6" s="76"/>
      <c r="AGE6" s="76"/>
      <c r="AGF6" s="76"/>
      <c r="AGG6" s="76"/>
      <c r="AGH6" s="76"/>
      <c r="AGI6" s="76"/>
      <c r="AGJ6" s="76"/>
      <c r="AGK6" s="76"/>
      <c r="AGL6" s="76"/>
      <c r="AGM6" s="76"/>
      <c r="AGN6" s="76"/>
      <c r="AGO6" s="76"/>
      <c r="AGP6" s="76"/>
      <c r="AGQ6" s="76"/>
      <c r="AGR6" s="76"/>
      <c r="AGS6" s="76"/>
      <c r="AGT6" s="76"/>
      <c r="AGU6" s="76"/>
      <c r="AGV6" s="76"/>
      <c r="AGW6" s="76"/>
      <c r="AGX6" s="76"/>
      <c r="AGY6" s="76"/>
      <c r="AGZ6" s="76"/>
      <c r="AHA6" s="76"/>
      <c r="AHB6" s="76"/>
      <c r="AHC6" s="76"/>
      <c r="AHD6" s="76"/>
      <c r="AHE6" s="76"/>
      <c r="AHF6" s="76"/>
      <c r="AHG6" s="76"/>
      <c r="AHH6" s="76"/>
      <c r="AHI6" s="76"/>
      <c r="AHJ6" s="76"/>
      <c r="AHK6" s="76"/>
      <c r="AHL6" s="76"/>
      <c r="AHM6" s="76"/>
      <c r="AHN6" s="76"/>
      <c r="AHO6" s="76"/>
      <c r="AHP6" s="76"/>
      <c r="AHQ6" s="76"/>
      <c r="AHR6" s="76"/>
      <c r="AHS6" s="76"/>
      <c r="AHT6" s="76"/>
      <c r="AHU6" s="76"/>
      <c r="AHV6" s="76"/>
      <c r="AHW6" s="76"/>
      <c r="AHX6" s="76"/>
      <c r="AHY6" s="76"/>
      <c r="AHZ6" s="76"/>
      <c r="AIA6" s="76"/>
      <c r="AIB6" s="76"/>
      <c r="AIC6" s="76"/>
      <c r="AID6" s="76"/>
      <c r="AIE6" s="76"/>
      <c r="AIF6" s="76"/>
      <c r="AIG6" s="76"/>
      <c r="AIH6" s="76"/>
      <c r="AII6" s="76"/>
    </row>
    <row r="7" spans="1:919" s="77" customFormat="1" x14ac:dyDescent="0.25">
      <c r="A7" s="75"/>
      <c r="B7" s="75"/>
      <c r="C7" s="75"/>
      <c r="D7" s="75"/>
      <c r="E7" s="941" t="s">
        <v>1948</v>
      </c>
      <c r="F7" s="70"/>
      <c r="G7" s="70"/>
      <c r="H7" s="315"/>
      <c r="I7" s="376"/>
      <c r="J7" s="942" t="s">
        <v>1947</v>
      </c>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c r="JL7" s="76"/>
      <c r="JM7" s="76"/>
      <c r="JN7" s="76"/>
      <c r="JO7" s="76"/>
      <c r="JP7" s="76"/>
      <c r="JQ7" s="76"/>
      <c r="JR7" s="76"/>
      <c r="JS7" s="76"/>
      <c r="JT7" s="76"/>
      <c r="JU7" s="76"/>
      <c r="JV7" s="76"/>
      <c r="JW7" s="76"/>
      <c r="JX7" s="76"/>
      <c r="JY7" s="76"/>
      <c r="JZ7" s="76"/>
      <c r="KA7" s="76"/>
      <c r="KB7" s="76"/>
      <c r="KC7" s="76"/>
      <c r="KD7" s="76"/>
      <c r="KE7" s="76"/>
      <c r="KF7" s="76"/>
      <c r="KG7" s="76"/>
      <c r="KH7" s="76"/>
      <c r="KI7" s="76"/>
      <c r="KJ7" s="76"/>
      <c r="KK7" s="76"/>
      <c r="KL7" s="76"/>
      <c r="KM7" s="76"/>
      <c r="KN7" s="76"/>
      <c r="KO7" s="76"/>
      <c r="KP7" s="76"/>
      <c r="KQ7" s="76"/>
      <c r="KR7" s="76"/>
      <c r="KS7" s="76"/>
      <c r="KT7" s="76"/>
      <c r="KU7" s="76"/>
      <c r="KV7" s="76"/>
      <c r="KW7" s="76"/>
      <c r="KX7" s="76"/>
      <c r="KY7" s="76"/>
      <c r="KZ7" s="76"/>
      <c r="LA7" s="76"/>
      <c r="LB7" s="76"/>
      <c r="LC7" s="76"/>
      <c r="LD7" s="76"/>
      <c r="LE7" s="76"/>
      <c r="LF7" s="76"/>
      <c r="LG7" s="76"/>
      <c r="LH7" s="76"/>
      <c r="LI7" s="76"/>
      <c r="LJ7" s="76"/>
      <c r="LK7" s="76"/>
      <c r="LL7" s="76"/>
      <c r="LM7" s="76"/>
      <c r="LN7" s="76"/>
      <c r="LO7" s="76"/>
      <c r="LP7" s="76"/>
      <c r="LQ7" s="76"/>
      <c r="LR7" s="76"/>
      <c r="LS7" s="76"/>
      <c r="LT7" s="76"/>
      <c r="LU7" s="76"/>
      <c r="LV7" s="76"/>
      <c r="LW7" s="76"/>
      <c r="LX7" s="76"/>
      <c r="LY7" s="76"/>
      <c r="LZ7" s="76"/>
      <c r="MA7" s="76"/>
      <c r="MB7" s="76"/>
      <c r="MC7" s="76"/>
      <c r="MD7" s="76"/>
      <c r="ME7" s="76"/>
      <c r="MF7" s="76"/>
      <c r="MG7" s="76"/>
      <c r="MH7" s="76"/>
      <c r="MI7" s="76"/>
      <c r="MJ7" s="76"/>
      <c r="MK7" s="76"/>
      <c r="ML7" s="76"/>
      <c r="MM7" s="76"/>
      <c r="MN7" s="76"/>
      <c r="MO7" s="76"/>
      <c r="MP7" s="76"/>
      <c r="MQ7" s="76"/>
      <c r="MR7" s="76"/>
      <c r="MS7" s="76"/>
      <c r="MT7" s="76"/>
      <c r="MU7" s="76"/>
      <c r="MV7" s="76"/>
      <c r="MW7" s="76"/>
      <c r="MX7" s="76"/>
      <c r="MY7" s="76"/>
      <c r="MZ7" s="76"/>
      <c r="NA7" s="76"/>
      <c r="NB7" s="76"/>
      <c r="NC7" s="76"/>
      <c r="ND7" s="76"/>
      <c r="NE7" s="76"/>
      <c r="NF7" s="76"/>
      <c r="NG7" s="76"/>
      <c r="NH7" s="76"/>
      <c r="NI7" s="76"/>
      <c r="NJ7" s="76"/>
      <c r="NK7" s="76"/>
      <c r="NL7" s="76"/>
      <c r="NM7" s="76"/>
      <c r="NN7" s="76"/>
      <c r="NO7" s="76"/>
      <c r="NP7" s="76"/>
      <c r="NQ7" s="76"/>
      <c r="NR7" s="76"/>
      <c r="NS7" s="76"/>
      <c r="NT7" s="76"/>
      <c r="NU7" s="76"/>
      <c r="NV7" s="76"/>
      <c r="NW7" s="76"/>
      <c r="NX7" s="76"/>
      <c r="NY7" s="76"/>
      <c r="NZ7" s="76"/>
      <c r="OA7" s="76"/>
      <c r="OB7" s="76"/>
      <c r="OC7" s="76"/>
      <c r="OD7" s="76"/>
      <c r="OE7" s="76"/>
      <c r="OF7" s="76"/>
      <c r="OG7" s="76"/>
      <c r="OH7" s="76"/>
      <c r="OI7" s="76"/>
      <c r="OJ7" s="76"/>
      <c r="OK7" s="76"/>
      <c r="OL7" s="76"/>
      <c r="OM7" s="76"/>
      <c r="ON7" s="76"/>
      <c r="OO7" s="76"/>
      <c r="OP7" s="76"/>
      <c r="OQ7" s="76"/>
      <c r="OR7" s="76"/>
      <c r="OS7" s="76"/>
      <c r="OT7" s="76"/>
      <c r="OU7" s="76"/>
      <c r="OV7" s="76"/>
      <c r="OW7" s="76"/>
      <c r="OX7" s="76"/>
      <c r="OY7" s="76"/>
      <c r="OZ7" s="76"/>
      <c r="PA7" s="76"/>
      <c r="PB7" s="76"/>
      <c r="PC7" s="76"/>
      <c r="PD7" s="76"/>
      <c r="PE7" s="76"/>
      <c r="PF7" s="76"/>
      <c r="PG7" s="76"/>
      <c r="PH7" s="76"/>
      <c r="PI7" s="76"/>
      <c r="PJ7" s="76"/>
      <c r="PK7" s="76"/>
      <c r="PL7" s="76"/>
      <c r="PM7" s="76"/>
      <c r="PN7" s="76"/>
      <c r="PO7" s="76"/>
      <c r="PP7" s="76"/>
      <c r="PQ7" s="76"/>
      <c r="PR7" s="76"/>
      <c r="PS7" s="76"/>
      <c r="PT7" s="76"/>
      <c r="PU7" s="76"/>
      <c r="PV7" s="76"/>
      <c r="PW7" s="76"/>
      <c r="PX7" s="76"/>
      <c r="PY7" s="76"/>
      <c r="PZ7" s="76"/>
      <c r="QA7" s="76"/>
      <c r="QB7" s="76"/>
      <c r="QC7" s="76"/>
      <c r="QD7" s="76"/>
      <c r="QE7" s="76"/>
      <c r="QF7" s="76"/>
      <c r="QG7" s="76"/>
      <c r="QH7" s="76"/>
      <c r="QI7" s="76"/>
      <c r="QJ7" s="76"/>
      <c r="QK7" s="76"/>
      <c r="QL7" s="76"/>
      <c r="QM7" s="76"/>
      <c r="QN7" s="76"/>
      <c r="QO7" s="76"/>
      <c r="QP7" s="76"/>
      <c r="QQ7" s="76"/>
      <c r="QR7" s="76"/>
      <c r="QS7" s="76"/>
      <c r="QT7" s="76"/>
      <c r="QU7" s="76"/>
      <c r="QV7" s="76"/>
      <c r="QW7" s="76"/>
      <c r="QX7" s="76"/>
      <c r="QY7" s="76"/>
      <c r="QZ7" s="76"/>
      <c r="RA7" s="76"/>
      <c r="RB7" s="76"/>
      <c r="RC7" s="76"/>
      <c r="RD7" s="76"/>
      <c r="RE7" s="76"/>
      <c r="RF7" s="76"/>
      <c r="RG7" s="76"/>
      <c r="RH7" s="76"/>
      <c r="RI7" s="76"/>
      <c r="RJ7" s="76"/>
      <c r="RK7" s="76"/>
      <c r="RL7" s="76"/>
      <c r="RM7" s="76"/>
      <c r="RN7" s="76"/>
      <c r="RO7" s="76"/>
      <c r="RP7" s="76"/>
      <c r="RQ7" s="76"/>
      <c r="RR7" s="76"/>
      <c r="RS7" s="76"/>
      <c r="RT7" s="76"/>
      <c r="RU7" s="76"/>
      <c r="RV7" s="76"/>
      <c r="RW7" s="76"/>
      <c r="RX7" s="76"/>
      <c r="RY7" s="76"/>
      <c r="RZ7" s="76"/>
      <c r="SA7" s="76"/>
      <c r="SB7" s="76"/>
      <c r="SC7" s="76"/>
      <c r="SD7" s="76"/>
      <c r="SE7" s="76"/>
      <c r="SF7" s="76"/>
      <c r="SG7" s="76"/>
      <c r="SH7" s="76"/>
      <c r="SI7" s="76"/>
      <c r="SJ7" s="76"/>
      <c r="SK7" s="76"/>
      <c r="SL7" s="76"/>
      <c r="SM7" s="76"/>
      <c r="SN7" s="76"/>
      <c r="SO7" s="76"/>
      <c r="SP7" s="76"/>
      <c r="SQ7" s="76"/>
      <c r="SR7" s="76"/>
      <c r="SS7" s="76"/>
      <c r="ST7" s="76"/>
      <c r="SU7" s="76"/>
      <c r="SV7" s="76"/>
      <c r="SW7" s="76"/>
      <c r="SX7" s="76"/>
      <c r="SY7" s="76"/>
      <c r="SZ7" s="76"/>
      <c r="TA7" s="76"/>
      <c r="TB7" s="76"/>
      <c r="TC7" s="76"/>
      <c r="TD7" s="76"/>
      <c r="TE7" s="76"/>
      <c r="TF7" s="76"/>
      <c r="TG7" s="76"/>
      <c r="TH7" s="76"/>
      <c r="TI7" s="76"/>
      <c r="TJ7" s="76"/>
      <c r="TK7" s="76"/>
      <c r="TL7" s="76"/>
      <c r="TM7" s="76"/>
      <c r="TN7" s="76"/>
      <c r="TO7" s="76"/>
      <c r="TP7" s="76"/>
      <c r="TQ7" s="76"/>
      <c r="TR7" s="76"/>
      <c r="TS7" s="76"/>
      <c r="TT7" s="76"/>
      <c r="TU7" s="76"/>
      <c r="TV7" s="76"/>
      <c r="TW7" s="76"/>
      <c r="TX7" s="76"/>
      <c r="TY7" s="76"/>
      <c r="TZ7" s="76"/>
      <c r="UA7" s="76"/>
      <c r="UB7" s="76"/>
      <c r="UC7" s="76"/>
      <c r="UD7" s="76"/>
      <c r="UE7" s="76"/>
      <c r="UF7" s="76"/>
      <c r="UG7" s="76"/>
      <c r="UH7" s="76"/>
      <c r="UI7" s="76"/>
      <c r="UJ7" s="76"/>
      <c r="UK7" s="76"/>
      <c r="UL7" s="76"/>
      <c r="UM7" s="76"/>
      <c r="UN7" s="76"/>
      <c r="UO7" s="76"/>
      <c r="UP7" s="76"/>
      <c r="UQ7" s="76"/>
      <c r="UR7" s="76"/>
      <c r="US7" s="76"/>
      <c r="UT7" s="76"/>
      <c r="UU7" s="76"/>
      <c r="UV7" s="76"/>
      <c r="UW7" s="76"/>
      <c r="UX7" s="76"/>
      <c r="UY7" s="76"/>
      <c r="UZ7" s="76"/>
      <c r="VA7" s="76"/>
      <c r="VB7" s="76"/>
      <c r="VC7" s="76"/>
      <c r="VD7" s="76"/>
      <c r="VE7" s="76"/>
      <c r="VF7" s="76"/>
      <c r="VG7" s="76"/>
      <c r="VH7" s="76"/>
      <c r="VI7" s="76"/>
      <c r="VJ7" s="76"/>
      <c r="VK7" s="76"/>
      <c r="VL7" s="76"/>
      <c r="VM7" s="76"/>
      <c r="VN7" s="76"/>
      <c r="VO7" s="76"/>
      <c r="VP7" s="76"/>
      <c r="VQ7" s="76"/>
      <c r="VR7" s="76"/>
      <c r="VS7" s="76"/>
      <c r="VT7" s="76"/>
      <c r="VU7" s="76"/>
      <c r="VV7" s="76"/>
      <c r="VW7" s="76"/>
      <c r="VX7" s="76"/>
      <c r="VY7" s="76"/>
      <c r="VZ7" s="76"/>
      <c r="WA7" s="76"/>
      <c r="WB7" s="76"/>
      <c r="WC7" s="76"/>
      <c r="WD7" s="76"/>
      <c r="WE7" s="76"/>
      <c r="WF7" s="76"/>
      <c r="WG7" s="76"/>
      <c r="WH7" s="76"/>
      <c r="WI7" s="76"/>
      <c r="WJ7" s="76"/>
      <c r="WK7" s="76"/>
      <c r="WL7" s="76"/>
      <c r="WM7" s="76"/>
      <c r="WN7" s="76"/>
      <c r="WO7" s="76"/>
      <c r="WP7" s="76"/>
      <c r="WQ7" s="76"/>
      <c r="WR7" s="76"/>
      <c r="WS7" s="76"/>
      <c r="WT7" s="76"/>
      <c r="WU7" s="76"/>
      <c r="WV7" s="76"/>
      <c r="WW7" s="76"/>
      <c r="WX7" s="76"/>
      <c r="WY7" s="76"/>
      <c r="WZ7" s="76"/>
      <c r="XA7" s="76"/>
      <c r="XB7" s="76"/>
      <c r="XC7" s="76"/>
      <c r="XD7" s="76"/>
      <c r="XE7" s="76"/>
      <c r="XF7" s="76"/>
      <c r="XG7" s="76"/>
      <c r="XH7" s="76"/>
      <c r="XI7" s="76"/>
      <c r="XJ7" s="76"/>
      <c r="XK7" s="76"/>
      <c r="XL7" s="76"/>
      <c r="XM7" s="76"/>
      <c r="XN7" s="76"/>
      <c r="XO7" s="76"/>
      <c r="XP7" s="76"/>
      <c r="XQ7" s="76"/>
      <c r="XR7" s="76"/>
      <c r="XS7" s="76"/>
      <c r="XT7" s="76"/>
      <c r="XU7" s="76"/>
      <c r="XV7" s="76"/>
      <c r="XW7" s="76"/>
      <c r="XX7" s="76"/>
      <c r="XY7" s="76"/>
      <c r="XZ7" s="76"/>
      <c r="YA7" s="76"/>
      <c r="YB7" s="76"/>
      <c r="YC7" s="76"/>
      <c r="YD7" s="76"/>
      <c r="YE7" s="76"/>
      <c r="YF7" s="76"/>
      <c r="YG7" s="76"/>
      <c r="YH7" s="76"/>
      <c r="YI7" s="76"/>
      <c r="YJ7" s="76"/>
      <c r="YK7" s="76"/>
      <c r="YL7" s="76"/>
      <c r="YM7" s="76"/>
      <c r="YN7" s="76"/>
      <c r="YO7" s="76"/>
      <c r="YP7" s="76"/>
      <c r="YQ7" s="76"/>
      <c r="YR7" s="76"/>
      <c r="YS7" s="76"/>
      <c r="YT7" s="76"/>
      <c r="YU7" s="76"/>
      <c r="YV7" s="76"/>
      <c r="YW7" s="76"/>
      <c r="YX7" s="76"/>
      <c r="YY7" s="76"/>
      <c r="YZ7" s="76"/>
      <c r="ZA7" s="76"/>
      <c r="ZB7" s="76"/>
      <c r="ZC7" s="76"/>
      <c r="ZD7" s="76"/>
      <c r="ZE7" s="76"/>
      <c r="ZF7" s="76"/>
      <c r="ZG7" s="76"/>
      <c r="ZH7" s="76"/>
      <c r="ZI7" s="76"/>
      <c r="ZJ7" s="76"/>
      <c r="ZK7" s="76"/>
      <c r="ZL7" s="76"/>
      <c r="ZM7" s="76"/>
      <c r="ZN7" s="76"/>
      <c r="ZO7" s="76"/>
      <c r="ZP7" s="76"/>
      <c r="ZQ7" s="76"/>
      <c r="ZR7" s="76"/>
      <c r="ZS7" s="76"/>
      <c r="ZT7" s="76"/>
      <c r="ZU7" s="76"/>
      <c r="ZV7" s="76"/>
      <c r="ZW7" s="76"/>
      <c r="ZX7" s="76"/>
      <c r="ZY7" s="76"/>
      <c r="ZZ7" s="76"/>
      <c r="AAA7" s="76"/>
      <c r="AAB7" s="76"/>
      <c r="AAC7" s="76"/>
      <c r="AAD7" s="76"/>
      <c r="AAE7" s="76"/>
      <c r="AAF7" s="76"/>
      <c r="AAG7" s="76"/>
      <c r="AAH7" s="76"/>
      <c r="AAI7" s="76"/>
      <c r="AAJ7" s="76"/>
      <c r="AAK7" s="76"/>
      <c r="AAL7" s="76"/>
      <c r="AAM7" s="76"/>
      <c r="AAN7" s="76"/>
      <c r="AAO7" s="76"/>
      <c r="AAP7" s="76"/>
      <c r="AAQ7" s="76"/>
      <c r="AAR7" s="76"/>
      <c r="AAS7" s="76"/>
      <c r="AAT7" s="76"/>
      <c r="AAU7" s="76"/>
      <c r="AAV7" s="76"/>
      <c r="AAW7" s="76"/>
      <c r="AAX7" s="76"/>
      <c r="AAY7" s="76"/>
      <c r="AAZ7" s="76"/>
      <c r="ABA7" s="76"/>
      <c r="ABB7" s="76"/>
      <c r="ABC7" s="76"/>
      <c r="ABD7" s="76"/>
      <c r="ABE7" s="76"/>
      <c r="ABF7" s="76"/>
      <c r="ABG7" s="76"/>
      <c r="ABH7" s="76"/>
      <c r="ABI7" s="76"/>
      <c r="ABJ7" s="76"/>
      <c r="ABK7" s="76"/>
      <c r="ABL7" s="76"/>
      <c r="ABM7" s="76"/>
      <c r="ABN7" s="76"/>
      <c r="ABO7" s="76"/>
      <c r="ABP7" s="76"/>
      <c r="ABQ7" s="76"/>
      <c r="ABR7" s="76"/>
      <c r="ABS7" s="76"/>
      <c r="ABT7" s="76"/>
      <c r="ABU7" s="76"/>
      <c r="ABV7" s="76"/>
      <c r="ABW7" s="76"/>
      <c r="ABX7" s="76"/>
      <c r="ABY7" s="76"/>
      <c r="ABZ7" s="76"/>
      <c r="ACA7" s="76"/>
      <c r="ACB7" s="76"/>
      <c r="ACC7" s="76"/>
      <c r="ACD7" s="76"/>
      <c r="ACE7" s="76"/>
      <c r="ACF7" s="76"/>
      <c r="ACG7" s="76"/>
      <c r="ACH7" s="76"/>
      <c r="ACI7" s="76"/>
      <c r="ACJ7" s="76"/>
      <c r="ACK7" s="76"/>
      <c r="ACL7" s="76"/>
      <c r="ACM7" s="76"/>
      <c r="ACN7" s="76"/>
      <c r="ACO7" s="76"/>
      <c r="ACP7" s="76"/>
      <c r="ACQ7" s="76"/>
      <c r="ACR7" s="76"/>
      <c r="ACS7" s="76"/>
      <c r="ACT7" s="76"/>
      <c r="ACU7" s="76"/>
      <c r="ACV7" s="76"/>
      <c r="ACW7" s="76"/>
      <c r="ACX7" s="76"/>
      <c r="ACY7" s="76"/>
      <c r="ACZ7" s="76"/>
      <c r="ADA7" s="76"/>
      <c r="ADB7" s="76"/>
      <c r="ADC7" s="76"/>
      <c r="ADD7" s="76"/>
      <c r="ADE7" s="76"/>
      <c r="ADF7" s="76"/>
      <c r="ADG7" s="76"/>
      <c r="ADH7" s="76"/>
      <c r="ADI7" s="76"/>
      <c r="ADJ7" s="76"/>
      <c r="ADK7" s="76"/>
      <c r="ADL7" s="76"/>
      <c r="ADM7" s="76"/>
      <c r="ADN7" s="76"/>
      <c r="ADO7" s="76"/>
      <c r="ADP7" s="76"/>
      <c r="ADQ7" s="76"/>
      <c r="ADR7" s="76"/>
      <c r="ADS7" s="76"/>
      <c r="ADT7" s="76"/>
      <c r="ADU7" s="76"/>
      <c r="ADV7" s="76"/>
      <c r="ADW7" s="76"/>
      <c r="ADX7" s="76"/>
      <c r="ADY7" s="76"/>
      <c r="ADZ7" s="76"/>
      <c r="AEA7" s="76"/>
      <c r="AEB7" s="76"/>
      <c r="AEC7" s="76"/>
      <c r="AED7" s="76"/>
      <c r="AEE7" s="76"/>
      <c r="AEF7" s="76"/>
      <c r="AEG7" s="76"/>
      <c r="AEH7" s="76"/>
      <c r="AEI7" s="76"/>
      <c r="AEJ7" s="76"/>
      <c r="AEK7" s="76"/>
      <c r="AEL7" s="76"/>
      <c r="AEM7" s="76"/>
      <c r="AEN7" s="76"/>
      <c r="AEO7" s="76"/>
      <c r="AEP7" s="76"/>
      <c r="AEQ7" s="76"/>
      <c r="AER7" s="76"/>
      <c r="AES7" s="76"/>
      <c r="AET7" s="76"/>
      <c r="AEU7" s="76"/>
      <c r="AEV7" s="76"/>
      <c r="AEW7" s="76"/>
      <c r="AEX7" s="76"/>
      <c r="AEY7" s="76"/>
      <c r="AEZ7" s="76"/>
      <c r="AFA7" s="76"/>
      <c r="AFB7" s="76"/>
      <c r="AFC7" s="76"/>
      <c r="AFD7" s="76"/>
      <c r="AFE7" s="76"/>
      <c r="AFF7" s="76"/>
      <c r="AFG7" s="76"/>
      <c r="AFH7" s="76"/>
      <c r="AFI7" s="76"/>
      <c r="AFJ7" s="76"/>
      <c r="AFK7" s="76"/>
      <c r="AFL7" s="76"/>
      <c r="AFM7" s="76"/>
      <c r="AFN7" s="76"/>
      <c r="AFO7" s="76"/>
      <c r="AFP7" s="76"/>
      <c r="AFQ7" s="76"/>
      <c r="AFR7" s="76"/>
      <c r="AFS7" s="76"/>
      <c r="AFT7" s="76"/>
      <c r="AFU7" s="76"/>
      <c r="AFV7" s="76"/>
      <c r="AFW7" s="76"/>
      <c r="AFX7" s="76"/>
      <c r="AFY7" s="76"/>
      <c r="AFZ7" s="76"/>
      <c r="AGA7" s="76"/>
      <c r="AGB7" s="76"/>
      <c r="AGC7" s="76"/>
      <c r="AGD7" s="76"/>
      <c r="AGE7" s="76"/>
      <c r="AGF7" s="76"/>
      <c r="AGG7" s="76"/>
      <c r="AGH7" s="76"/>
      <c r="AGI7" s="76"/>
      <c r="AGJ7" s="76"/>
      <c r="AGK7" s="76"/>
      <c r="AGL7" s="76"/>
      <c r="AGM7" s="76"/>
      <c r="AGN7" s="76"/>
      <c r="AGO7" s="76"/>
      <c r="AGP7" s="76"/>
      <c r="AGQ7" s="76"/>
      <c r="AGR7" s="76"/>
      <c r="AGS7" s="76"/>
      <c r="AGT7" s="76"/>
      <c r="AGU7" s="76"/>
      <c r="AGV7" s="76"/>
      <c r="AGW7" s="76"/>
      <c r="AGX7" s="76"/>
      <c r="AGY7" s="76"/>
      <c r="AGZ7" s="76"/>
      <c r="AHA7" s="76"/>
      <c r="AHB7" s="76"/>
      <c r="AHC7" s="76"/>
      <c r="AHD7" s="76"/>
      <c r="AHE7" s="76"/>
      <c r="AHF7" s="76"/>
      <c r="AHG7" s="76"/>
      <c r="AHH7" s="76"/>
      <c r="AHI7" s="76"/>
      <c r="AHJ7" s="76"/>
      <c r="AHK7" s="76"/>
      <c r="AHL7" s="76"/>
      <c r="AHM7" s="76"/>
      <c r="AHN7" s="76"/>
      <c r="AHO7" s="76"/>
      <c r="AHP7" s="76"/>
      <c r="AHQ7" s="76"/>
      <c r="AHR7" s="76"/>
      <c r="AHS7" s="76"/>
      <c r="AHT7" s="76"/>
      <c r="AHU7" s="76"/>
      <c r="AHV7" s="76"/>
      <c r="AHW7" s="76"/>
      <c r="AHX7" s="76"/>
      <c r="AHY7" s="76"/>
      <c r="AHZ7" s="76"/>
      <c r="AIA7" s="76"/>
      <c r="AIB7" s="76"/>
      <c r="AIC7" s="76"/>
      <c r="AID7" s="76"/>
      <c r="AIE7" s="76"/>
      <c r="AIF7" s="76"/>
      <c r="AIG7" s="76"/>
      <c r="AIH7" s="76"/>
      <c r="AII7" s="76"/>
    </row>
    <row r="8" spans="1:919" s="378" customFormat="1" ht="12.75" customHeight="1" x14ac:dyDescent="0.2">
      <c r="A8" s="387"/>
      <c r="B8" s="387"/>
      <c r="C8" s="387"/>
      <c r="D8" s="387"/>
      <c r="E8" s="939" t="str">
        <f>IF(OsnPodaci!B23="","",OsnPodaci!B23)</f>
        <v>NLB Banka d.d. Sarajevo</v>
      </c>
      <c r="F8" s="70"/>
      <c r="G8" s="70"/>
      <c r="H8" s="315"/>
      <c r="I8" s="376"/>
      <c r="J8" s="943" t="str">
        <f>IF('#UNOS'!B12="","",'#UNOS'!B12)</f>
        <v>094</v>
      </c>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388"/>
      <c r="DG8" s="388"/>
      <c r="DH8" s="388"/>
      <c r="DI8" s="388"/>
      <c r="DJ8" s="388"/>
      <c r="DK8" s="388"/>
      <c r="DL8" s="388"/>
      <c r="DM8" s="388"/>
      <c r="DN8" s="388"/>
      <c r="DO8" s="388"/>
      <c r="DP8" s="388"/>
      <c r="DQ8" s="388"/>
      <c r="DR8" s="388"/>
      <c r="DS8" s="388"/>
      <c r="DT8" s="388"/>
      <c r="DU8" s="388"/>
      <c r="DV8" s="388"/>
      <c r="DW8" s="388"/>
      <c r="DX8" s="388"/>
      <c r="DY8" s="388"/>
      <c r="DZ8" s="388"/>
      <c r="EA8" s="388"/>
      <c r="EB8" s="388"/>
      <c r="EC8" s="388"/>
      <c r="ED8" s="388"/>
      <c r="EE8" s="388"/>
      <c r="EF8" s="388"/>
      <c r="EG8" s="388"/>
      <c r="EH8" s="388"/>
      <c r="EI8" s="388"/>
      <c r="EJ8" s="388"/>
      <c r="EK8" s="388"/>
      <c r="EL8" s="388"/>
      <c r="EM8" s="388"/>
      <c r="EN8" s="388"/>
      <c r="EO8" s="388"/>
      <c r="EP8" s="388"/>
      <c r="EQ8" s="388"/>
      <c r="ER8" s="388"/>
      <c r="ES8" s="388"/>
      <c r="ET8" s="388"/>
      <c r="EU8" s="388"/>
      <c r="EV8" s="388"/>
      <c r="EW8" s="388"/>
      <c r="EX8" s="388"/>
      <c r="EY8" s="388"/>
      <c r="EZ8" s="388"/>
      <c r="FA8" s="388"/>
      <c r="FB8" s="388"/>
      <c r="FC8" s="388"/>
      <c r="FD8" s="388"/>
      <c r="FE8" s="388"/>
      <c r="FF8" s="388"/>
      <c r="FG8" s="388"/>
      <c r="FH8" s="388"/>
      <c r="FI8" s="388"/>
      <c r="FJ8" s="388"/>
      <c r="FK8" s="388"/>
      <c r="FL8" s="388"/>
      <c r="FM8" s="388"/>
      <c r="FN8" s="388"/>
      <c r="FO8" s="388"/>
      <c r="FP8" s="388"/>
      <c r="FQ8" s="388"/>
      <c r="FR8" s="388"/>
      <c r="FS8" s="388"/>
      <c r="FT8" s="388"/>
      <c r="FU8" s="388"/>
      <c r="FV8" s="388"/>
      <c r="FW8" s="388"/>
      <c r="FX8" s="388"/>
      <c r="FY8" s="388"/>
      <c r="FZ8" s="388"/>
      <c r="GA8" s="388"/>
      <c r="GB8" s="388"/>
      <c r="GC8" s="388"/>
      <c r="GD8" s="388"/>
      <c r="GE8" s="388"/>
      <c r="GF8" s="388"/>
      <c r="GG8" s="388"/>
      <c r="GH8" s="388"/>
      <c r="GI8" s="388"/>
      <c r="GJ8" s="388"/>
      <c r="GK8" s="388"/>
      <c r="GL8" s="388"/>
      <c r="GM8" s="388"/>
      <c r="GN8" s="388"/>
      <c r="GO8" s="388"/>
      <c r="GP8" s="388"/>
      <c r="GQ8" s="388"/>
      <c r="GR8" s="388"/>
      <c r="GS8" s="388"/>
      <c r="GT8" s="388"/>
      <c r="GU8" s="388"/>
      <c r="GV8" s="388"/>
      <c r="GW8" s="388"/>
      <c r="GX8" s="388"/>
      <c r="GY8" s="388"/>
      <c r="GZ8" s="388"/>
      <c r="HA8" s="388"/>
      <c r="HB8" s="388"/>
      <c r="HC8" s="388"/>
      <c r="HD8" s="388"/>
      <c r="HE8" s="388"/>
      <c r="HF8" s="388"/>
      <c r="HG8" s="388"/>
      <c r="HH8" s="388"/>
      <c r="HI8" s="388"/>
      <c r="HJ8" s="388"/>
      <c r="HK8" s="388"/>
      <c r="HL8" s="388"/>
      <c r="HM8" s="388"/>
      <c r="HN8" s="388"/>
      <c r="HO8" s="388"/>
      <c r="HP8" s="388"/>
      <c r="HQ8" s="388"/>
      <c r="HR8" s="388"/>
      <c r="HS8" s="388"/>
      <c r="HT8" s="388"/>
      <c r="HU8" s="388"/>
      <c r="HV8" s="388"/>
      <c r="HW8" s="388"/>
      <c r="HX8" s="388"/>
      <c r="HY8" s="388"/>
      <c r="HZ8" s="388"/>
      <c r="IA8" s="388"/>
      <c r="IB8" s="388"/>
      <c r="IC8" s="388"/>
      <c r="ID8" s="388"/>
      <c r="IE8" s="388"/>
      <c r="IF8" s="388"/>
      <c r="IG8" s="388"/>
      <c r="IH8" s="388"/>
      <c r="II8" s="388"/>
      <c r="IJ8" s="388"/>
      <c r="IK8" s="388"/>
      <c r="IL8" s="388"/>
      <c r="IM8" s="388"/>
      <c r="IN8" s="388"/>
      <c r="IO8" s="388"/>
      <c r="IP8" s="388"/>
      <c r="IQ8" s="388"/>
      <c r="IR8" s="388"/>
      <c r="IS8" s="388"/>
      <c r="IT8" s="388"/>
      <c r="IU8" s="388"/>
      <c r="IV8" s="388"/>
      <c r="IW8" s="388"/>
      <c r="IX8" s="388"/>
      <c r="IY8" s="388"/>
      <c r="IZ8" s="388"/>
      <c r="JA8" s="388"/>
      <c r="JB8" s="388"/>
      <c r="JC8" s="388"/>
      <c r="JD8" s="388"/>
      <c r="JE8" s="388"/>
      <c r="JF8" s="388"/>
      <c r="JG8" s="388"/>
      <c r="JH8" s="388"/>
      <c r="JI8" s="388"/>
      <c r="JJ8" s="388"/>
      <c r="JK8" s="388"/>
      <c r="JL8" s="388"/>
      <c r="JM8" s="388"/>
      <c r="JN8" s="388"/>
      <c r="JO8" s="388"/>
      <c r="JP8" s="388"/>
      <c r="JQ8" s="388"/>
      <c r="JR8" s="388"/>
      <c r="JS8" s="388"/>
      <c r="JT8" s="388"/>
      <c r="JU8" s="388"/>
      <c r="JV8" s="388"/>
      <c r="JW8" s="388"/>
      <c r="JX8" s="388"/>
      <c r="JY8" s="388"/>
      <c r="JZ8" s="388"/>
      <c r="KA8" s="388"/>
      <c r="KB8" s="388"/>
      <c r="KC8" s="388"/>
      <c r="KD8" s="388"/>
      <c r="KE8" s="388"/>
      <c r="KF8" s="388"/>
      <c r="KG8" s="388"/>
      <c r="KH8" s="388"/>
      <c r="KI8" s="388"/>
      <c r="KJ8" s="388"/>
      <c r="KK8" s="388"/>
      <c r="KL8" s="388"/>
      <c r="KM8" s="388"/>
      <c r="KN8" s="388"/>
      <c r="KO8" s="388"/>
      <c r="KP8" s="388"/>
      <c r="KQ8" s="388"/>
      <c r="KR8" s="388"/>
      <c r="KS8" s="388"/>
      <c r="KT8" s="388"/>
      <c r="KU8" s="388"/>
      <c r="KV8" s="388"/>
      <c r="KW8" s="388"/>
      <c r="KX8" s="388"/>
      <c r="KY8" s="388"/>
      <c r="KZ8" s="388"/>
      <c r="LA8" s="388"/>
      <c r="LB8" s="388"/>
      <c r="LC8" s="388"/>
      <c r="LD8" s="388"/>
      <c r="LE8" s="388"/>
      <c r="LF8" s="388"/>
      <c r="LG8" s="388"/>
      <c r="LH8" s="388"/>
      <c r="LI8" s="388"/>
      <c r="LJ8" s="388"/>
      <c r="LK8" s="388"/>
      <c r="LL8" s="388"/>
      <c r="LM8" s="388"/>
      <c r="LN8" s="388"/>
      <c r="LO8" s="388"/>
      <c r="LP8" s="388"/>
      <c r="LQ8" s="388"/>
      <c r="LR8" s="388"/>
      <c r="LS8" s="388"/>
      <c r="LT8" s="388"/>
      <c r="LU8" s="388"/>
      <c r="LV8" s="388"/>
      <c r="LW8" s="388"/>
      <c r="LX8" s="388"/>
      <c r="LY8" s="388"/>
      <c r="LZ8" s="388"/>
      <c r="MA8" s="388"/>
      <c r="MB8" s="388"/>
      <c r="MC8" s="388"/>
      <c r="MD8" s="388"/>
      <c r="ME8" s="388"/>
      <c r="MF8" s="388"/>
      <c r="MG8" s="388"/>
      <c r="MH8" s="388"/>
      <c r="MI8" s="388"/>
      <c r="MJ8" s="388"/>
      <c r="MK8" s="388"/>
      <c r="ML8" s="388"/>
      <c r="MM8" s="388"/>
      <c r="MN8" s="388"/>
      <c r="MO8" s="388"/>
      <c r="MP8" s="388"/>
      <c r="MQ8" s="388"/>
      <c r="MR8" s="388"/>
      <c r="MS8" s="388"/>
      <c r="MT8" s="388"/>
      <c r="MU8" s="388"/>
      <c r="MV8" s="388"/>
      <c r="MW8" s="388"/>
      <c r="MX8" s="388"/>
      <c r="MY8" s="388"/>
      <c r="MZ8" s="388"/>
      <c r="NA8" s="388"/>
      <c r="NB8" s="388"/>
      <c r="NC8" s="388"/>
      <c r="ND8" s="388"/>
      <c r="NE8" s="388"/>
      <c r="NF8" s="388"/>
      <c r="NG8" s="388"/>
      <c r="NH8" s="388"/>
      <c r="NI8" s="388"/>
      <c r="NJ8" s="388"/>
      <c r="NK8" s="388"/>
      <c r="NL8" s="388"/>
      <c r="NM8" s="388"/>
      <c r="NN8" s="388"/>
      <c r="NO8" s="388"/>
      <c r="NP8" s="388"/>
      <c r="NQ8" s="388"/>
      <c r="NR8" s="388"/>
      <c r="NS8" s="388"/>
      <c r="NT8" s="388"/>
      <c r="NU8" s="388"/>
      <c r="NV8" s="388"/>
      <c r="NW8" s="388"/>
      <c r="NX8" s="388"/>
      <c r="NY8" s="388"/>
      <c r="NZ8" s="388"/>
      <c r="OA8" s="388"/>
      <c r="OB8" s="388"/>
      <c r="OC8" s="388"/>
      <c r="OD8" s="388"/>
      <c r="OE8" s="388"/>
      <c r="OF8" s="388"/>
      <c r="OG8" s="388"/>
      <c r="OH8" s="388"/>
      <c r="OI8" s="388"/>
      <c r="OJ8" s="388"/>
      <c r="OK8" s="388"/>
      <c r="OL8" s="388"/>
      <c r="OM8" s="388"/>
      <c r="ON8" s="388"/>
      <c r="OO8" s="388"/>
      <c r="OP8" s="388"/>
      <c r="OQ8" s="388"/>
      <c r="OR8" s="388"/>
      <c r="OS8" s="388"/>
      <c r="OT8" s="388"/>
      <c r="OU8" s="388"/>
      <c r="OV8" s="388"/>
      <c r="OW8" s="388"/>
      <c r="OX8" s="388"/>
      <c r="OY8" s="388"/>
      <c r="OZ8" s="388"/>
      <c r="PA8" s="388"/>
      <c r="PB8" s="388"/>
      <c r="PC8" s="388"/>
      <c r="PD8" s="388"/>
      <c r="PE8" s="388"/>
      <c r="PF8" s="388"/>
      <c r="PG8" s="388"/>
      <c r="PH8" s="388"/>
      <c r="PI8" s="388"/>
      <c r="PJ8" s="388"/>
      <c r="PK8" s="388"/>
      <c r="PL8" s="388"/>
      <c r="PM8" s="388"/>
      <c r="PN8" s="388"/>
      <c r="PO8" s="388"/>
      <c r="PP8" s="388"/>
      <c r="PQ8" s="388"/>
      <c r="PR8" s="388"/>
      <c r="PS8" s="388"/>
      <c r="PT8" s="388"/>
      <c r="PU8" s="388"/>
      <c r="PV8" s="388"/>
      <c r="PW8" s="388"/>
      <c r="PX8" s="388"/>
      <c r="PY8" s="388"/>
      <c r="PZ8" s="388"/>
      <c r="QA8" s="388"/>
      <c r="QB8" s="388"/>
      <c r="QC8" s="388"/>
      <c r="QD8" s="388"/>
      <c r="QE8" s="388"/>
      <c r="QF8" s="388"/>
      <c r="QG8" s="388"/>
      <c r="QH8" s="388"/>
      <c r="QI8" s="388"/>
      <c r="QJ8" s="388"/>
      <c r="QK8" s="388"/>
      <c r="QL8" s="388"/>
      <c r="QM8" s="388"/>
      <c r="QN8" s="388"/>
      <c r="QO8" s="388"/>
      <c r="QP8" s="388"/>
      <c r="QQ8" s="388"/>
      <c r="QR8" s="388"/>
      <c r="QS8" s="388"/>
      <c r="QT8" s="388"/>
      <c r="QU8" s="388"/>
      <c r="QV8" s="388"/>
      <c r="QW8" s="388"/>
      <c r="QX8" s="388"/>
      <c r="QY8" s="388"/>
      <c r="QZ8" s="388"/>
      <c r="RA8" s="388"/>
      <c r="RB8" s="388"/>
      <c r="RC8" s="388"/>
      <c r="RD8" s="388"/>
      <c r="RE8" s="388"/>
      <c r="RF8" s="388"/>
      <c r="RG8" s="388"/>
      <c r="RH8" s="388"/>
      <c r="RI8" s="388"/>
      <c r="RJ8" s="388"/>
      <c r="RK8" s="388"/>
      <c r="RL8" s="388"/>
      <c r="RM8" s="388"/>
      <c r="RN8" s="388"/>
      <c r="RO8" s="388"/>
      <c r="RP8" s="388"/>
      <c r="RQ8" s="388"/>
      <c r="RR8" s="388"/>
      <c r="RS8" s="388"/>
      <c r="RT8" s="388"/>
      <c r="RU8" s="388"/>
      <c r="RV8" s="388"/>
      <c r="RW8" s="388"/>
      <c r="RX8" s="388"/>
      <c r="RY8" s="388"/>
      <c r="RZ8" s="388"/>
      <c r="SA8" s="388"/>
      <c r="SB8" s="388"/>
      <c r="SC8" s="388"/>
      <c r="SD8" s="388"/>
      <c r="SE8" s="388"/>
      <c r="SF8" s="388"/>
      <c r="SG8" s="388"/>
      <c r="SH8" s="388"/>
      <c r="SI8" s="388"/>
      <c r="SJ8" s="388"/>
      <c r="SK8" s="388"/>
      <c r="SL8" s="388"/>
      <c r="SM8" s="388"/>
      <c r="SN8" s="388"/>
      <c r="SO8" s="388"/>
      <c r="SP8" s="388"/>
      <c r="SQ8" s="388"/>
      <c r="SR8" s="388"/>
      <c r="SS8" s="388"/>
      <c r="ST8" s="388"/>
      <c r="SU8" s="388"/>
      <c r="SV8" s="388"/>
      <c r="SW8" s="388"/>
      <c r="SX8" s="388"/>
      <c r="SY8" s="388"/>
      <c r="SZ8" s="388"/>
      <c r="TA8" s="388"/>
      <c r="TB8" s="388"/>
      <c r="TC8" s="388"/>
      <c r="TD8" s="388"/>
      <c r="TE8" s="388"/>
      <c r="TF8" s="388"/>
      <c r="TG8" s="388"/>
      <c r="TH8" s="388"/>
      <c r="TI8" s="388"/>
      <c r="TJ8" s="388"/>
      <c r="TK8" s="388"/>
      <c r="TL8" s="388"/>
      <c r="TM8" s="388"/>
      <c r="TN8" s="388"/>
      <c r="TO8" s="388"/>
      <c r="TP8" s="388"/>
      <c r="TQ8" s="388"/>
      <c r="TR8" s="388"/>
      <c r="TS8" s="388"/>
      <c r="TT8" s="388"/>
      <c r="TU8" s="388"/>
      <c r="TV8" s="388"/>
      <c r="TW8" s="388"/>
      <c r="TX8" s="388"/>
      <c r="TY8" s="388"/>
      <c r="TZ8" s="388"/>
      <c r="UA8" s="388"/>
      <c r="UB8" s="388"/>
      <c r="UC8" s="388"/>
      <c r="UD8" s="388"/>
      <c r="UE8" s="388"/>
      <c r="UF8" s="388"/>
      <c r="UG8" s="388"/>
      <c r="UH8" s="388"/>
      <c r="UI8" s="388"/>
      <c r="UJ8" s="388"/>
      <c r="UK8" s="388"/>
      <c r="UL8" s="388"/>
      <c r="UM8" s="388"/>
      <c r="UN8" s="388"/>
      <c r="UO8" s="388"/>
      <c r="UP8" s="388"/>
      <c r="UQ8" s="388"/>
      <c r="UR8" s="388"/>
      <c r="US8" s="388"/>
      <c r="UT8" s="388"/>
      <c r="UU8" s="388"/>
      <c r="UV8" s="388"/>
      <c r="UW8" s="388"/>
      <c r="UX8" s="388"/>
      <c r="UY8" s="388"/>
      <c r="UZ8" s="388"/>
      <c r="VA8" s="388"/>
      <c r="VB8" s="388"/>
      <c r="VC8" s="388"/>
      <c r="VD8" s="388"/>
      <c r="VE8" s="388"/>
      <c r="VF8" s="388"/>
      <c r="VG8" s="388"/>
      <c r="VH8" s="388"/>
      <c r="VI8" s="388"/>
      <c r="VJ8" s="388"/>
      <c r="VK8" s="388"/>
      <c r="VL8" s="388"/>
      <c r="VM8" s="388"/>
      <c r="VN8" s="388"/>
      <c r="VO8" s="388"/>
      <c r="VP8" s="388"/>
      <c r="VQ8" s="388"/>
      <c r="VR8" s="388"/>
      <c r="VS8" s="388"/>
      <c r="VT8" s="388"/>
      <c r="VU8" s="388"/>
      <c r="VV8" s="388"/>
      <c r="VW8" s="388"/>
      <c r="VX8" s="388"/>
      <c r="VY8" s="388"/>
      <c r="VZ8" s="388"/>
      <c r="WA8" s="388"/>
      <c r="WB8" s="388"/>
      <c r="WC8" s="388"/>
      <c r="WD8" s="388"/>
      <c r="WE8" s="388"/>
      <c r="WF8" s="388"/>
      <c r="WG8" s="388"/>
      <c r="WH8" s="388"/>
      <c r="WI8" s="388"/>
      <c r="WJ8" s="388"/>
      <c r="WK8" s="388"/>
      <c r="WL8" s="388"/>
      <c r="WM8" s="388"/>
      <c r="WN8" s="388"/>
      <c r="WO8" s="388"/>
      <c r="WP8" s="388"/>
      <c r="WQ8" s="388"/>
      <c r="WR8" s="388"/>
      <c r="WS8" s="388"/>
      <c r="WT8" s="388"/>
      <c r="WU8" s="388"/>
      <c r="WV8" s="388"/>
      <c r="WW8" s="388"/>
      <c r="WX8" s="388"/>
      <c r="WY8" s="388"/>
      <c r="WZ8" s="388"/>
      <c r="XA8" s="388"/>
      <c r="XB8" s="388"/>
      <c r="XC8" s="388"/>
      <c r="XD8" s="388"/>
      <c r="XE8" s="388"/>
      <c r="XF8" s="388"/>
      <c r="XG8" s="388"/>
      <c r="XH8" s="388"/>
      <c r="XI8" s="388"/>
      <c r="XJ8" s="388"/>
      <c r="XK8" s="388"/>
      <c r="XL8" s="388"/>
      <c r="XM8" s="388"/>
      <c r="XN8" s="388"/>
      <c r="XO8" s="388"/>
      <c r="XP8" s="388"/>
      <c r="XQ8" s="388"/>
      <c r="XR8" s="388"/>
      <c r="XS8" s="388"/>
      <c r="XT8" s="388"/>
      <c r="XU8" s="388"/>
      <c r="XV8" s="388"/>
      <c r="XW8" s="388"/>
      <c r="XX8" s="388"/>
      <c r="XY8" s="388"/>
      <c r="XZ8" s="388"/>
      <c r="YA8" s="388"/>
      <c r="YB8" s="388"/>
      <c r="YC8" s="388"/>
      <c r="YD8" s="388"/>
      <c r="YE8" s="388"/>
      <c r="YF8" s="388"/>
      <c r="YG8" s="388"/>
      <c r="YH8" s="388"/>
      <c r="YI8" s="388"/>
      <c r="YJ8" s="388"/>
      <c r="YK8" s="388"/>
      <c r="YL8" s="388"/>
      <c r="YM8" s="388"/>
      <c r="YN8" s="388"/>
      <c r="YO8" s="388"/>
      <c r="YP8" s="388"/>
      <c r="YQ8" s="388"/>
      <c r="YR8" s="388"/>
      <c r="YS8" s="388"/>
      <c r="YT8" s="388"/>
      <c r="YU8" s="388"/>
      <c r="YV8" s="388"/>
      <c r="YW8" s="388"/>
      <c r="YX8" s="388"/>
      <c r="YY8" s="388"/>
      <c r="YZ8" s="388"/>
      <c r="ZA8" s="388"/>
      <c r="ZB8" s="388"/>
      <c r="ZC8" s="388"/>
      <c r="ZD8" s="388"/>
      <c r="ZE8" s="388"/>
      <c r="ZF8" s="388"/>
      <c r="ZG8" s="388"/>
      <c r="ZH8" s="388"/>
      <c r="ZI8" s="388"/>
      <c r="ZJ8" s="388"/>
      <c r="ZK8" s="388"/>
      <c r="ZL8" s="388"/>
      <c r="ZM8" s="388"/>
      <c r="ZN8" s="388"/>
      <c r="ZO8" s="388"/>
      <c r="ZP8" s="388"/>
      <c r="ZQ8" s="388"/>
      <c r="ZR8" s="388"/>
      <c r="ZS8" s="388"/>
      <c r="ZT8" s="388"/>
      <c r="ZU8" s="388"/>
      <c r="ZV8" s="388"/>
      <c r="ZW8" s="388"/>
      <c r="ZX8" s="388"/>
      <c r="ZY8" s="388"/>
      <c r="ZZ8" s="388"/>
      <c r="AAA8" s="388"/>
      <c r="AAB8" s="388"/>
      <c r="AAC8" s="388"/>
      <c r="AAD8" s="388"/>
      <c r="AAE8" s="388"/>
      <c r="AAF8" s="388"/>
      <c r="AAG8" s="388"/>
      <c r="AAH8" s="388"/>
      <c r="AAI8" s="388"/>
      <c r="AAJ8" s="388"/>
      <c r="AAK8" s="388"/>
      <c r="AAL8" s="388"/>
      <c r="AAM8" s="388"/>
      <c r="AAN8" s="388"/>
      <c r="AAO8" s="388"/>
      <c r="AAP8" s="388"/>
      <c r="AAQ8" s="388"/>
      <c r="AAR8" s="388"/>
      <c r="AAS8" s="388"/>
      <c r="AAT8" s="388"/>
      <c r="AAU8" s="388"/>
      <c r="AAV8" s="388"/>
      <c r="AAW8" s="388"/>
      <c r="AAX8" s="388"/>
      <c r="AAY8" s="388"/>
      <c r="AAZ8" s="388"/>
      <c r="ABA8" s="388"/>
      <c r="ABB8" s="388"/>
      <c r="ABC8" s="388"/>
      <c r="ABD8" s="388"/>
      <c r="ABE8" s="388"/>
      <c r="ABF8" s="388"/>
      <c r="ABG8" s="388"/>
      <c r="ABH8" s="388"/>
      <c r="ABI8" s="388"/>
      <c r="ABJ8" s="388"/>
      <c r="ABK8" s="388"/>
      <c r="ABL8" s="388"/>
      <c r="ABM8" s="388"/>
      <c r="ABN8" s="388"/>
      <c r="ABO8" s="388"/>
      <c r="ABP8" s="388"/>
      <c r="ABQ8" s="388"/>
      <c r="ABR8" s="388"/>
      <c r="ABS8" s="388"/>
      <c r="ABT8" s="388"/>
      <c r="ABU8" s="388"/>
      <c r="ABV8" s="388"/>
      <c r="ABW8" s="388"/>
      <c r="ABX8" s="388"/>
      <c r="ABY8" s="388"/>
      <c r="ABZ8" s="388"/>
      <c r="ACA8" s="388"/>
      <c r="ACB8" s="388"/>
      <c r="ACC8" s="388"/>
      <c r="ACD8" s="388"/>
      <c r="ACE8" s="388"/>
      <c r="ACF8" s="388"/>
      <c r="ACG8" s="388"/>
      <c r="ACH8" s="388"/>
      <c r="ACI8" s="388"/>
      <c r="ACJ8" s="388"/>
      <c r="ACK8" s="388"/>
      <c r="ACL8" s="388"/>
      <c r="ACM8" s="388"/>
      <c r="ACN8" s="388"/>
      <c r="ACO8" s="388"/>
      <c r="ACP8" s="388"/>
      <c r="ACQ8" s="388"/>
      <c r="ACR8" s="388"/>
      <c r="ACS8" s="388"/>
      <c r="ACT8" s="388"/>
      <c r="ACU8" s="388"/>
      <c r="ACV8" s="388"/>
      <c r="ACW8" s="388"/>
      <c r="ACX8" s="388"/>
      <c r="ACY8" s="388"/>
      <c r="ACZ8" s="388"/>
      <c r="ADA8" s="388"/>
      <c r="ADB8" s="388"/>
      <c r="ADC8" s="388"/>
      <c r="ADD8" s="388"/>
      <c r="ADE8" s="388"/>
      <c r="ADF8" s="388"/>
      <c r="ADG8" s="388"/>
      <c r="ADH8" s="388"/>
      <c r="ADI8" s="388"/>
      <c r="ADJ8" s="388"/>
      <c r="ADK8" s="388"/>
      <c r="ADL8" s="388"/>
      <c r="ADM8" s="388"/>
      <c r="ADN8" s="388"/>
      <c r="ADO8" s="388"/>
      <c r="ADP8" s="388"/>
      <c r="ADQ8" s="388"/>
      <c r="ADR8" s="388"/>
      <c r="ADS8" s="388"/>
      <c r="ADT8" s="388"/>
      <c r="ADU8" s="388"/>
      <c r="ADV8" s="388"/>
      <c r="ADW8" s="388"/>
      <c r="ADX8" s="388"/>
      <c r="ADY8" s="388"/>
      <c r="ADZ8" s="388"/>
      <c r="AEA8" s="388"/>
      <c r="AEB8" s="388"/>
      <c r="AEC8" s="388"/>
      <c r="AED8" s="388"/>
      <c r="AEE8" s="388"/>
      <c r="AEF8" s="388"/>
      <c r="AEG8" s="388"/>
      <c r="AEH8" s="388"/>
      <c r="AEI8" s="388"/>
      <c r="AEJ8" s="388"/>
      <c r="AEK8" s="388"/>
      <c r="AEL8" s="388"/>
      <c r="AEM8" s="388"/>
      <c r="AEN8" s="388"/>
      <c r="AEO8" s="388"/>
      <c r="AEP8" s="388"/>
      <c r="AEQ8" s="388"/>
      <c r="AER8" s="388"/>
      <c r="AES8" s="388"/>
      <c r="AET8" s="388"/>
      <c r="AEU8" s="388"/>
      <c r="AEV8" s="388"/>
      <c r="AEW8" s="388"/>
      <c r="AEX8" s="388"/>
      <c r="AEY8" s="388"/>
      <c r="AEZ8" s="388"/>
      <c r="AFA8" s="388"/>
      <c r="AFB8" s="388"/>
      <c r="AFC8" s="388"/>
      <c r="AFD8" s="388"/>
      <c r="AFE8" s="388"/>
      <c r="AFF8" s="388"/>
      <c r="AFG8" s="388"/>
      <c r="AFH8" s="388"/>
      <c r="AFI8" s="388"/>
      <c r="AFJ8" s="388"/>
      <c r="AFK8" s="388"/>
      <c r="AFL8" s="388"/>
      <c r="AFM8" s="388"/>
      <c r="AFN8" s="388"/>
      <c r="AFO8" s="388"/>
      <c r="AFP8" s="388"/>
      <c r="AFQ8" s="388"/>
      <c r="AFR8" s="388"/>
      <c r="AFS8" s="388"/>
      <c r="AFT8" s="388"/>
      <c r="AFU8" s="388"/>
      <c r="AFV8" s="388"/>
      <c r="AFW8" s="388"/>
      <c r="AFX8" s="388"/>
      <c r="AFY8" s="388"/>
      <c r="AFZ8" s="388"/>
      <c r="AGA8" s="388"/>
      <c r="AGB8" s="388"/>
      <c r="AGC8" s="388"/>
      <c r="AGD8" s="388"/>
      <c r="AGE8" s="388"/>
      <c r="AGF8" s="388"/>
      <c r="AGG8" s="388"/>
      <c r="AGH8" s="388"/>
      <c r="AGI8" s="388"/>
      <c r="AGJ8" s="388"/>
      <c r="AGK8" s="388"/>
      <c r="AGL8" s="388"/>
      <c r="AGM8" s="388"/>
      <c r="AGN8" s="388"/>
      <c r="AGO8" s="388"/>
      <c r="AGP8" s="388"/>
      <c r="AGQ8" s="388"/>
      <c r="AGR8" s="388"/>
      <c r="AGS8" s="388"/>
      <c r="AGT8" s="388"/>
      <c r="AGU8" s="388"/>
      <c r="AGV8" s="388"/>
      <c r="AGW8" s="388"/>
      <c r="AGX8" s="388"/>
      <c r="AGY8" s="388"/>
      <c r="AGZ8" s="388"/>
      <c r="AHA8" s="388"/>
      <c r="AHB8" s="388"/>
      <c r="AHC8" s="388"/>
      <c r="AHD8" s="388"/>
      <c r="AHE8" s="388"/>
      <c r="AHF8" s="388"/>
      <c r="AHG8" s="388"/>
      <c r="AHH8" s="388"/>
      <c r="AHI8" s="388"/>
      <c r="AHJ8" s="388"/>
      <c r="AHK8" s="388"/>
      <c r="AHL8" s="388"/>
      <c r="AHM8" s="388"/>
      <c r="AHN8" s="388"/>
      <c r="AHO8" s="388"/>
      <c r="AHP8" s="388"/>
      <c r="AHQ8" s="388"/>
      <c r="AHR8" s="388"/>
      <c r="AHS8" s="388"/>
      <c r="AHT8" s="388"/>
      <c r="AHU8" s="388"/>
      <c r="AHV8" s="388"/>
      <c r="AHW8" s="388"/>
      <c r="AHX8" s="388"/>
      <c r="AHY8" s="388"/>
      <c r="AHZ8" s="388"/>
      <c r="AIA8" s="388"/>
      <c r="AIB8" s="388"/>
      <c r="AIC8" s="388"/>
      <c r="AID8" s="388"/>
      <c r="AIE8" s="388"/>
      <c r="AIF8" s="388"/>
      <c r="AIG8" s="388"/>
      <c r="AIH8" s="388"/>
      <c r="AII8" s="388"/>
    </row>
    <row r="9" spans="1:919" s="380" customFormat="1" x14ac:dyDescent="0.25">
      <c r="A9" s="389"/>
      <c r="B9" s="389"/>
      <c r="C9" s="389"/>
      <c r="D9" s="389"/>
      <c r="E9" s="941" t="s">
        <v>14</v>
      </c>
      <c r="F9" s="70"/>
      <c r="G9" s="70"/>
      <c r="H9" s="315"/>
      <c r="I9" s="376"/>
      <c r="J9" s="942" t="s">
        <v>12</v>
      </c>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5"/>
      <c r="AX9" s="315"/>
      <c r="AY9" s="315"/>
      <c r="AZ9" s="315"/>
      <c r="BA9" s="315"/>
      <c r="BB9" s="315"/>
      <c r="BC9" s="315"/>
      <c r="BD9" s="315"/>
      <c r="BE9" s="315"/>
      <c r="BF9" s="315"/>
      <c r="BG9" s="315"/>
      <c r="BH9" s="315"/>
      <c r="BI9" s="315"/>
      <c r="BJ9" s="315"/>
      <c r="BK9" s="315"/>
      <c r="BL9" s="315"/>
      <c r="BM9" s="315"/>
      <c r="BN9" s="315"/>
      <c r="BO9" s="315"/>
      <c r="BP9" s="315"/>
      <c r="BQ9" s="315"/>
      <c r="BR9" s="315"/>
      <c r="BS9" s="315"/>
      <c r="BT9" s="315"/>
      <c r="BU9" s="315"/>
      <c r="BV9" s="315"/>
      <c r="BW9" s="315"/>
      <c r="BX9" s="315"/>
      <c r="BY9" s="315"/>
      <c r="BZ9" s="315"/>
      <c r="CA9" s="315"/>
      <c r="CB9" s="315"/>
      <c r="CC9" s="315"/>
      <c r="CD9" s="315"/>
      <c r="CE9" s="315"/>
      <c r="CF9" s="315"/>
      <c r="CG9" s="315"/>
      <c r="CH9" s="315"/>
      <c r="CI9" s="315"/>
      <c r="CJ9" s="315"/>
      <c r="CK9" s="315"/>
      <c r="CL9" s="315"/>
      <c r="CM9" s="315"/>
      <c r="CN9" s="315"/>
      <c r="CO9" s="315"/>
      <c r="CP9" s="315"/>
      <c r="CQ9" s="315"/>
      <c r="CR9" s="315"/>
      <c r="CS9" s="315"/>
      <c r="CT9" s="315"/>
      <c r="CU9" s="315"/>
      <c r="CV9" s="315"/>
      <c r="CW9" s="315"/>
      <c r="CX9" s="315"/>
      <c r="CY9" s="315"/>
      <c r="CZ9" s="315"/>
      <c r="DA9" s="315"/>
      <c r="DB9" s="315"/>
      <c r="DC9" s="315"/>
      <c r="DD9" s="315"/>
      <c r="DE9" s="315"/>
      <c r="DF9" s="315"/>
      <c r="DG9" s="315"/>
      <c r="DH9" s="315"/>
      <c r="DI9" s="315"/>
      <c r="DJ9" s="315"/>
      <c r="DK9" s="315"/>
      <c r="DL9" s="315"/>
      <c r="DM9" s="315"/>
      <c r="DN9" s="315"/>
      <c r="DO9" s="315"/>
      <c r="DP9" s="315"/>
      <c r="DQ9" s="315"/>
      <c r="DR9" s="315"/>
      <c r="DS9" s="315"/>
      <c r="DT9" s="315"/>
      <c r="DU9" s="315"/>
      <c r="DV9" s="315"/>
      <c r="DW9" s="315"/>
      <c r="DX9" s="315"/>
      <c r="DY9" s="315"/>
      <c r="DZ9" s="315"/>
      <c r="EA9" s="315"/>
      <c r="EB9" s="315"/>
      <c r="EC9" s="315"/>
      <c r="ED9" s="315"/>
      <c r="EE9" s="315"/>
      <c r="EF9" s="315"/>
      <c r="EG9" s="315"/>
      <c r="EH9" s="315"/>
      <c r="EI9" s="315"/>
      <c r="EJ9" s="315"/>
      <c r="EK9" s="315"/>
      <c r="EL9" s="315"/>
      <c r="EM9" s="315"/>
      <c r="EN9" s="315"/>
      <c r="EO9" s="315"/>
      <c r="EP9" s="315"/>
      <c r="EQ9" s="315"/>
      <c r="ER9" s="315"/>
      <c r="ES9" s="315"/>
      <c r="ET9" s="315"/>
      <c r="EU9" s="315"/>
      <c r="EV9" s="315"/>
      <c r="EW9" s="315"/>
      <c r="EX9" s="315"/>
      <c r="EY9" s="315"/>
      <c r="EZ9" s="315"/>
      <c r="FA9" s="315"/>
      <c r="FB9" s="315"/>
      <c r="FC9" s="315"/>
      <c r="FD9" s="315"/>
      <c r="FE9" s="315"/>
      <c r="FF9" s="315"/>
      <c r="FG9" s="315"/>
      <c r="FH9" s="315"/>
      <c r="FI9" s="315"/>
      <c r="FJ9" s="315"/>
      <c r="FK9" s="315"/>
      <c r="FL9" s="315"/>
      <c r="FM9" s="315"/>
      <c r="FN9" s="315"/>
      <c r="FO9" s="315"/>
      <c r="FP9" s="315"/>
      <c r="FQ9" s="315"/>
      <c r="FR9" s="315"/>
      <c r="FS9" s="315"/>
      <c r="FT9" s="315"/>
      <c r="FU9" s="315"/>
      <c r="FV9" s="315"/>
      <c r="FW9" s="315"/>
      <c r="FX9" s="315"/>
      <c r="FY9" s="315"/>
      <c r="FZ9" s="315"/>
      <c r="GA9" s="315"/>
      <c r="GB9" s="315"/>
      <c r="GC9" s="315"/>
      <c r="GD9" s="315"/>
      <c r="GE9" s="315"/>
      <c r="GF9" s="315"/>
      <c r="GG9" s="315"/>
      <c r="GH9" s="315"/>
      <c r="GI9" s="315"/>
      <c r="GJ9" s="315"/>
      <c r="GK9" s="315"/>
      <c r="GL9" s="315"/>
      <c r="GM9" s="315"/>
      <c r="GN9" s="315"/>
      <c r="GO9" s="315"/>
      <c r="GP9" s="315"/>
      <c r="GQ9" s="315"/>
      <c r="GR9" s="315"/>
      <c r="GS9" s="315"/>
      <c r="GT9" s="315"/>
      <c r="GU9" s="315"/>
      <c r="GV9" s="315"/>
      <c r="GW9" s="315"/>
      <c r="GX9" s="315"/>
      <c r="GY9" s="315"/>
      <c r="GZ9" s="315"/>
      <c r="HA9" s="315"/>
      <c r="HB9" s="315"/>
      <c r="HC9" s="315"/>
      <c r="HD9" s="315"/>
      <c r="HE9" s="315"/>
      <c r="HF9" s="315"/>
      <c r="HG9" s="315"/>
      <c r="HH9" s="315"/>
      <c r="HI9" s="315"/>
      <c r="HJ9" s="315"/>
      <c r="HK9" s="315"/>
      <c r="HL9" s="315"/>
      <c r="HM9" s="315"/>
      <c r="HN9" s="315"/>
      <c r="HO9" s="315"/>
      <c r="HP9" s="315"/>
      <c r="HQ9" s="315"/>
      <c r="HR9" s="315"/>
      <c r="HS9" s="315"/>
      <c r="HT9" s="315"/>
      <c r="HU9" s="315"/>
      <c r="HV9" s="315"/>
      <c r="HW9" s="315"/>
      <c r="HX9" s="315"/>
      <c r="HY9" s="315"/>
      <c r="HZ9" s="315"/>
      <c r="IA9" s="315"/>
      <c r="IB9" s="315"/>
      <c r="IC9" s="315"/>
      <c r="ID9" s="315"/>
      <c r="IE9" s="315"/>
      <c r="IF9" s="315"/>
      <c r="IG9" s="315"/>
      <c r="IH9" s="315"/>
      <c r="II9" s="315"/>
      <c r="IJ9" s="315"/>
      <c r="IK9" s="315"/>
      <c r="IL9" s="315"/>
      <c r="IM9" s="315"/>
      <c r="IN9" s="315"/>
      <c r="IO9" s="315"/>
      <c r="IP9" s="315"/>
      <c r="IQ9" s="315"/>
      <c r="IR9" s="315"/>
      <c r="IS9" s="315"/>
      <c r="IT9" s="315"/>
      <c r="IU9" s="315"/>
      <c r="IV9" s="315"/>
      <c r="IW9" s="315"/>
      <c r="IX9" s="315"/>
      <c r="IY9" s="315"/>
      <c r="IZ9" s="315"/>
      <c r="JA9" s="315"/>
      <c r="JB9" s="315"/>
      <c r="JC9" s="315"/>
      <c r="JD9" s="315"/>
      <c r="JE9" s="315"/>
      <c r="JF9" s="315"/>
      <c r="JG9" s="315"/>
      <c r="JH9" s="315"/>
      <c r="JI9" s="315"/>
      <c r="JJ9" s="315"/>
      <c r="JK9" s="315"/>
      <c r="JL9" s="315"/>
      <c r="JM9" s="315"/>
      <c r="JN9" s="315"/>
      <c r="JO9" s="315"/>
      <c r="JP9" s="315"/>
      <c r="JQ9" s="315"/>
      <c r="JR9" s="315"/>
      <c r="JS9" s="315"/>
      <c r="JT9" s="315"/>
      <c r="JU9" s="315"/>
      <c r="JV9" s="315"/>
      <c r="JW9" s="315"/>
      <c r="JX9" s="315"/>
      <c r="JY9" s="315"/>
      <c r="JZ9" s="315"/>
      <c r="KA9" s="315"/>
      <c r="KB9" s="315"/>
      <c r="KC9" s="315"/>
      <c r="KD9" s="315"/>
      <c r="KE9" s="315"/>
      <c r="KF9" s="315"/>
      <c r="KG9" s="315"/>
      <c r="KH9" s="315"/>
      <c r="KI9" s="315"/>
      <c r="KJ9" s="315"/>
      <c r="KK9" s="315"/>
      <c r="KL9" s="315"/>
      <c r="KM9" s="315"/>
      <c r="KN9" s="315"/>
      <c r="KO9" s="315"/>
      <c r="KP9" s="315"/>
      <c r="KQ9" s="315"/>
      <c r="KR9" s="315"/>
      <c r="KS9" s="315"/>
      <c r="KT9" s="315"/>
      <c r="KU9" s="315"/>
      <c r="KV9" s="315"/>
      <c r="KW9" s="315"/>
      <c r="KX9" s="315"/>
      <c r="KY9" s="315"/>
      <c r="KZ9" s="315"/>
      <c r="LA9" s="315"/>
      <c r="LB9" s="315"/>
      <c r="LC9" s="315"/>
      <c r="LD9" s="315"/>
      <c r="LE9" s="315"/>
      <c r="LF9" s="315"/>
      <c r="LG9" s="315"/>
      <c r="LH9" s="315"/>
      <c r="LI9" s="315"/>
      <c r="LJ9" s="315"/>
      <c r="LK9" s="315"/>
      <c r="LL9" s="315"/>
      <c r="LM9" s="315"/>
      <c r="LN9" s="315"/>
      <c r="LO9" s="315"/>
      <c r="LP9" s="315"/>
      <c r="LQ9" s="315"/>
      <c r="LR9" s="315"/>
      <c r="LS9" s="315"/>
      <c r="LT9" s="315"/>
      <c r="LU9" s="315"/>
      <c r="LV9" s="315"/>
      <c r="LW9" s="315"/>
      <c r="LX9" s="315"/>
      <c r="LY9" s="315"/>
      <c r="LZ9" s="315"/>
      <c r="MA9" s="315"/>
      <c r="MB9" s="315"/>
      <c r="MC9" s="315"/>
      <c r="MD9" s="315"/>
      <c r="ME9" s="315"/>
      <c r="MF9" s="315"/>
      <c r="MG9" s="315"/>
      <c r="MH9" s="315"/>
      <c r="MI9" s="315"/>
      <c r="MJ9" s="315"/>
      <c r="MK9" s="315"/>
      <c r="ML9" s="315"/>
      <c r="MM9" s="315"/>
      <c r="MN9" s="315"/>
      <c r="MO9" s="315"/>
      <c r="MP9" s="315"/>
      <c r="MQ9" s="315"/>
      <c r="MR9" s="315"/>
      <c r="MS9" s="315"/>
      <c r="MT9" s="315"/>
      <c r="MU9" s="315"/>
      <c r="MV9" s="315"/>
      <c r="MW9" s="315"/>
      <c r="MX9" s="315"/>
      <c r="MY9" s="315"/>
      <c r="MZ9" s="315"/>
      <c r="NA9" s="315"/>
      <c r="NB9" s="315"/>
      <c r="NC9" s="315"/>
      <c r="ND9" s="315"/>
      <c r="NE9" s="315"/>
      <c r="NF9" s="315"/>
      <c r="NG9" s="315"/>
      <c r="NH9" s="315"/>
      <c r="NI9" s="315"/>
      <c r="NJ9" s="315"/>
      <c r="NK9" s="315"/>
      <c r="NL9" s="315"/>
      <c r="NM9" s="315"/>
      <c r="NN9" s="315"/>
      <c r="NO9" s="315"/>
      <c r="NP9" s="315"/>
      <c r="NQ9" s="315"/>
      <c r="NR9" s="315"/>
      <c r="NS9" s="315"/>
      <c r="NT9" s="315"/>
      <c r="NU9" s="315"/>
      <c r="NV9" s="315"/>
      <c r="NW9" s="315"/>
      <c r="NX9" s="315"/>
      <c r="NY9" s="315"/>
      <c r="NZ9" s="315"/>
      <c r="OA9" s="315"/>
      <c r="OB9" s="315"/>
      <c r="OC9" s="315"/>
      <c r="OD9" s="315"/>
      <c r="OE9" s="315"/>
      <c r="OF9" s="315"/>
      <c r="OG9" s="315"/>
      <c r="OH9" s="315"/>
      <c r="OI9" s="315"/>
      <c r="OJ9" s="315"/>
      <c r="OK9" s="315"/>
      <c r="OL9" s="315"/>
      <c r="OM9" s="315"/>
      <c r="ON9" s="315"/>
      <c r="OO9" s="315"/>
      <c r="OP9" s="315"/>
      <c r="OQ9" s="315"/>
      <c r="OR9" s="315"/>
      <c r="OS9" s="315"/>
      <c r="OT9" s="315"/>
      <c r="OU9" s="315"/>
      <c r="OV9" s="315"/>
      <c r="OW9" s="315"/>
      <c r="OX9" s="315"/>
      <c r="OY9" s="315"/>
      <c r="OZ9" s="315"/>
      <c r="PA9" s="315"/>
      <c r="PB9" s="315"/>
      <c r="PC9" s="315"/>
      <c r="PD9" s="315"/>
      <c r="PE9" s="315"/>
      <c r="PF9" s="315"/>
      <c r="PG9" s="315"/>
      <c r="PH9" s="315"/>
      <c r="PI9" s="315"/>
      <c r="PJ9" s="315"/>
      <c r="PK9" s="315"/>
      <c r="PL9" s="315"/>
      <c r="PM9" s="315"/>
      <c r="PN9" s="315"/>
      <c r="PO9" s="315"/>
      <c r="PP9" s="315"/>
      <c r="PQ9" s="315"/>
      <c r="PR9" s="315"/>
      <c r="PS9" s="315"/>
      <c r="PT9" s="315"/>
      <c r="PU9" s="315"/>
      <c r="PV9" s="315"/>
      <c r="PW9" s="315"/>
      <c r="PX9" s="315"/>
      <c r="PY9" s="315"/>
      <c r="PZ9" s="315"/>
      <c r="QA9" s="315"/>
      <c r="QB9" s="315"/>
      <c r="QC9" s="315"/>
      <c r="QD9" s="315"/>
      <c r="QE9" s="315"/>
      <c r="QF9" s="315"/>
      <c r="QG9" s="315"/>
      <c r="QH9" s="315"/>
      <c r="QI9" s="315"/>
      <c r="QJ9" s="315"/>
      <c r="QK9" s="315"/>
      <c r="QL9" s="315"/>
      <c r="QM9" s="315"/>
      <c r="QN9" s="315"/>
      <c r="QO9" s="315"/>
      <c r="QP9" s="315"/>
      <c r="QQ9" s="315"/>
      <c r="QR9" s="315"/>
      <c r="QS9" s="315"/>
      <c r="QT9" s="315"/>
      <c r="QU9" s="315"/>
      <c r="QV9" s="315"/>
      <c r="QW9" s="315"/>
      <c r="QX9" s="315"/>
      <c r="QY9" s="315"/>
      <c r="QZ9" s="315"/>
      <c r="RA9" s="315"/>
      <c r="RB9" s="315"/>
      <c r="RC9" s="315"/>
      <c r="RD9" s="315"/>
      <c r="RE9" s="315"/>
      <c r="RF9" s="315"/>
      <c r="RG9" s="315"/>
      <c r="RH9" s="315"/>
      <c r="RI9" s="315"/>
      <c r="RJ9" s="315"/>
      <c r="RK9" s="315"/>
      <c r="RL9" s="315"/>
      <c r="RM9" s="315"/>
      <c r="RN9" s="315"/>
      <c r="RO9" s="315"/>
      <c r="RP9" s="315"/>
      <c r="RQ9" s="315"/>
      <c r="RR9" s="315"/>
      <c r="RS9" s="315"/>
      <c r="RT9" s="315"/>
      <c r="RU9" s="315"/>
      <c r="RV9" s="315"/>
      <c r="RW9" s="315"/>
      <c r="RX9" s="315"/>
      <c r="RY9" s="315"/>
      <c r="RZ9" s="315"/>
      <c r="SA9" s="315"/>
      <c r="SB9" s="315"/>
      <c r="SC9" s="315"/>
      <c r="SD9" s="315"/>
      <c r="SE9" s="315"/>
      <c r="SF9" s="315"/>
      <c r="SG9" s="315"/>
      <c r="SH9" s="315"/>
      <c r="SI9" s="315"/>
      <c r="SJ9" s="315"/>
      <c r="SK9" s="315"/>
      <c r="SL9" s="315"/>
      <c r="SM9" s="315"/>
      <c r="SN9" s="315"/>
      <c r="SO9" s="315"/>
      <c r="SP9" s="315"/>
      <c r="SQ9" s="315"/>
      <c r="SR9" s="315"/>
      <c r="SS9" s="315"/>
      <c r="ST9" s="315"/>
      <c r="SU9" s="315"/>
      <c r="SV9" s="315"/>
      <c r="SW9" s="315"/>
      <c r="SX9" s="315"/>
      <c r="SY9" s="315"/>
      <c r="SZ9" s="315"/>
      <c r="TA9" s="315"/>
      <c r="TB9" s="315"/>
      <c r="TC9" s="315"/>
      <c r="TD9" s="315"/>
      <c r="TE9" s="315"/>
      <c r="TF9" s="315"/>
      <c r="TG9" s="315"/>
      <c r="TH9" s="315"/>
      <c r="TI9" s="315"/>
      <c r="TJ9" s="315"/>
      <c r="TK9" s="315"/>
      <c r="TL9" s="315"/>
      <c r="TM9" s="315"/>
      <c r="TN9" s="315"/>
      <c r="TO9" s="315"/>
      <c r="TP9" s="315"/>
      <c r="TQ9" s="315"/>
      <c r="TR9" s="315"/>
      <c r="TS9" s="315"/>
      <c r="TT9" s="315"/>
      <c r="TU9" s="315"/>
      <c r="TV9" s="315"/>
      <c r="TW9" s="315"/>
      <c r="TX9" s="315"/>
      <c r="TY9" s="315"/>
      <c r="TZ9" s="315"/>
      <c r="UA9" s="315"/>
      <c r="UB9" s="315"/>
      <c r="UC9" s="315"/>
      <c r="UD9" s="315"/>
      <c r="UE9" s="315"/>
      <c r="UF9" s="315"/>
      <c r="UG9" s="315"/>
      <c r="UH9" s="315"/>
      <c r="UI9" s="315"/>
      <c r="UJ9" s="315"/>
      <c r="UK9" s="315"/>
      <c r="UL9" s="315"/>
      <c r="UM9" s="315"/>
      <c r="UN9" s="315"/>
      <c r="UO9" s="315"/>
      <c r="UP9" s="315"/>
      <c r="UQ9" s="315"/>
      <c r="UR9" s="315"/>
      <c r="US9" s="315"/>
      <c r="UT9" s="315"/>
      <c r="UU9" s="315"/>
      <c r="UV9" s="315"/>
      <c r="UW9" s="315"/>
      <c r="UX9" s="315"/>
      <c r="UY9" s="315"/>
      <c r="UZ9" s="315"/>
      <c r="VA9" s="315"/>
      <c r="VB9" s="315"/>
      <c r="VC9" s="315"/>
      <c r="VD9" s="315"/>
      <c r="VE9" s="315"/>
      <c r="VF9" s="315"/>
      <c r="VG9" s="315"/>
      <c r="VH9" s="315"/>
      <c r="VI9" s="315"/>
      <c r="VJ9" s="315"/>
      <c r="VK9" s="315"/>
      <c r="VL9" s="315"/>
      <c r="VM9" s="315"/>
      <c r="VN9" s="315"/>
      <c r="VO9" s="315"/>
      <c r="VP9" s="315"/>
      <c r="VQ9" s="315"/>
      <c r="VR9" s="315"/>
      <c r="VS9" s="315"/>
      <c r="VT9" s="315"/>
      <c r="VU9" s="315"/>
      <c r="VV9" s="315"/>
      <c r="VW9" s="315"/>
      <c r="VX9" s="315"/>
      <c r="VY9" s="315"/>
      <c r="VZ9" s="315"/>
      <c r="WA9" s="315"/>
      <c r="WB9" s="315"/>
      <c r="WC9" s="315"/>
      <c r="WD9" s="315"/>
      <c r="WE9" s="315"/>
      <c r="WF9" s="315"/>
      <c r="WG9" s="315"/>
      <c r="WH9" s="315"/>
      <c r="WI9" s="315"/>
      <c r="WJ9" s="315"/>
      <c r="WK9" s="315"/>
      <c r="WL9" s="315"/>
      <c r="WM9" s="315"/>
      <c r="WN9" s="315"/>
      <c r="WO9" s="315"/>
      <c r="WP9" s="315"/>
      <c r="WQ9" s="315"/>
      <c r="WR9" s="315"/>
      <c r="WS9" s="315"/>
      <c r="WT9" s="315"/>
      <c r="WU9" s="315"/>
      <c r="WV9" s="315"/>
      <c r="WW9" s="315"/>
      <c r="WX9" s="315"/>
      <c r="WY9" s="315"/>
      <c r="WZ9" s="315"/>
      <c r="XA9" s="315"/>
      <c r="XB9" s="315"/>
      <c r="XC9" s="315"/>
      <c r="XD9" s="315"/>
      <c r="XE9" s="315"/>
      <c r="XF9" s="315"/>
      <c r="XG9" s="315"/>
      <c r="XH9" s="315"/>
      <c r="XI9" s="315"/>
      <c r="XJ9" s="315"/>
      <c r="XK9" s="315"/>
      <c r="XL9" s="315"/>
      <c r="XM9" s="315"/>
      <c r="XN9" s="315"/>
      <c r="XO9" s="315"/>
      <c r="XP9" s="315"/>
      <c r="XQ9" s="315"/>
      <c r="XR9" s="315"/>
      <c r="XS9" s="315"/>
      <c r="XT9" s="315"/>
      <c r="XU9" s="315"/>
      <c r="XV9" s="315"/>
      <c r="XW9" s="315"/>
      <c r="XX9" s="315"/>
      <c r="XY9" s="315"/>
      <c r="XZ9" s="315"/>
      <c r="YA9" s="315"/>
      <c r="YB9" s="315"/>
      <c r="YC9" s="315"/>
      <c r="YD9" s="315"/>
      <c r="YE9" s="315"/>
      <c r="YF9" s="315"/>
      <c r="YG9" s="315"/>
      <c r="YH9" s="315"/>
      <c r="YI9" s="315"/>
      <c r="YJ9" s="315"/>
      <c r="YK9" s="315"/>
      <c r="YL9" s="315"/>
      <c r="YM9" s="315"/>
      <c r="YN9" s="315"/>
      <c r="YO9" s="315"/>
      <c r="YP9" s="315"/>
      <c r="YQ9" s="315"/>
      <c r="YR9" s="315"/>
      <c r="YS9" s="315"/>
      <c r="YT9" s="315"/>
      <c r="YU9" s="315"/>
      <c r="YV9" s="315"/>
      <c r="YW9" s="315"/>
      <c r="YX9" s="315"/>
      <c r="YY9" s="315"/>
      <c r="YZ9" s="315"/>
      <c r="ZA9" s="315"/>
      <c r="ZB9" s="315"/>
      <c r="ZC9" s="315"/>
      <c r="ZD9" s="315"/>
      <c r="ZE9" s="315"/>
      <c r="ZF9" s="315"/>
      <c r="ZG9" s="315"/>
      <c r="ZH9" s="315"/>
      <c r="ZI9" s="315"/>
      <c r="ZJ9" s="315"/>
      <c r="ZK9" s="315"/>
      <c r="ZL9" s="315"/>
      <c r="ZM9" s="315"/>
      <c r="ZN9" s="315"/>
      <c r="ZO9" s="315"/>
      <c r="ZP9" s="315"/>
      <c r="ZQ9" s="315"/>
      <c r="ZR9" s="315"/>
      <c r="ZS9" s="315"/>
      <c r="ZT9" s="315"/>
      <c r="ZU9" s="315"/>
      <c r="ZV9" s="315"/>
      <c r="ZW9" s="315"/>
      <c r="ZX9" s="315"/>
      <c r="ZY9" s="315"/>
      <c r="ZZ9" s="315"/>
      <c r="AAA9" s="315"/>
      <c r="AAB9" s="315"/>
      <c r="AAC9" s="315"/>
      <c r="AAD9" s="315"/>
      <c r="AAE9" s="315"/>
      <c r="AAF9" s="315"/>
      <c r="AAG9" s="315"/>
      <c r="AAH9" s="315"/>
      <c r="AAI9" s="315"/>
      <c r="AAJ9" s="315"/>
      <c r="AAK9" s="315"/>
      <c r="AAL9" s="315"/>
      <c r="AAM9" s="315"/>
      <c r="AAN9" s="315"/>
      <c r="AAO9" s="315"/>
      <c r="AAP9" s="315"/>
      <c r="AAQ9" s="315"/>
      <c r="AAR9" s="315"/>
      <c r="AAS9" s="315"/>
      <c r="AAT9" s="315"/>
      <c r="AAU9" s="315"/>
      <c r="AAV9" s="315"/>
      <c r="AAW9" s="315"/>
      <c r="AAX9" s="315"/>
      <c r="AAY9" s="315"/>
      <c r="AAZ9" s="315"/>
      <c r="ABA9" s="315"/>
      <c r="ABB9" s="315"/>
      <c r="ABC9" s="315"/>
      <c r="ABD9" s="315"/>
      <c r="ABE9" s="315"/>
      <c r="ABF9" s="315"/>
      <c r="ABG9" s="315"/>
      <c r="ABH9" s="315"/>
      <c r="ABI9" s="315"/>
      <c r="ABJ9" s="315"/>
      <c r="ABK9" s="315"/>
      <c r="ABL9" s="315"/>
      <c r="ABM9" s="315"/>
      <c r="ABN9" s="315"/>
      <c r="ABO9" s="315"/>
      <c r="ABP9" s="315"/>
      <c r="ABQ9" s="315"/>
      <c r="ABR9" s="315"/>
      <c r="ABS9" s="315"/>
      <c r="ABT9" s="315"/>
      <c r="ABU9" s="315"/>
      <c r="ABV9" s="315"/>
      <c r="ABW9" s="315"/>
      <c r="ABX9" s="315"/>
      <c r="ABY9" s="315"/>
      <c r="ABZ9" s="315"/>
      <c r="ACA9" s="315"/>
      <c r="ACB9" s="315"/>
      <c r="ACC9" s="315"/>
      <c r="ACD9" s="315"/>
      <c r="ACE9" s="315"/>
      <c r="ACF9" s="315"/>
      <c r="ACG9" s="315"/>
      <c r="ACH9" s="315"/>
      <c r="ACI9" s="315"/>
      <c r="ACJ9" s="315"/>
      <c r="ACK9" s="315"/>
      <c r="ACL9" s="315"/>
      <c r="ACM9" s="315"/>
      <c r="ACN9" s="315"/>
      <c r="ACO9" s="315"/>
      <c r="ACP9" s="315"/>
      <c r="ACQ9" s="315"/>
      <c r="ACR9" s="315"/>
      <c r="ACS9" s="315"/>
      <c r="ACT9" s="315"/>
      <c r="ACU9" s="315"/>
      <c r="ACV9" s="315"/>
      <c r="ACW9" s="315"/>
      <c r="ACX9" s="315"/>
      <c r="ACY9" s="315"/>
      <c r="ACZ9" s="315"/>
      <c r="ADA9" s="315"/>
      <c r="ADB9" s="315"/>
      <c r="ADC9" s="315"/>
      <c r="ADD9" s="315"/>
      <c r="ADE9" s="315"/>
      <c r="ADF9" s="315"/>
      <c r="ADG9" s="315"/>
      <c r="ADH9" s="315"/>
      <c r="ADI9" s="315"/>
      <c r="ADJ9" s="315"/>
      <c r="ADK9" s="315"/>
      <c r="ADL9" s="315"/>
      <c r="ADM9" s="315"/>
      <c r="ADN9" s="315"/>
      <c r="ADO9" s="315"/>
      <c r="ADP9" s="315"/>
      <c r="ADQ9" s="315"/>
      <c r="ADR9" s="315"/>
      <c r="ADS9" s="315"/>
      <c r="ADT9" s="315"/>
      <c r="ADU9" s="315"/>
      <c r="ADV9" s="315"/>
      <c r="ADW9" s="315"/>
      <c r="ADX9" s="315"/>
      <c r="ADY9" s="315"/>
      <c r="ADZ9" s="315"/>
      <c r="AEA9" s="315"/>
      <c r="AEB9" s="315"/>
      <c r="AEC9" s="315"/>
      <c r="AED9" s="315"/>
      <c r="AEE9" s="315"/>
      <c r="AEF9" s="315"/>
      <c r="AEG9" s="315"/>
      <c r="AEH9" s="315"/>
      <c r="AEI9" s="315"/>
      <c r="AEJ9" s="315"/>
      <c r="AEK9" s="315"/>
      <c r="AEL9" s="315"/>
      <c r="AEM9" s="315"/>
      <c r="AEN9" s="315"/>
      <c r="AEO9" s="315"/>
      <c r="AEP9" s="315"/>
      <c r="AEQ9" s="315"/>
      <c r="AER9" s="315"/>
      <c r="AES9" s="315"/>
      <c r="AET9" s="315"/>
      <c r="AEU9" s="315"/>
      <c r="AEV9" s="315"/>
      <c r="AEW9" s="315"/>
      <c r="AEX9" s="315"/>
      <c r="AEY9" s="315"/>
      <c r="AEZ9" s="315"/>
      <c r="AFA9" s="315"/>
      <c r="AFB9" s="315"/>
      <c r="AFC9" s="315"/>
      <c r="AFD9" s="315"/>
      <c r="AFE9" s="315"/>
      <c r="AFF9" s="315"/>
      <c r="AFG9" s="315"/>
      <c r="AFH9" s="315"/>
      <c r="AFI9" s="315"/>
      <c r="AFJ9" s="315"/>
      <c r="AFK9" s="315"/>
      <c r="AFL9" s="315"/>
      <c r="AFM9" s="315"/>
      <c r="AFN9" s="315"/>
      <c r="AFO9" s="315"/>
      <c r="AFP9" s="315"/>
      <c r="AFQ9" s="315"/>
      <c r="AFR9" s="315"/>
      <c r="AFS9" s="315"/>
      <c r="AFT9" s="315"/>
      <c r="AFU9" s="315"/>
      <c r="AFV9" s="315"/>
      <c r="AFW9" s="315"/>
      <c r="AFX9" s="315"/>
      <c r="AFY9" s="315"/>
      <c r="AFZ9" s="315"/>
      <c r="AGA9" s="315"/>
      <c r="AGB9" s="315"/>
      <c r="AGC9" s="315"/>
      <c r="AGD9" s="315"/>
      <c r="AGE9" s="315"/>
      <c r="AGF9" s="315"/>
      <c r="AGG9" s="315"/>
      <c r="AGH9" s="315"/>
      <c r="AGI9" s="315"/>
      <c r="AGJ9" s="315"/>
      <c r="AGK9" s="315"/>
      <c r="AGL9" s="315"/>
      <c r="AGM9" s="315"/>
      <c r="AGN9" s="315"/>
      <c r="AGO9" s="315"/>
      <c r="AGP9" s="315"/>
      <c r="AGQ9" s="315"/>
      <c r="AGR9" s="315"/>
      <c r="AGS9" s="315"/>
      <c r="AGT9" s="315"/>
      <c r="AGU9" s="315"/>
      <c r="AGV9" s="315"/>
      <c r="AGW9" s="315"/>
      <c r="AGX9" s="315"/>
      <c r="AGY9" s="315"/>
      <c r="AGZ9" s="315"/>
      <c r="AHA9" s="315"/>
      <c r="AHB9" s="315"/>
      <c r="AHC9" s="315"/>
      <c r="AHD9" s="315"/>
      <c r="AHE9" s="315"/>
      <c r="AHF9" s="315"/>
      <c r="AHG9" s="315"/>
      <c r="AHH9" s="315"/>
      <c r="AHI9" s="315"/>
      <c r="AHJ9" s="315"/>
      <c r="AHK9" s="315"/>
      <c r="AHL9" s="315"/>
      <c r="AHM9" s="315"/>
      <c r="AHN9" s="315"/>
      <c r="AHO9" s="315"/>
      <c r="AHP9" s="315"/>
      <c r="AHQ9" s="315"/>
      <c r="AHR9" s="315"/>
      <c r="AHS9" s="315"/>
      <c r="AHT9" s="315"/>
      <c r="AHU9" s="315"/>
      <c r="AHV9" s="315"/>
      <c r="AHW9" s="315"/>
      <c r="AHX9" s="315"/>
      <c r="AHY9" s="315"/>
      <c r="AHZ9" s="315"/>
      <c r="AIA9" s="315"/>
      <c r="AIB9" s="315"/>
      <c r="AIC9" s="315"/>
      <c r="AID9" s="315"/>
      <c r="AIE9" s="315"/>
      <c r="AIF9" s="315"/>
      <c r="AIG9" s="315"/>
      <c r="AIH9" s="315"/>
      <c r="AII9" s="315"/>
    </row>
    <row r="10" spans="1:919" s="41" customFormat="1" x14ac:dyDescent="0.2">
      <c r="A10" s="65"/>
      <c r="B10" s="65"/>
      <c r="C10" s="65"/>
      <c r="D10" s="65"/>
      <c r="E10" s="939" t="str">
        <f>IF(OsnPodaci!A23="","",OsnPodaci!A23)</f>
        <v>1321000309675806</v>
      </c>
      <c r="F10" s="381"/>
      <c r="G10" s="315"/>
      <c r="H10" s="315"/>
      <c r="I10" s="376"/>
      <c r="J10" s="70"/>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c r="EB10" s="67"/>
      <c r="EC10" s="67"/>
      <c r="ED10" s="67"/>
      <c r="EE10" s="67"/>
      <c r="EF10" s="67"/>
      <c r="EG10" s="67"/>
      <c r="EH10" s="67"/>
      <c r="EI10" s="67"/>
      <c r="EJ10" s="67"/>
      <c r="EK10" s="67"/>
      <c r="EL10" s="67"/>
      <c r="EM10" s="67"/>
      <c r="EN10" s="67"/>
      <c r="EO10" s="67"/>
      <c r="EP10" s="67"/>
      <c r="EQ10" s="67"/>
      <c r="ER10" s="67"/>
      <c r="ES10" s="67"/>
      <c r="ET10" s="67"/>
      <c r="EU10" s="67"/>
      <c r="EV10" s="67"/>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c r="FY10" s="67"/>
      <c r="FZ10" s="67"/>
      <c r="GA10" s="67"/>
      <c r="GB10" s="67"/>
      <c r="GC10" s="67"/>
      <c r="GD10" s="67"/>
      <c r="GE10" s="67"/>
      <c r="GF10" s="67"/>
      <c r="GG10" s="67"/>
      <c r="GH10" s="67"/>
      <c r="GI10" s="67"/>
      <c r="GJ10" s="67"/>
      <c r="GK10" s="67"/>
      <c r="GL10" s="67"/>
      <c r="GM10" s="67"/>
      <c r="GN10" s="67"/>
      <c r="GO10" s="67"/>
      <c r="GP10" s="67"/>
      <c r="GQ10" s="67"/>
      <c r="GR10" s="67"/>
      <c r="GS10" s="67"/>
      <c r="GT10" s="67"/>
      <c r="GU10" s="67"/>
      <c r="GV10" s="67"/>
      <c r="GW10" s="67"/>
      <c r="GX10" s="67"/>
      <c r="GY10" s="67"/>
      <c r="GZ10" s="67"/>
      <c r="HA10" s="67"/>
      <c r="HB10" s="67"/>
      <c r="HC10" s="67"/>
      <c r="HD10" s="67"/>
      <c r="HE10" s="67"/>
      <c r="HF10" s="67"/>
      <c r="HG10" s="67"/>
      <c r="HH10" s="67"/>
      <c r="HI10" s="67"/>
      <c r="HJ10" s="67"/>
      <c r="HK10" s="67"/>
      <c r="HL10" s="67"/>
      <c r="HM10" s="67"/>
      <c r="HN10" s="67"/>
      <c r="HO10" s="67"/>
      <c r="HP10" s="67"/>
      <c r="HQ10" s="67"/>
      <c r="HR10" s="67"/>
      <c r="HS10" s="67"/>
      <c r="HT10" s="67"/>
      <c r="HU10" s="67"/>
      <c r="HV10" s="67"/>
      <c r="HW10" s="67"/>
      <c r="HX10" s="67"/>
      <c r="HY10" s="67"/>
      <c r="HZ10" s="67"/>
      <c r="IA10" s="67"/>
      <c r="IB10" s="67"/>
      <c r="IC10" s="67"/>
      <c r="ID10" s="67"/>
      <c r="IE10" s="67"/>
      <c r="IF10" s="67"/>
      <c r="IG10" s="67"/>
      <c r="IH10" s="67"/>
      <c r="II10" s="67"/>
      <c r="IJ10" s="67"/>
      <c r="IK10" s="67"/>
      <c r="IL10" s="67"/>
      <c r="IM10" s="67"/>
      <c r="IN10" s="67"/>
      <c r="IO10" s="67"/>
      <c r="IP10" s="67"/>
      <c r="IQ10" s="67"/>
      <c r="IR10" s="67"/>
      <c r="IS10" s="67"/>
      <c r="IT10" s="67"/>
      <c r="IU10" s="67"/>
      <c r="IV10" s="67"/>
      <c r="IW10" s="67"/>
      <c r="IX10" s="67"/>
      <c r="IY10" s="67"/>
      <c r="IZ10" s="67"/>
      <c r="JA10" s="67"/>
      <c r="JB10" s="67"/>
      <c r="JC10" s="67"/>
      <c r="JD10" s="67"/>
      <c r="JE10" s="67"/>
      <c r="JF10" s="67"/>
      <c r="JG10" s="67"/>
      <c r="JH10" s="67"/>
      <c r="JI10" s="67"/>
      <c r="JJ10" s="67"/>
      <c r="JK10" s="67"/>
      <c r="JL10" s="67"/>
      <c r="JM10" s="67"/>
      <c r="JN10" s="67"/>
      <c r="JO10" s="67"/>
      <c r="JP10" s="67"/>
      <c r="JQ10" s="67"/>
      <c r="JR10" s="67"/>
      <c r="JS10" s="67"/>
      <c r="JT10" s="67"/>
      <c r="JU10" s="67"/>
      <c r="JV10" s="67"/>
      <c r="JW10" s="67"/>
      <c r="JX10" s="67"/>
      <c r="JY10" s="67"/>
      <c r="JZ10" s="67"/>
      <c r="KA10" s="67"/>
      <c r="KB10" s="67"/>
      <c r="KC10" s="67"/>
      <c r="KD10" s="67"/>
      <c r="KE10" s="67"/>
      <c r="KF10" s="67"/>
      <c r="KG10" s="67"/>
      <c r="KH10" s="67"/>
      <c r="KI10" s="67"/>
      <c r="KJ10" s="67"/>
      <c r="KK10" s="67"/>
      <c r="KL10" s="67"/>
      <c r="KM10" s="67"/>
      <c r="KN10" s="67"/>
      <c r="KO10" s="67"/>
      <c r="KP10" s="67"/>
      <c r="KQ10" s="67"/>
      <c r="KR10" s="67"/>
      <c r="KS10" s="67"/>
      <c r="KT10" s="67"/>
      <c r="KU10" s="67"/>
      <c r="KV10" s="67"/>
      <c r="KW10" s="67"/>
      <c r="KX10" s="67"/>
      <c r="KY10" s="67"/>
      <c r="KZ10" s="67"/>
      <c r="LA10" s="67"/>
      <c r="LB10" s="67"/>
      <c r="LC10" s="67"/>
      <c r="LD10" s="67"/>
      <c r="LE10" s="67"/>
      <c r="LF10" s="67"/>
      <c r="LG10" s="67"/>
      <c r="LH10" s="67"/>
      <c r="LI10" s="67"/>
      <c r="LJ10" s="67"/>
      <c r="LK10" s="67"/>
      <c r="LL10" s="67"/>
      <c r="LM10" s="67"/>
      <c r="LN10" s="67"/>
      <c r="LO10" s="67"/>
      <c r="LP10" s="67"/>
      <c r="LQ10" s="67"/>
      <c r="LR10" s="67"/>
      <c r="LS10" s="67"/>
      <c r="LT10" s="67"/>
      <c r="LU10" s="67"/>
      <c r="LV10" s="67"/>
      <c r="LW10" s="67"/>
      <c r="LX10" s="67"/>
      <c r="LY10" s="67"/>
      <c r="LZ10" s="67"/>
      <c r="MA10" s="67"/>
      <c r="MB10" s="67"/>
      <c r="MC10" s="67"/>
      <c r="MD10" s="67"/>
      <c r="ME10" s="67"/>
      <c r="MF10" s="67"/>
      <c r="MG10" s="67"/>
      <c r="MH10" s="67"/>
      <c r="MI10" s="67"/>
      <c r="MJ10" s="67"/>
      <c r="MK10" s="67"/>
      <c r="ML10" s="67"/>
      <c r="MM10" s="67"/>
      <c r="MN10" s="67"/>
      <c r="MO10" s="67"/>
      <c r="MP10" s="67"/>
      <c r="MQ10" s="67"/>
      <c r="MR10" s="67"/>
      <c r="MS10" s="67"/>
      <c r="MT10" s="67"/>
      <c r="MU10" s="67"/>
      <c r="MV10" s="67"/>
      <c r="MW10" s="67"/>
      <c r="MX10" s="67"/>
      <c r="MY10" s="67"/>
      <c r="MZ10" s="67"/>
      <c r="NA10" s="67"/>
      <c r="NB10" s="67"/>
      <c r="NC10" s="67"/>
      <c r="ND10" s="67"/>
      <c r="NE10" s="67"/>
      <c r="NF10" s="67"/>
      <c r="NG10" s="67"/>
      <c r="NH10" s="67"/>
      <c r="NI10" s="67"/>
      <c r="NJ10" s="67"/>
      <c r="NK10" s="67"/>
      <c r="NL10" s="67"/>
      <c r="NM10" s="67"/>
      <c r="NN10" s="67"/>
      <c r="NO10" s="67"/>
      <c r="NP10" s="67"/>
      <c r="NQ10" s="67"/>
      <c r="NR10" s="67"/>
      <c r="NS10" s="67"/>
      <c r="NT10" s="67"/>
      <c r="NU10" s="67"/>
      <c r="NV10" s="67"/>
      <c r="NW10" s="67"/>
      <c r="NX10" s="67"/>
      <c r="NY10" s="67"/>
      <c r="NZ10" s="67"/>
      <c r="OA10" s="67"/>
      <c r="OB10" s="67"/>
      <c r="OC10" s="67"/>
      <c r="OD10" s="67"/>
      <c r="OE10" s="67"/>
      <c r="OF10" s="67"/>
      <c r="OG10" s="67"/>
      <c r="OH10" s="67"/>
      <c r="OI10" s="67"/>
      <c r="OJ10" s="67"/>
      <c r="OK10" s="67"/>
      <c r="OL10" s="67"/>
      <c r="OM10" s="67"/>
      <c r="ON10" s="67"/>
      <c r="OO10" s="67"/>
      <c r="OP10" s="67"/>
      <c r="OQ10" s="67"/>
      <c r="OR10" s="67"/>
      <c r="OS10" s="67"/>
      <c r="OT10" s="67"/>
      <c r="OU10" s="67"/>
      <c r="OV10" s="67"/>
      <c r="OW10" s="67"/>
      <c r="OX10" s="67"/>
      <c r="OY10" s="67"/>
      <c r="OZ10" s="67"/>
      <c r="PA10" s="67"/>
      <c r="PB10" s="67"/>
      <c r="PC10" s="67"/>
      <c r="PD10" s="67"/>
      <c r="PE10" s="67"/>
      <c r="PF10" s="67"/>
      <c r="PG10" s="67"/>
      <c r="PH10" s="67"/>
      <c r="PI10" s="67"/>
      <c r="PJ10" s="67"/>
      <c r="PK10" s="67"/>
      <c r="PL10" s="67"/>
      <c r="PM10" s="67"/>
      <c r="PN10" s="67"/>
      <c r="PO10" s="67"/>
      <c r="PP10" s="67"/>
      <c r="PQ10" s="67"/>
      <c r="PR10" s="67"/>
      <c r="PS10" s="67"/>
      <c r="PT10" s="67"/>
      <c r="PU10" s="67"/>
      <c r="PV10" s="67"/>
      <c r="PW10" s="67"/>
      <c r="PX10" s="67"/>
      <c r="PY10" s="67"/>
      <c r="PZ10" s="67"/>
      <c r="QA10" s="67"/>
      <c r="QB10" s="67"/>
      <c r="QC10" s="67"/>
      <c r="QD10" s="67"/>
      <c r="QE10" s="67"/>
      <c r="QF10" s="67"/>
      <c r="QG10" s="67"/>
      <c r="QH10" s="67"/>
      <c r="QI10" s="67"/>
      <c r="QJ10" s="67"/>
      <c r="QK10" s="67"/>
      <c r="QL10" s="67"/>
      <c r="QM10" s="67"/>
      <c r="QN10" s="67"/>
      <c r="QO10" s="67"/>
      <c r="QP10" s="67"/>
      <c r="QQ10" s="67"/>
      <c r="QR10" s="67"/>
      <c r="QS10" s="67"/>
      <c r="QT10" s="67"/>
      <c r="QU10" s="67"/>
      <c r="QV10" s="67"/>
      <c r="QW10" s="67"/>
      <c r="QX10" s="67"/>
      <c r="QY10" s="67"/>
      <c r="QZ10" s="67"/>
      <c r="RA10" s="67"/>
      <c r="RB10" s="67"/>
      <c r="RC10" s="67"/>
      <c r="RD10" s="67"/>
      <c r="RE10" s="67"/>
      <c r="RF10" s="67"/>
      <c r="RG10" s="67"/>
      <c r="RH10" s="67"/>
      <c r="RI10" s="67"/>
      <c r="RJ10" s="67"/>
      <c r="RK10" s="67"/>
      <c r="RL10" s="67"/>
      <c r="RM10" s="67"/>
      <c r="RN10" s="67"/>
      <c r="RO10" s="67"/>
      <c r="RP10" s="67"/>
      <c r="RQ10" s="67"/>
      <c r="RR10" s="67"/>
      <c r="RS10" s="67"/>
      <c r="RT10" s="67"/>
      <c r="RU10" s="67"/>
      <c r="RV10" s="67"/>
      <c r="RW10" s="67"/>
      <c r="RX10" s="67"/>
      <c r="RY10" s="67"/>
      <c r="RZ10" s="67"/>
      <c r="SA10" s="67"/>
      <c r="SB10" s="67"/>
      <c r="SC10" s="67"/>
      <c r="SD10" s="67"/>
      <c r="SE10" s="67"/>
      <c r="SF10" s="67"/>
      <c r="SG10" s="67"/>
      <c r="SH10" s="67"/>
      <c r="SI10" s="67"/>
      <c r="SJ10" s="67"/>
      <c r="SK10" s="67"/>
      <c r="SL10" s="67"/>
      <c r="SM10" s="67"/>
      <c r="SN10" s="67"/>
      <c r="SO10" s="67"/>
      <c r="SP10" s="67"/>
      <c r="SQ10" s="67"/>
      <c r="SR10" s="67"/>
      <c r="SS10" s="67"/>
      <c r="ST10" s="67"/>
      <c r="SU10" s="67"/>
      <c r="SV10" s="67"/>
      <c r="SW10" s="67"/>
      <c r="SX10" s="67"/>
      <c r="SY10" s="67"/>
      <c r="SZ10" s="67"/>
      <c r="TA10" s="67"/>
      <c r="TB10" s="67"/>
      <c r="TC10" s="67"/>
      <c r="TD10" s="67"/>
      <c r="TE10" s="67"/>
      <c r="TF10" s="67"/>
      <c r="TG10" s="67"/>
      <c r="TH10" s="67"/>
      <c r="TI10" s="67"/>
      <c r="TJ10" s="67"/>
      <c r="TK10" s="67"/>
      <c r="TL10" s="67"/>
      <c r="TM10" s="67"/>
      <c r="TN10" s="67"/>
      <c r="TO10" s="67"/>
      <c r="TP10" s="67"/>
      <c r="TQ10" s="67"/>
      <c r="TR10" s="67"/>
      <c r="TS10" s="67"/>
      <c r="TT10" s="67"/>
      <c r="TU10" s="67"/>
      <c r="TV10" s="67"/>
      <c r="TW10" s="67"/>
      <c r="TX10" s="67"/>
      <c r="TY10" s="67"/>
      <c r="TZ10" s="67"/>
      <c r="UA10" s="67"/>
      <c r="UB10" s="67"/>
      <c r="UC10" s="67"/>
      <c r="UD10" s="67"/>
      <c r="UE10" s="67"/>
      <c r="UF10" s="67"/>
      <c r="UG10" s="67"/>
      <c r="UH10" s="67"/>
      <c r="UI10" s="67"/>
      <c r="UJ10" s="67"/>
      <c r="UK10" s="67"/>
      <c r="UL10" s="67"/>
      <c r="UM10" s="67"/>
      <c r="UN10" s="67"/>
      <c r="UO10" s="67"/>
      <c r="UP10" s="67"/>
      <c r="UQ10" s="67"/>
      <c r="UR10" s="67"/>
      <c r="US10" s="67"/>
      <c r="UT10" s="67"/>
      <c r="UU10" s="67"/>
      <c r="UV10" s="67"/>
      <c r="UW10" s="67"/>
      <c r="UX10" s="67"/>
      <c r="UY10" s="67"/>
      <c r="UZ10" s="67"/>
      <c r="VA10" s="67"/>
      <c r="VB10" s="67"/>
      <c r="VC10" s="67"/>
      <c r="VD10" s="67"/>
      <c r="VE10" s="67"/>
      <c r="VF10" s="67"/>
      <c r="VG10" s="67"/>
      <c r="VH10" s="67"/>
      <c r="VI10" s="67"/>
      <c r="VJ10" s="67"/>
      <c r="VK10" s="67"/>
      <c r="VL10" s="67"/>
      <c r="VM10" s="67"/>
      <c r="VN10" s="67"/>
      <c r="VO10" s="67"/>
      <c r="VP10" s="67"/>
      <c r="VQ10" s="67"/>
      <c r="VR10" s="67"/>
      <c r="VS10" s="67"/>
      <c r="VT10" s="67"/>
      <c r="VU10" s="67"/>
      <c r="VV10" s="67"/>
      <c r="VW10" s="67"/>
      <c r="VX10" s="67"/>
      <c r="VY10" s="67"/>
      <c r="VZ10" s="67"/>
      <c r="WA10" s="67"/>
      <c r="WB10" s="67"/>
      <c r="WC10" s="67"/>
      <c r="WD10" s="67"/>
      <c r="WE10" s="67"/>
      <c r="WF10" s="67"/>
      <c r="WG10" s="67"/>
      <c r="WH10" s="67"/>
      <c r="WI10" s="67"/>
      <c r="WJ10" s="67"/>
      <c r="WK10" s="67"/>
      <c r="WL10" s="67"/>
      <c r="WM10" s="67"/>
      <c r="WN10" s="67"/>
      <c r="WO10" s="67"/>
      <c r="WP10" s="67"/>
      <c r="WQ10" s="67"/>
      <c r="WR10" s="67"/>
      <c r="WS10" s="67"/>
      <c r="WT10" s="67"/>
      <c r="WU10" s="67"/>
      <c r="WV10" s="67"/>
      <c r="WW10" s="67"/>
      <c r="WX10" s="67"/>
      <c r="WY10" s="67"/>
      <c r="WZ10" s="67"/>
      <c r="XA10" s="67"/>
      <c r="XB10" s="67"/>
      <c r="XC10" s="67"/>
      <c r="XD10" s="67"/>
      <c r="XE10" s="67"/>
      <c r="XF10" s="67"/>
      <c r="XG10" s="67"/>
      <c r="XH10" s="67"/>
      <c r="XI10" s="67"/>
      <c r="XJ10" s="67"/>
      <c r="XK10" s="67"/>
      <c r="XL10" s="67"/>
      <c r="XM10" s="67"/>
      <c r="XN10" s="67"/>
      <c r="XO10" s="67"/>
      <c r="XP10" s="67"/>
      <c r="XQ10" s="67"/>
      <c r="XR10" s="67"/>
      <c r="XS10" s="67"/>
      <c r="XT10" s="67"/>
      <c r="XU10" s="67"/>
      <c r="XV10" s="67"/>
      <c r="XW10" s="67"/>
      <c r="XX10" s="67"/>
      <c r="XY10" s="67"/>
      <c r="XZ10" s="67"/>
      <c r="YA10" s="67"/>
      <c r="YB10" s="67"/>
      <c r="YC10" s="67"/>
      <c r="YD10" s="67"/>
      <c r="YE10" s="67"/>
      <c r="YF10" s="67"/>
      <c r="YG10" s="67"/>
      <c r="YH10" s="67"/>
      <c r="YI10" s="67"/>
      <c r="YJ10" s="67"/>
      <c r="YK10" s="67"/>
      <c r="YL10" s="67"/>
      <c r="YM10" s="67"/>
      <c r="YN10" s="67"/>
      <c r="YO10" s="67"/>
      <c r="YP10" s="67"/>
      <c r="YQ10" s="67"/>
      <c r="YR10" s="67"/>
      <c r="YS10" s="67"/>
      <c r="YT10" s="67"/>
      <c r="YU10" s="67"/>
      <c r="YV10" s="67"/>
      <c r="YW10" s="67"/>
      <c r="YX10" s="67"/>
      <c r="YY10" s="67"/>
      <c r="YZ10" s="67"/>
      <c r="ZA10" s="67"/>
      <c r="ZB10" s="67"/>
      <c r="ZC10" s="67"/>
      <c r="ZD10" s="67"/>
      <c r="ZE10" s="67"/>
      <c r="ZF10" s="67"/>
      <c r="ZG10" s="67"/>
      <c r="ZH10" s="67"/>
      <c r="ZI10" s="67"/>
      <c r="ZJ10" s="67"/>
      <c r="ZK10" s="67"/>
      <c r="ZL10" s="67"/>
      <c r="ZM10" s="67"/>
      <c r="ZN10" s="67"/>
      <c r="ZO10" s="67"/>
      <c r="ZP10" s="67"/>
      <c r="ZQ10" s="67"/>
      <c r="ZR10" s="67"/>
      <c r="ZS10" s="67"/>
      <c r="ZT10" s="67"/>
      <c r="ZU10" s="67"/>
      <c r="ZV10" s="67"/>
      <c r="ZW10" s="67"/>
      <c r="ZX10" s="67"/>
      <c r="ZY10" s="67"/>
      <c r="ZZ10" s="67"/>
      <c r="AAA10" s="67"/>
      <c r="AAB10" s="67"/>
      <c r="AAC10" s="67"/>
      <c r="AAD10" s="67"/>
      <c r="AAE10" s="67"/>
      <c r="AAF10" s="67"/>
      <c r="AAG10" s="67"/>
      <c r="AAH10" s="67"/>
      <c r="AAI10" s="67"/>
      <c r="AAJ10" s="67"/>
      <c r="AAK10" s="67"/>
      <c r="AAL10" s="67"/>
      <c r="AAM10" s="67"/>
      <c r="AAN10" s="67"/>
      <c r="AAO10" s="67"/>
      <c r="AAP10" s="67"/>
      <c r="AAQ10" s="67"/>
      <c r="AAR10" s="67"/>
      <c r="AAS10" s="67"/>
      <c r="AAT10" s="67"/>
      <c r="AAU10" s="67"/>
      <c r="AAV10" s="67"/>
      <c r="AAW10" s="67"/>
      <c r="AAX10" s="67"/>
      <c r="AAY10" s="67"/>
      <c r="AAZ10" s="67"/>
      <c r="ABA10" s="67"/>
      <c r="ABB10" s="67"/>
      <c r="ABC10" s="67"/>
      <c r="ABD10" s="67"/>
      <c r="ABE10" s="67"/>
      <c r="ABF10" s="67"/>
      <c r="ABG10" s="67"/>
      <c r="ABH10" s="67"/>
      <c r="ABI10" s="67"/>
      <c r="ABJ10" s="67"/>
      <c r="ABK10" s="67"/>
      <c r="ABL10" s="67"/>
      <c r="ABM10" s="67"/>
      <c r="ABN10" s="67"/>
      <c r="ABO10" s="67"/>
      <c r="ABP10" s="67"/>
      <c r="ABQ10" s="67"/>
      <c r="ABR10" s="67"/>
      <c r="ABS10" s="67"/>
      <c r="ABT10" s="67"/>
      <c r="ABU10" s="67"/>
      <c r="ABV10" s="67"/>
      <c r="ABW10" s="67"/>
      <c r="ABX10" s="67"/>
      <c r="ABY10" s="67"/>
      <c r="ABZ10" s="67"/>
      <c r="ACA10" s="67"/>
      <c r="ACB10" s="67"/>
      <c r="ACC10" s="67"/>
      <c r="ACD10" s="67"/>
      <c r="ACE10" s="67"/>
      <c r="ACF10" s="67"/>
      <c r="ACG10" s="67"/>
      <c r="ACH10" s="67"/>
      <c r="ACI10" s="67"/>
      <c r="ACJ10" s="67"/>
      <c r="ACK10" s="67"/>
      <c r="ACL10" s="67"/>
      <c r="ACM10" s="67"/>
      <c r="ACN10" s="67"/>
      <c r="ACO10" s="67"/>
      <c r="ACP10" s="67"/>
      <c r="ACQ10" s="67"/>
      <c r="ACR10" s="67"/>
      <c r="ACS10" s="67"/>
      <c r="ACT10" s="67"/>
      <c r="ACU10" s="67"/>
      <c r="ACV10" s="67"/>
      <c r="ACW10" s="67"/>
      <c r="ACX10" s="67"/>
      <c r="ACY10" s="67"/>
      <c r="ACZ10" s="67"/>
      <c r="ADA10" s="67"/>
      <c r="ADB10" s="67"/>
      <c r="ADC10" s="67"/>
      <c r="ADD10" s="67"/>
      <c r="ADE10" s="67"/>
      <c r="ADF10" s="67"/>
      <c r="ADG10" s="67"/>
      <c r="ADH10" s="67"/>
      <c r="ADI10" s="67"/>
      <c r="ADJ10" s="67"/>
      <c r="ADK10" s="67"/>
      <c r="ADL10" s="67"/>
      <c r="ADM10" s="67"/>
      <c r="ADN10" s="67"/>
      <c r="ADO10" s="67"/>
      <c r="ADP10" s="67"/>
      <c r="ADQ10" s="67"/>
      <c r="ADR10" s="67"/>
      <c r="ADS10" s="67"/>
      <c r="ADT10" s="67"/>
      <c r="ADU10" s="67"/>
      <c r="ADV10" s="67"/>
      <c r="ADW10" s="67"/>
      <c r="ADX10" s="67"/>
      <c r="ADY10" s="67"/>
      <c r="ADZ10" s="67"/>
      <c r="AEA10" s="67"/>
      <c r="AEB10" s="67"/>
      <c r="AEC10" s="67"/>
      <c r="AED10" s="67"/>
      <c r="AEE10" s="67"/>
      <c r="AEF10" s="67"/>
      <c r="AEG10" s="67"/>
      <c r="AEH10" s="67"/>
      <c r="AEI10" s="67"/>
      <c r="AEJ10" s="67"/>
      <c r="AEK10" s="67"/>
      <c r="AEL10" s="67"/>
      <c r="AEM10" s="67"/>
      <c r="AEN10" s="67"/>
      <c r="AEO10" s="67"/>
      <c r="AEP10" s="67"/>
      <c r="AEQ10" s="67"/>
      <c r="AER10" s="67"/>
      <c r="AES10" s="67"/>
      <c r="AET10" s="67"/>
      <c r="AEU10" s="67"/>
      <c r="AEV10" s="67"/>
      <c r="AEW10" s="67"/>
      <c r="AEX10" s="67"/>
      <c r="AEY10" s="67"/>
      <c r="AEZ10" s="67"/>
      <c r="AFA10" s="67"/>
      <c r="AFB10" s="67"/>
      <c r="AFC10" s="67"/>
      <c r="AFD10" s="67"/>
      <c r="AFE10" s="67"/>
      <c r="AFF10" s="67"/>
      <c r="AFG10" s="67"/>
      <c r="AFH10" s="67"/>
      <c r="AFI10" s="67"/>
      <c r="AFJ10" s="67"/>
      <c r="AFK10" s="67"/>
      <c r="AFL10" s="67"/>
      <c r="AFM10" s="67"/>
      <c r="AFN10" s="67"/>
      <c r="AFO10" s="67"/>
      <c r="AFP10" s="67"/>
      <c r="AFQ10" s="67"/>
      <c r="AFR10" s="67"/>
      <c r="AFS10" s="67"/>
      <c r="AFT10" s="67"/>
      <c r="AFU10" s="67"/>
      <c r="AFV10" s="67"/>
      <c r="AFW10" s="67"/>
      <c r="AFX10" s="67"/>
      <c r="AFY10" s="67"/>
      <c r="AFZ10" s="67"/>
      <c r="AGA10" s="67"/>
      <c r="AGB10" s="67"/>
      <c r="AGC10" s="67"/>
      <c r="AGD10" s="67"/>
      <c r="AGE10" s="67"/>
      <c r="AGF10" s="67"/>
      <c r="AGG10" s="67"/>
      <c r="AGH10" s="67"/>
      <c r="AGI10" s="67"/>
      <c r="AGJ10" s="67"/>
      <c r="AGK10" s="67"/>
      <c r="AGL10" s="67"/>
      <c r="AGM10" s="67"/>
      <c r="AGN10" s="67"/>
      <c r="AGO10" s="67"/>
      <c r="AGP10" s="67"/>
      <c r="AGQ10" s="67"/>
      <c r="AGR10" s="67"/>
      <c r="AGS10" s="67"/>
      <c r="AGT10" s="67"/>
      <c r="AGU10" s="67"/>
      <c r="AGV10" s="67"/>
      <c r="AGW10" s="67"/>
      <c r="AGX10" s="67"/>
      <c r="AGY10" s="67"/>
      <c r="AGZ10" s="67"/>
      <c r="AHA10" s="67"/>
      <c r="AHB10" s="67"/>
      <c r="AHC10" s="67"/>
      <c r="AHD10" s="67"/>
      <c r="AHE10" s="67"/>
      <c r="AHF10" s="67"/>
      <c r="AHG10" s="67"/>
      <c r="AHH10" s="67"/>
      <c r="AHI10" s="67"/>
      <c r="AHJ10" s="67"/>
      <c r="AHK10" s="67"/>
      <c r="AHL10" s="67"/>
      <c r="AHM10" s="67"/>
      <c r="AHN10" s="67"/>
      <c r="AHO10" s="67"/>
      <c r="AHP10" s="67"/>
      <c r="AHQ10" s="67"/>
      <c r="AHR10" s="67"/>
      <c r="AHS10" s="67"/>
      <c r="AHT10" s="67"/>
      <c r="AHU10" s="67"/>
      <c r="AHV10" s="67"/>
      <c r="AHW10" s="67"/>
      <c r="AHX10" s="67"/>
      <c r="AHY10" s="67"/>
      <c r="AHZ10" s="67"/>
      <c r="AIA10" s="67"/>
      <c r="AIB10" s="67"/>
      <c r="AIC10" s="67"/>
      <c r="AID10" s="67"/>
      <c r="AIE10" s="67"/>
      <c r="AIF10" s="67"/>
      <c r="AIG10" s="67"/>
      <c r="AIH10" s="67"/>
      <c r="AII10" s="67"/>
    </row>
    <row r="11" spans="1:919" s="41" customFormat="1" x14ac:dyDescent="0.2">
      <c r="A11" s="65"/>
      <c r="B11" s="65"/>
      <c r="C11" s="65"/>
      <c r="D11" s="65"/>
      <c r="E11" s="941" t="s">
        <v>1950</v>
      </c>
      <c r="F11" s="381"/>
      <c r="G11" s="315"/>
      <c r="H11" s="315"/>
      <c r="I11" s="376"/>
      <c r="J11" s="37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7"/>
      <c r="EG11" s="67"/>
      <c r="EH11" s="67"/>
      <c r="EI11" s="67"/>
      <c r="EJ11" s="67"/>
      <c r="EK11" s="67"/>
      <c r="EL11" s="67"/>
      <c r="EM11" s="67"/>
      <c r="EN11" s="67"/>
      <c r="EO11" s="67"/>
      <c r="EP11" s="67"/>
      <c r="EQ11" s="67"/>
      <c r="ER11" s="67"/>
      <c r="ES11" s="67"/>
      <c r="ET11" s="67"/>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7"/>
      <c r="FZ11" s="67"/>
      <c r="GA11" s="67"/>
      <c r="GB11" s="67"/>
      <c r="GC11" s="67"/>
      <c r="GD11" s="67"/>
      <c r="GE11" s="67"/>
      <c r="GF11" s="67"/>
      <c r="GG11" s="67"/>
      <c r="GH11" s="67"/>
      <c r="GI11" s="67"/>
      <c r="GJ11" s="67"/>
      <c r="GK11" s="67"/>
      <c r="GL11" s="67"/>
      <c r="GM11" s="67"/>
      <c r="GN11" s="67"/>
      <c r="GO11" s="67"/>
      <c r="GP11" s="67"/>
      <c r="GQ11" s="67"/>
      <c r="GR11" s="67"/>
      <c r="GS11" s="67"/>
      <c r="GT11" s="67"/>
      <c r="GU11" s="67"/>
      <c r="GV11" s="67"/>
      <c r="GW11" s="67"/>
      <c r="GX11" s="67"/>
      <c r="GY11" s="67"/>
      <c r="GZ11" s="67"/>
      <c r="HA11" s="67"/>
      <c r="HB11" s="67"/>
      <c r="HC11" s="67"/>
      <c r="HD11" s="67"/>
      <c r="HE11" s="67"/>
      <c r="HF11" s="67"/>
      <c r="HG11" s="67"/>
      <c r="HH11" s="67"/>
      <c r="HI11" s="67"/>
      <c r="HJ11" s="67"/>
      <c r="HK11" s="67"/>
      <c r="HL11" s="67"/>
      <c r="HM11" s="67"/>
      <c r="HN11" s="67"/>
      <c r="HO11" s="67"/>
      <c r="HP11" s="67"/>
      <c r="HQ11" s="67"/>
      <c r="HR11" s="67"/>
      <c r="HS11" s="67"/>
      <c r="HT11" s="67"/>
      <c r="HU11" s="67"/>
      <c r="HV11" s="67"/>
      <c r="HW11" s="67"/>
      <c r="HX11" s="67"/>
      <c r="HY11" s="67"/>
      <c r="HZ11" s="67"/>
      <c r="IA11" s="67"/>
      <c r="IB11" s="67"/>
      <c r="IC11" s="67"/>
      <c r="ID11" s="67"/>
      <c r="IE11" s="67"/>
      <c r="IF11" s="67"/>
      <c r="IG11" s="67"/>
      <c r="IH11" s="67"/>
      <c r="II11" s="67"/>
      <c r="IJ11" s="67"/>
      <c r="IK11" s="67"/>
      <c r="IL11" s="67"/>
      <c r="IM11" s="67"/>
      <c r="IN11" s="67"/>
      <c r="IO11" s="67"/>
      <c r="IP11" s="67"/>
      <c r="IQ11" s="67"/>
      <c r="IR11" s="67"/>
      <c r="IS11" s="67"/>
      <c r="IT11" s="67"/>
      <c r="IU11" s="67"/>
      <c r="IV11" s="67"/>
      <c r="IW11" s="67"/>
      <c r="IX11" s="67"/>
      <c r="IY11" s="67"/>
      <c r="IZ11" s="67"/>
      <c r="JA11" s="67"/>
      <c r="JB11" s="67"/>
      <c r="JC11" s="67"/>
      <c r="JD11" s="67"/>
      <c r="JE11" s="67"/>
      <c r="JF11" s="67"/>
      <c r="JG11" s="67"/>
      <c r="JH11" s="67"/>
      <c r="JI11" s="67"/>
      <c r="JJ11" s="67"/>
      <c r="JK11" s="67"/>
      <c r="JL11" s="67"/>
      <c r="JM11" s="67"/>
      <c r="JN11" s="67"/>
      <c r="JO11" s="67"/>
      <c r="JP11" s="67"/>
      <c r="JQ11" s="67"/>
      <c r="JR11" s="67"/>
      <c r="JS11" s="67"/>
      <c r="JT11" s="67"/>
      <c r="JU11" s="67"/>
      <c r="JV11" s="67"/>
      <c r="JW11" s="67"/>
      <c r="JX11" s="67"/>
      <c r="JY11" s="67"/>
      <c r="JZ11" s="67"/>
      <c r="KA11" s="67"/>
      <c r="KB11" s="67"/>
      <c r="KC11" s="67"/>
      <c r="KD11" s="67"/>
      <c r="KE11" s="67"/>
      <c r="KF11" s="67"/>
      <c r="KG11" s="67"/>
      <c r="KH11" s="67"/>
      <c r="KI11" s="67"/>
      <c r="KJ11" s="67"/>
      <c r="KK11" s="67"/>
      <c r="KL11" s="67"/>
      <c r="KM11" s="67"/>
      <c r="KN11" s="67"/>
      <c r="KO11" s="67"/>
      <c r="KP11" s="67"/>
      <c r="KQ11" s="67"/>
      <c r="KR11" s="67"/>
      <c r="KS11" s="67"/>
      <c r="KT11" s="67"/>
      <c r="KU11" s="67"/>
      <c r="KV11" s="67"/>
      <c r="KW11" s="67"/>
      <c r="KX11" s="67"/>
      <c r="KY11" s="67"/>
      <c r="KZ11" s="67"/>
      <c r="LA11" s="67"/>
      <c r="LB11" s="67"/>
      <c r="LC11" s="67"/>
      <c r="LD11" s="67"/>
      <c r="LE11" s="67"/>
      <c r="LF11" s="67"/>
      <c r="LG11" s="67"/>
      <c r="LH11" s="67"/>
      <c r="LI11" s="67"/>
      <c r="LJ11" s="67"/>
      <c r="LK11" s="67"/>
      <c r="LL11" s="67"/>
      <c r="LM11" s="67"/>
      <c r="LN11" s="67"/>
      <c r="LO11" s="67"/>
      <c r="LP11" s="67"/>
      <c r="LQ11" s="67"/>
      <c r="LR11" s="67"/>
      <c r="LS11" s="67"/>
      <c r="LT11" s="67"/>
      <c r="LU11" s="67"/>
      <c r="LV11" s="67"/>
      <c r="LW11" s="67"/>
      <c r="LX11" s="67"/>
      <c r="LY11" s="67"/>
      <c r="LZ11" s="67"/>
      <c r="MA11" s="67"/>
      <c r="MB11" s="67"/>
      <c r="MC11" s="67"/>
      <c r="MD11" s="67"/>
      <c r="ME11" s="67"/>
      <c r="MF11" s="67"/>
      <c r="MG11" s="67"/>
      <c r="MH11" s="67"/>
      <c r="MI11" s="67"/>
      <c r="MJ11" s="67"/>
      <c r="MK11" s="67"/>
      <c r="ML11" s="67"/>
      <c r="MM11" s="67"/>
      <c r="MN11" s="67"/>
      <c r="MO11" s="67"/>
      <c r="MP11" s="67"/>
      <c r="MQ11" s="67"/>
      <c r="MR11" s="67"/>
      <c r="MS11" s="67"/>
      <c r="MT11" s="67"/>
      <c r="MU11" s="67"/>
      <c r="MV11" s="67"/>
      <c r="MW11" s="67"/>
      <c r="MX11" s="67"/>
      <c r="MY11" s="67"/>
      <c r="MZ11" s="67"/>
      <c r="NA11" s="67"/>
      <c r="NB11" s="67"/>
      <c r="NC11" s="67"/>
      <c r="ND11" s="67"/>
      <c r="NE11" s="67"/>
      <c r="NF11" s="67"/>
      <c r="NG11" s="67"/>
      <c r="NH11" s="67"/>
      <c r="NI11" s="67"/>
      <c r="NJ11" s="67"/>
      <c r="NK11" s="67"/>
      <c r="NL11" s="67"/>
      <c r="NM11" s="67"/>
      <c r="NN11" s="67"/>
      <c r="NO11" s="67"/>
      <c r="NP11" s="67"/>
      <c r="NQ11" s="67"/>
      <c r="NR11" s="67"/>
      <c r="NS11" s="67"/>
      <c r="NT11" s="67"/>
      <c r="NU11" s="67"/>
      <c r="NV11" s="67"/>
      <c r="NW11" s="67"/>
      <c r="NX11" s="67"/>
      <c r="NY11" s="67"/>
      <c r="NZ11" s="67"/>
      <c r="OA11" s="67"/>
      <c r="OB11" s="67"/>
      <c r="OC11" s="67"/>
      <c r="OD11" s="67"/>
      <c r="OE11" s="67"/>
      <c r="OF11" s="67"/>
      <c r="OG11" s="67"/>
      <c r="OH11" s="67"/>
      <c r="OI11" s="67"/>
      <c r="OJ11" s="67"/>
      <c r="OK11" s="67"/>
      <c r="OL11" s="67"/>
      <c r="OM11" s="67"/>
      <c r="ON11" s="67"/>
      <c r="OO11" s="67"/>
      <c r="OP11" s="67"/>
      <c r="OQ11" s="67"/>
      <c r="OR11" s="67"/>
      <c r="OS11" s="67"/>
      <c r="OT11" s="67"/>
      <c r="OU11" s="67"/>
      <c r="OV11" s="67"/>
      <c r="OW11" s="67"/>
      <c r="OX11" s="67"/>
      <c r="OY11" s="67"/>
      <c r="OZ11" s="67"/>
      <c r="PA11" s="67"/>
      <c r="PB11" s="67"/>
      <c r="PC11" s="67"/>
      <c r="PD11" s="67"/>
      <c r="PE11" s="67"/>
      <c r="PF11" s="67"/>
      <c r="PG11" s="67"/>
      <c r="PH11" s="67"/>
      <c r="PI11" s="67"/>
      <c r="PJ11" s="67"/>
      <c r="PK11" s="67"/>
      <c r="PL11" s="67"/>
      <c r="PM11" s="67"/>
      <c r="PN11" s="67"/>
      <c r="PO11" s="67"/>
      <c r="PP11" s="67"/>
      <c r="PQ11" s="67"/>
      <c r="PR11" s="67"/>
      <c r="PS11" s="67"/>
      <c r="PT11" s="67"/>
      <c r="PU11" s="67"/>
      <c r="PV11" s="67"/>
      <c r="PW11" s="67"/>
      <c r="PX11" s="67"/>
      <c r="PY11" s="67"/>
      <c r="PZ11" s="67"/>
      <c r="QA11" s="67"/>
      <c r="QB11" s="67"/>
      <c r="QC11" s="67"/>
      <c r="QD11" s="67"/>
      <c r="QE11" s="67"/>
      <c r="QF11" s="67"/>
      <c r="QG11" s="67"/>
      <c r="QH11" s="67"/>
      <c r="QI11" s="67"/>
      <c r="QJ11" s="67"/>
      <c r="QK11" s="67"/>
      <c r="QL11" s="67"/>
      <c r="QM11" s="67"/>
      <c r="QN11" s="67"/>
      <c r="QO11" s="67"/>
      <c r="QP11" s="67"/>
      <c r="QQ11" s="67"/>
      <c r="QR11" s="67"/>
      <c r="QS11" s="67"/>
      <c r="QT11" s="67"/>
      <c r="QU11" s="67"/>
      <c r="QV11" s="67"/>
      <c r="QW11" s="67"/>
      <c r="QX11" s="67"/>
      <c r="QY11" s="67"/>
      <c r="QZ11" s="67"/>
      <c r="RA11" s="67"/>
      <c r="RB11" s="67"/>
      <c r="RC11" s="67"/>
      <c r="RD11" s="67"/>
      <c r="RE11" s="67"/>
      <c r="RF11" s="67"/>
      <c r="RG11" s="67"/>
      <c r="RH11" s="67"/>
      <c r="RI11" s="67"/>
      <c r="RJ11" s="67"/>
      <c r="RK11" s="67"/>
      <c r="RL11" s="67"/>
      <c r="RM11" s="67"/>
      <c r="RN11" s="67"/>
      <c r="RO11" s="67"/>
      <c r="RP11" s="67"/>
      <c r="RQ11" s="67"/>
      <c r="RR11" s="67"/>
      <c r="RS11" s="67"/>
      <c r="RT11" s="67"/>
      <c r="RU11" s="67"/>
      <c r="RV11" s="67"/>
      <c r="RW11" s="67"/>
      <c r="RX11" s="67"/>
      <c r="RY11" s="67"/>
      <c r="RZ11" s="67"/>
      <c r="SA11" s="67"/>
      <c r="SB11" s="67"/>
      <c r="SC11" s="67"/>
      <c r="SD11" s="67"/>
      <c r="SE11" s="67"/>
      <c r="SF11" s="67"/>
      <c r="SG11" s="67"/>
      <c r="SH11" s="67"/>
      <c r="SI11" s="67"/>
      <c r="SJ11" s="67"/>
      <c r="SK11" s="67"/>
      <c r="SL11" s="67"/>
      <c r="SM11" s="67"/>
      <c r="SN11" s="67"/>
      <c r="SO11" s="67"/>
      <c r="SP11" s="67"/>
      <c r="SQ11" s="67"/>
      <c r="SR11" s="67"/>
      <c r="SS11" s="67"/>
      <c r="ST11" s="67"/>
      <c r="SU11" s="67"/>
      <c r="SV11" s="67"/>
      <c r="SW11" s="67"/>
      <c r="SX11" s="67"/>
      <c r="SY11" s="67"/>
      <c r="SZ11" s="67"/>
      <c r="TA11" s="67"/>
      <c r="TB11" s="67"/>
      <c r="TC11" s="67"/>
      <c r="TD11" s="67"/>
      <c r="TE11" s="67"/>
      <c r="TF11" s="67"/>
      <c r="TG11" s="67"/>
      <c r="TH11" s="67"/>
      <c r="TI11" s="67"/>
      <c r="TJ11" s="67"/>
      <c r="TK11" s="67"/>
      <c r="TL11" s="67"/>
      <c r="TM11" s="67"/>
      <c r="TN11" s="67"/>
      <c r="TO11" s="67"/>
      <c r="TP11" s="67"/>
      <c r="TQ11" s="67"/>
      <c r="TR11" s="67"/>
      <c r="TS11" s="67"/>
      <c r="TT11" s="67"/>
      <c r="TU11" s="67"/>
      <c r="TV11" s="67"/>
      <c r="TW11" s="67"/>
      <c r="TX11" s="67"/>
      <c r="TY11" s="67"/>
      <c r="TZ11" s="67"/>
      <c r="UA11" s="67"/>
      <c r="UB11" s="67"/>
      <c r="UC11" s="67"/>
      <c r="UD11" s="67"/>
      <c r="UE11" s="67"/>
      <c r="UF11" s="67"/>
      <c r="UG11" s="67"/>
      <c r="UH11" s="67"/>
      <c r="UI11" s="67"/>
      <c r="UJ11" s="67"/>
      <c r="UK11" s="67"/>
      <c r="UL11" s="67"/>
      <c r="UM11" s="67"/>
      <c r="UN11" s="67"/>
      <c r="UO11" s="67"/>
      <c r="UP11" s="67"/>
      <c r="UQ11" s="67"/>
      <c r="UR11" s="67"/>
      <c r="US11" s="67"/>
      <c r="UT11" s="67"/>
      <c r="UU11" s="67"/>
      <c r="UV11" s="67"/>
      <c r="UW11" s="67"/>
      <c r="UX11" s="67"/>
      <c r="UY11" s="67"/>
      <c r="UZ11" s="67"/>
      <c r="VA11" s="67"/>
      <c r="VB11" s="67"/>
      <c r="VC11" s="67"/>
      <c r="VD11" s="67"/>
      <c r="VE11" s="67"/>
      <c r="VF11" s="67"/>
      <c r="VG11" s="67"/>
      <c r="VH11" s="67"/>
      <c r="VI11" s="67"/>
      <c r="VJ11" s="67"/>
      <c r="VK11" s="67"/>
      <c r="VL11" s="67"/>
      <c r="VM11" s="67"/>
      <c r="VN11" s="67"/>
      <c r="VO11" s="67"/>
      <c r="VP11" s="67"/>
      <c r="VQ11" s="67"/>
      <c r="VR11" s="67"/>
      <c r="VS11" s="67"/>
      <c r="VT11" s="67"/>
      <c r="VU11" s="67"/>
      <c r="VV11" s="67"/>
      <c r="VW11" s="67"/>
      <c r="VX11" s="67"/>
      <c r="VY11" s="67"/>
      <c r="VZ11" s="67"/>
      <c r="WA11" s="67"/>
      <c r="WB11" s="67"/>
      <c r="WC11" s="67"/>
      <c r="WD11" s="67"/>
      <c r="WE11" s="67"/>
      <c r="WF11" s="67"/>
      <c r="WG11" s="67"/>
      <c r="WH11" s="67"/>
      <c r="WI11" s="67"/>
      <c r="WJ11" s="67"/>
      <c r="WK11" s="67"/>
      <c r="WL11" s="67"/>
      <c r="WM11" s="67"/>
      <c r="WN11" s="67"/>
      <c r="WO11" s="67"/>
      <c r="WP11" s="67"/>
      <c r="WQ11" s="67"/>
      <c r="WR11" s="67"/>
      <c r="WS11" s="67"/>
      <c r="WT11" s="67"/>
      <c r="WU11" s="67"/>
      <c r="WV11" s="67"/>
      <c r="WW11" s="67"/>
      <c r="WX11" s="67"/>
      <c r="WY11" s="67"/>
      <c r="WZ11" s="67"/>
      <c r="XA11" s="67"/>
      <c r="XB11" s="67"/>
      <c r="XC11" s="67"/>
      <c r="XD11" s="67"/>
      <c r="XE11" s="67"/>
      <c r="XF11" s="67"/>
      <c r="XG11" s="67"/>
      <c r="XH11" s="67"/>
      <c r="XI11" s="67"/>
      <c r="XJ11" s="67"/>
      <c r="XK11" s="67"/>
      <c r="XL11" s="67"/>
      <c r="XM11" s="67"/>
      <c r="XN11" s="67"/>
      <c r="XO11" s="67"/>
      <c r="XP11" s="67"/>
      <c r="XQ11" s="67"/>
      <c r="XR11" s="67"/>
      <c r="XS11" s="67"/>
      <c r="XT11" s="67"/>
      <c r="XU11" s="67"/>
      <c r="XV11" s="67"/>
      <c r="XW11" s="67"/>
      <c r="XX11" s="67"/>
      <c r="XY11" s="67"/>
      <c r="XZ11" s="67"/>
      <c r="YA11" s="67"/>
      <c r="YB11" s="67"/>
      <c r="YC11" s="67"/>
      <c r="YD11" s="67"/>
      <c r="YE11" s="67"/>
      <c r="YF11" s="67"/>
      <c r="YG11" s="67"/>
      <c r="YH11" s="67"/>
      <c r="YI11" s="67"/>
      <c r="YJ11" s="67"/>
      <c r="YK11" s="67"/>
      <c r="YL11" s="67"/>
      <c r="YM11" s="67"/>
      <c r="YN11" s="67"/>
      <c r="YO11" s="67"/>
      <c r="YP11" s="67"/>
      <c r="YQ11" s="67"/>
      <c r="YR11" s="67"/>
      <c r="YS11" s="67"/>
      <c r="YT11" s="67"/>
      <c r="YU11" s="67"/>
      <c r="YV11" s="67"/>
      <c r="YW11" s="67"/>
      <c r="YX11" s="67"/>
      <c r="YY11" s="67"/>
      <c r="YZ11" s="67"/>
      <c r="ZA11" s="67"/>
      <c r="ZB11" s="67"/>
      <c r="ZC11" s="67"/>
      <c r="ZD11" s="67"/>
      <c r="ZE11" s="67"/>
      <c r="ZF11" s="67"/>
      <c r="ZG11" s="67"/>
      <c r="ZH11" s="67"/>
      <c r="ZI11" s="67"/>
      <c r="ZJ11" s="67"/>
      <c r="ZK11" s="67"/>
      <c r="ZL11" s="67"/>
      <c r="ZM11" s="67"/>
      <c r="ZN11" s="67"/>
      <c r="ZO11" s="67"/>
      <c r="ZP11" s="67"/>
      <c r="ZQ11" s="67"/>
      <c r="ZR11" s="67"/>
      <c r="ZS11" s="67"/>
      <c r="ZT11" s="67"/>
      <c r="ZU11" s="67"/>
      <c r="ZV11" s="67"/>
      <c r="ZW11" s="67"/>
      <c r="ZX11" s="67"/>
      <c r="ZY11" s="67"/>
      <c r="ZZ11" s="67"/>
      <c r="AAA11" s="67"/>
      <c r="AAB11" s="67"/>
      <c r="AAC11" s="67"/>
      <c r="AAD11" s="67"/>
      <c r="AAE11" s="67"/>
      <c r="AAF11" s="67"/>
      <c r="AAG11" s="67"/>
      <c r="AAH11" s="67"/>
      <c r="AAI11" s="67"/>
      <c r="AAJ11" s="67"/>
      <c r="AAK11" s="67"/>
      <c r="AAL11" s="67"/>
      <c r="AAM11" s="67"/>
      <c r="AAN11" s="67"/>
      <c r="AAO11" s="67"/>
      <c r="AAP11" s="67"/>
      <c r="AAQ11" s="67"/>
      <c r="AAR11" s="67"/>
      <c r="AAS11" s="67"/>
      <c r="AAT11" s="67"/>
      <c r="AAU11" s="67"/>
      <c r="AAV11" s="67"/>
      <c r="AAW11" s="67"/>
      <c r="AAX11" s="67"/>
      <c r="AAY11" s="67"/>
      <c r="AAZ11" s="67"/>
      <c r="ABA11" s="67"/>
      <c r="ABB11" s="67"/>
      <c r="ABC11" s="67"/>
      <c r="ABD11" s="67"/>
      <c r="ABE11" s="67"/>
      <c r="ABF11" s="67"/>
      <c r="ABG11" s="67"/>
      <c r="ABH11" s="67"/>
      <c r="ABI11" s="67"/>
      <c r="ABJ11" s="67"/>
      <c r="ABK11" s="67"/>
      <c r="ABL11" s="67"/>
      <c r="ABM11" s="67"/>
      <c r="ABN11" s="67"/>
      <c r="ABO11" s="67"/>
      <c r="ABP11" s="67"/>
      <c r="ABQ11" s="67"/>
      <c r="ABR11" s="67"/>
      <c r="ABS11" s="67"/>
      <c r="ABT11" s="67"/>
      <c r="ABU11" s="67"/>
      <c r="ABV11" s="67"/>
      <c r="ABW11" s="67"/>
      <c r="ABX11" s="67"/>
      <c r="ABY11" s="67"/>
      <c r="ABZ11" s="67"/>
      <c r="ACA11" s="67"/>
      <c r="ACB11" s="67"/>
      <c r="ACC11" s="67"/>
      <c r="ACD11" s="67"/>
      <c r="ACE11" s="67"/>
      <c r="ACF11" s="67"/>
      <c r="ACG11" s="67"/>
      <c r="ACH11" s="67"/>
      <c r="ACI11" s="67"/>
      <c r="ACJ11" s="67"/>
      <c r="ACK11" s="67"/>
      <c r="ACL11" s="67"/>
      <c r="ACM11" s="67"/>
      <c r="ACN11" s="67"/>
      <c r="ACO11" s="67"/>
      <c r="ACP11" s="67"/>
      <c r="ACQ11" s="67"/>
      <c r="ACR11" s="67"/>
      <c r="ACS11" s="67"/>
      <c r="ACT11" s="67"/>
      <c r="ACU11" s="67"/>
      <c r="ACV11" s="67"/>
      <c r="ACW11" s="67"/>
      <c r="ACX11" s="67"/>
      <c r="ACY11" s="67"/>
      <c r="ACZ11" s="67"/>
      <c r="ADA11" s="67"/>
      <c r="ADB11" s="67"/>
      <c r="ADC11" s="67"/>
      <c r="ADD11" s="67"/>
      <c r="ADE11" s="67"/>
      <c r="ADF11" s="67"/>
      <c r="ADG11" s="67"/>
      <c r="ADH11" s="67"/>
      <c r="ADI11" s="67"/>
      <c r="ADJ11" s="67"/>
      <c r="ADK11" s="67"/>
      <c r="ADL11" s="67"/>
      <c r="ADM11" s="67"/>
      <c r="ADN11" s="67"/>
      <c r="ADO11" s="67"/>
      <c r="ADP11" s="67"/>
      <c r="ADQ11" s="67"/>
      <c r="ADR11" s="67"/>
      <c r="ADS11" s="67"/>
      <c r="ADT11" s="67"/>
      <c r="ADU11" s="67"/>
      <c r="ADV11" s="67"/>
      <c r="ADW11" s="67"/>
      <c r="ADX11" s="67"/>
      <c r="ADY11" s="67"/>
      <c r="ADZ11" s="67"/>
      <c r="AEA11" s="67"/>
      <c r="AEB11" s="67"/>
      <c r="AEC11" s="67"/>
      <c r="AED11" s="67"/>
      <c r="AEE11" s="67"/>
      <c r="AEF11" s="67"/>
      <c r="AEG11" s="67"/>
      <c r="AEH11" s="67"/>
      <c r="AEI11" s="67"/>
      <c r="AEJ11" s="67"/>
      <c r="AEK11" s="67"/>
      <c r="AEL11" s="67"/>
      <c r="AEM11" s="67"/>
      <c r="AEN11" s="67"/>
      <c r="AEO11" s="67"/>
      <c r="AEP11" s="67"/>
      <c r="AEQ11" s="67"/>
      <c r="AER11" s="67"/>
      <c r="AES11" s="67"/>
      <c r="AET11" s="67"/>
      <c r="AEU11" s="67"/>
      <c r="AEV11" s="67"/>
      <c r="AEW11" s="67"/>
      <c r="AEX11" s="67"/>
      <c r="AEY11" s="67"/>
      <c r="AEZ11" s="67"/>
      <c r="AFA11" s="67"/>
      <c r="AFB11" s="67"/>
      <c r="AFC11" s="67"/>
      <c r="AFD11" s="67"/>
      <c r="AFE11" s="67"/>
      <c r="AFF11" s="67"/>
      <c r="AFG11" s="67"/>
      <c r="AFH11" s="67"/>
      <c r="AFI11" s="67"/>
      <c r="AFJ11" s="67"/>
      <c r="AFK11" s="67"/>
      <c r="AFL11" s="67"/>
      <c r="AFM11" s="67"/>
      <c r="AFN11" s="67"/>
      <c r="AFO11" s="67"/>
      <c r="AFP11" s="67"/>
      <c r="AFQ11" s="67"/>
      <c r="AFR11" s="67"/>
      <c r="AFS11" s="67"/>
      <c r="AFT11" s="67"/>
      <c r="AFU11" s="67"/>
      <c r="AFV11" s="67"/>
      <c r="AFW11" s="67"/>
      <c r="AFX11" s="67"/>
      <c r="AFY11" s="67"/>
      <c r="AFZ11" s="67"/>
      <c r="AGA11" s="67"/>
      <c r="AGB11" s="67"/>
      <c r="AGC11" s="67"/>
      <c r="AGD11" s="67"/>
      <c r="AGE11" s="67"/>
      <c r="AGF11" s="67"/>
      <c r="AGG11" s="67"/>
      <c r="AGH11" s="67"/>
      <c r="AGI11" s="67"/>
      <c r="AGJ11" s="67"/>
      <c r="AGK11" s="67"/>
      <c r="AGL11" s="67"/>
      <c r="AGM11" s="67"/>
      <c r="AGN11" s="67"/>
      <c r="AGO11" s="67"/>
      <c r="AGP11" s="67"/>
      <c r="AGQ11" s="67"/>
      <c r="AGR11" s="67"/>
      <c r="AGS11" s="67"/>
      <c r="AGT11" s="67"/>
      <c r="AGU11" s="67"/>
      <c r="AGV11" s="67"/>
      <c r="AGW11" s="67"/>
      <c r="AGX11" s="67"/>
      <c r="AGY11" s="67"/>
      <c r="AGZ11" s="67"/>
      <c r="AHA11" s="67"/>
      <c r="AHB11" s="67"/>
      <c r="AHC11" s="67"/>
      <c r="AHD11" s="67"/>
      <c r="AHE11" s="67"/>
      <c r="AHF11" s="67"/>
      <c r="AHG11" s="67"/>
      <c r="AHH11" s="67"/>
      <c r="AHI11" s="67"/>
      <c r="AHJ11" s="67"/>
      <c r="AHK11" s="67"/>
      <c r="AHL11" s="67"/>
      <c r="AHM11" s="67"/>
      <c r="AHN11" s="67"/>
      <c r="AHO11" s="67"/>
      <c r="AHP11" s="67"/>
      <c r="AHQ11" s="67"/>
      <c r="AHR11" s="67"/>
      <c r="AHS11" s="67"/>
      <c r="AHT11" s="67"/>
      <c r="AHU11" s="67"/>
      <c r="AHV11" s="67"/>
      <c r="AHW11" s="67"/>
      <c r="AHX11" s="67"/>
      <c r="AHY11" s="67"/>
      <c r="AHZ11" s="67"/>
      <c r="AIA11" s="67"/>
      <c r="AIB11" s="67"/>
      <c r="AIC11" s="67"/>
      <c r="AID11" s="67"/>
      <c r="AIE11" s="67"/>
      <c r="AIF11" s="67"/>
      <c r="AIG11" s="67"/>
      <c r="AIH11" s="67"/>
      <c r="AII11" s="67"/>
    </row>
    <row r="12" spans="1:919" ht="15.75" x14ac:dyDescent="0.25">
      <c r="E12" s="1007" t="s">
        <v>2256</v>
      </c>
      <c r="F12" s="1007"/>
      <c r="G12" s="1007"/>
      <c r="H12" s="1007"/>
      <c r="I12" s="1007"/>
      <c r="J12" s="1007"/>
    </row>
    <row r="13" spans="1:919" ht="15.75" x14ac:dyDescent="0.25">
      <c r="E13" s="1007" t="s">
        <v>2257</v>
      </c>
      <c r="F13" s="1007"/>
      <c r="G13" s="1007"/>
      <c r="H13" s="1007"/>
      <c r="I13" s="1007"/>
      <c r="J13" s="1007"/>
    </row>
    <row r="14" spans="1:919" ht="15.75" x14ac:dyDescent="0.25">
      <c r="E14" s="1008" t="str">
        <f>IF(OR(OsnPodaci!A58="",OsnPodaci!B58=""),"Unijeti interval izvještavanja.","za period od "&amp;TEXT(OsnPodaci!A58,"dd.mm.yyyy.")&amp;" do "&amp;TEXT(OsnPodaci!B58,"dd.mm.yyyy.")&amp;" godine")</f>
        <v>za period od 01.01.2023. do 31.12.2023. godine</v>
      </c>
      <c r="F14" s="1008"/>
      <c r="G14" s="1008"/>
      <c r="H14" s="1008"/>
      <c r="I14" s="1008"/>
      <c r="J14" s="1008"/>
    </row>
    <row r="15" spans="1:919" x14ac:dyDescent="0.25">
      <c r="E15" s="73"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F15" s="74"/>
      <c r="G15" s="74"/>
      <c r="H15" s="74"/>
      <c r="J15" s="548" t="s">
        <v>2074</v>
      </c>
    </row>
    <row r="16" spans="1:919" ht="33" customHeight="1" x14ac:dyDescent="0.25">
      <c r="E16" s="742" t="s">
        <v>2075</v>
      </c>
      <c r="F16" s="743" t="s">
        <v>2045</v>
      </c>
      <c r="G16" s="743" t="s">
        <v>2076</v>
      </c>
      <c r="H16" s="744" t="s">
        <v>2077</v>
      </c>
      <c r="I16" s="744" t="str">
        <f>"Od "&amp;TEXT(OsnPodaci!A58,"dd.mm.")&amp;" do "&amp;TEXT(OsnPodaci!B58,"dd.mm.")&amp;" tekuće godine"</f>
        <v>Od 01.01. do 31.12. tekuće godine</v>
      </c>
      <c r="J16" s="761" t="str">
        <f>"Od "&amp;TEXT(OsnPodaci!A58,"dd.mm.")&amp;" do "&amp;TEXT(OsnPodaci!B58,"dd.mm.")&amp;" prethodne godine"</f>
        <v>Od 01.01. do 31.12. prethodne godine</v>
      </c>
    </row>
    <row r="17" spans="1:919" s="77" customFormat="1" ht="12.75" customHeight="1" x14ac:dyDescent="0.25">
      <c r="A17" s="75"/>
      <c r="B17" s="75"/>
      <c r="C17" s="75"/>
      <c r="D17" s="75"/>
      <c r="E17" s="745">
        <v>1</v>
      </c>
      <c r="F17" s="746">
        <v>2</v>
      </c>
      <c r="G17" s="746">
        <v>3</v>
      </c>
      <c r="H17" s="747">
        <v>4</v>
      </c>
      <c r="I17" s="747">
        <v>5</v>
      </c>
      <c r="J17" s="747">
        <v>6</v>
      </c>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6"/>
      <c r="GP17" s="76"/>
      <c r="GQ17" s="76"/>
      <c r="GR17" s="76"/>
      <c r="GS17" s="76"/>
      <c r="GT17" s="76"/>
      <c r="GU17" s="76"/>
      <c r="GV17" s="76"/>
      <c r="GW17" s="76"/>
      <c r="GX17" s="76"/>
      <c r="GY17" s="76"/>
      <c r="GZ17" s="76"/>
      <c r="HA17" s="76"/>
      <c r="HB17" s="76"/>
      <c r="HC17" s="76"/>
      <c r="HD17" s="76"/>
      <c r="HE17" s="76"/>
      <c r="HF17" s="76"/>
      <c r="HG17" s="76"/>
      <c r="HH17" s="76"/>
      <c r="HI17" s="76"/>
      <c r="HJ17" s="76"/>
      <c r="HK17" s="76"/>
      <c r="HL17" s="76"/>
      <c r="HM17" s="76"/>
      <c r="HN17" s="76"/>
      <c r="HO17" s="76"/>
      <c r="HP17" s="76"/>
      <c r="HQ17" s="76"/>
      <c r="HR17" s="76"/>
      <c r="HS17" s="76"/>
      <c r="HT17" s="76"/>
      <c r="HU17" s="76"/>
      <c r="HV17" s="76"/>
      <c r="HW17" s="76"/>
      <c r="HX17" s="76"/>
      <c r="HY17" s="76"/>
      <c r="HZ17" s="76"/>
      <c r="IA17" s="76"/>
      <c r="IB17" s="76"/>
      <c r="IC17" s="76"/>
      <c r="ID17" s="76"/>
      <c r="IE17" s="76"/>
      <c r="IF17" s="76"/>
      <c r="IG17" s="76"/>
      <c r="IH17" s="76"/>
      <c r="II17" s="76"/>
      <c r="IJ17" s="76"/>
      <c r="IK17" s="76"/>
      <c r="IL17" s="76"/>
      <c r="IM17" s="76"/>
      <c r="IN17" s="76"/>
      <c r="IO17" s="76"/>
      <c r="IP17" s="76"/>
      <c r="IQ17" s="76"/>
      <c r="IR17" s="76"/>
      <c r="IS17" s="76"/>
      <c r="IT17" s="76"/>
      <c r="IU17" s="76"/>
      <c r="IV17" s="76"/>
      <c r="IW17" s="76"/>
      <c r="IX17" s="76"/>
      <c r="IY17" s="76"/>
      <c r="IZ17" s="76"/>
      <c r="JA17" s="76"/>
      <c r="JB17" s="76"/>
      <c r="JC17" s="76"/>
      <c r="JD17" s="76"/>
      <c r="JE17" s="76"/>
      <c r="JF17" s="76"/>
      <c r="JG17" s="76"/>
      <c r="JH17" s="76"/>
      <c r="JI17" s="76"/>
      <c r="JJ17" s="76"/>
      <c r="JK17" s="76"/>
      <c r="JL17" s="76"/>
      <c r="JM17" s="76"/>
      <c r="JN17" s="76"/>
      <c r="JO17" s="76"/>
      <c r="JP17" s="76"/>
      <c r="JQ17" s="76"/>
      <c r="JR17" s="76"/>
      <c r="JS17" s="76"/>
      <c r="JT17" s="76"/>
      <c r="JU17" s="76"/>
      <c r="JV17" s="76"/>
      <c r="JW17" s="76"/>
      <c r="JX17" s="76"/>
      <c r="JY17" s="76"/>
      <c r="JZ17" s="76"/>
      <c r="KA17" s="76"/>
      <c r="KB17" s="76"/>
      <c r="KC17" s="76"/>
      <c r="KD17" s="76"/>
      <c r="KE17" s="76"/>
      <c r="KF17" s="76"/>
      <c r="KG17" s="76"/>
      <c r="KH17" s="76"/>
      <c r="KI17" s="76"/>
      <c r="KJ17" s="76"/>
      <c r="KK17" s="76"/>
      <c r="KL17" s="76"/>
      <c r="KM17" s="76"/>
      <c r="KN17" s="76"/>
      <c r="KO17" s="76"/>
      <c r="KP17" s="76"/>
      <c r="KQ17" s="76"/>
      <c r="KR17" s="76"/>
      <c r="KS17" s="76"/>
      <c r="KT17" s="76"/>
      <c r="KU17" s="76"/>
      <c r="KV17" s="76"/>
      <c r="KW17" s="76"/>
      <c r="KX17" s="76"/>
      <c r="KY17" s="76"/>
      <c r="KZ17" s="76"/>
      <c r="LA17" s="76"/>
      <c r="LB17" s="76"/>
      <c r="LC17" s="76"/>
      <c r="LD17" s="76"/>
      <c r="LE17" s="76"/>
      <c r="LF17" s="76"/>
      <c r="LG17" s="76"/>
      <c r="LH17" s="76"/>
      <c r="LI17" s="76"/>
      <c r="LJ17" s="76"/>
      <c r="LK17" s="76"/>
      <c r="LL17" s="76"/>
      <c r="LM17" s="76"/>
      <c r="LN17" s="76"/>
      <c r="LO17" s="76"/>
      <c r="LP17" s="76"/>
      <c r="LQ17" s="76"/>
      <c r="LR17" s="76"/>
      <c r="LS17" s="76"/>
      <c r="LT17" s="76"/>
      <c r="LU17" s="76"/>
      <c r="LV17" s="76"/>
      <c r="LW17" s="76"/>
      <c r="LX17" s="76"/>
      <c r="LY17" s="76"/>
      <c r="LZ17" s="76"/>
      <c r="MA17" s="76"/>
      <c r="MB17" s="76"/>
      <c r="MC17" s="76"/>
      <c r="MD17" s="76"/>
      <c r="ME17" s="76"/>
      <c r="MF17" s="76"/>
      <c r="MG17" s="76"/>
      <c r="MH17" s="76"/>
      <c r="MI17" s="76"/>
      <c r="MJ17" s="76"/>
      <c r="MK17" s="76"/>
      <c r="ML17" s="76"/>
      <c r="MM17" s="76"/>
      <c r="MN17" s="76"/>
      <c r="MO17" s="76"/>
      <c r="MP17" s="76"/>
      <c r="MQ17" s="76"/>
      <c r="MR17" s="76"/>
      <c r="MS17" s="76"/>
      <c r="MT17" s="76"/>
      <c r="MU17" s="76"/>
      <c r="MV17" s="76"/>
      <c r="MW17" s="76"/>
      <c r="MX17" s="76"/>
      <c r="MY17" s="76"/>
      <c r="MZ17" s="76"/>
      <c r="NA17" s="76"/>
      <c r="NB17" s="76"/>
      <c r="NC17" s="76"/>
      <c r="ND17" s="76"/>
      <c r="NE17" s="76"/>
      <c r="NF17" s="76"/>
      <c r="NG17" s="76"/>
      <c r="NH17" s="76"/>
      <c r="NI17" s="76"/>
      <c r="NJ17" s="76"/>
      <c r="NK17" s="76"/>
      <c r="NL17" s="76"/>
      <c r="NM17" s="76"/>
      <c r="NN17" s="76"/>
      <c r="NO17" s="76"/>
      <c r="NP17" s="76"/>
      <c r="NQ17" s="76"/>
      <c r="NR17" s="76"/>
      <c r="NS17" s="76"/>
      <c r="NT17" s="76"/>
      <c r="NU17" s="76"/>
      <c r="NV17" s="76"/>
      <c r="NW17" s="76"/>
      <c r="NX17" s="76"/>
      <c r="NY17" s="76"/>
      <c r="NZ17" s="76"/>
      <c r="OA17" s="76"/>
      <c r="OB17" s="76"/>
      <c r="OC17" s="76"/>
      <c r="OD17" s="76"/>
      <c r="OE17" s="76"/>
      <c r="OF17" s="76"/>
      <c r="OG17" s="76"/>
      <c r="OH17" s="76"/>
      <c r="OI17" s="76"/>
      <c r="OJ17" s="76"/>
      <c r="OK17" s="76"/>
      <c r="OL17" s="76"/>
      <c r="OM17" s="76"/>
      <c r="ON17" s="76"/>
      <c r="OO17" s="76"/>
      <c r="OP17" s="76"/>
      <c r="OQ17" s="76"/>
      <c r="OR17" s="76"/>
      <c r="OS17" s="76"/>
      <c r="OT17" s="76"/>
      <c r="OU17" s="76"/>
      <c r="OV17" s="76"/>
      <c r="OW17" s="76"/>
      <c r="OX17" s="76"/>
      <c r="OY17" s="76"/>
      <c r="OZ17" s="76"/>
      <c r="PA17" s="76"/>
      <c r="PB17" s="76"/>
      <c r="PC17" s="76"/>
      <c r="PD17" s="76"/>
      <c r="PE17" s="76"/>
      <c r="PF17" s="76"/>
      <c r="PG17" s="76"/>
      <c r="PH17" s="76"/>
      <c r="PI17" s="76"/>
      <c r="PJ17" s="76"/>
      <c r="PK17" s="76"/>
      <c r="PL17" s="76"/>
      <c r="PM17" s="76"/>
      <c r="PN17" s="76"/>
      <c r="PO17" s="76"/>
      <c r="PP17" s="76"/>
      <c r="PQ17" s="76"/>
      <c r="PR17" s="76"/>
      <c r="PS17" s="76"/>
      <c r="PT17" s="76"/>
      <c r="PU17" s="76"/>
      <c r="PV17" s="76"/>
      <c r="PW17" s="76"/>
      <c r="PX17" s="76"/>
      <c r="PY17" s="76"/>
      <c r="PZ17" s="76"/>
      <c r="QA17" s="76"/>
      <c r="QB17" s="76"/>
      <c r="QC17" s="76"/>
      <c r="QD17" s="76"/>
      <c r="QE17" s="76"/>
      <c r="QF17" s="76"/>
      <c r="QG17" s="76"/>
      <c r="QH17" s="76"/>
      <c r="QI17" s="76"/>
      <c r="QJ17" s="76"/>
      <c r="QK17" s="76"/>
      <c r="QL17" s="76"/>
      <c r="QM17" s="76"/>
      <c r="QN17" s="76"/>
      <c r="QO17" s="76"/>
      <c r="QP17" s="76"/>
      <c r="QQ17" s="76"/>
      <c r="QR17" s="76"/>
      <c r="QS17" s="76"/>
      <c r="QT17" s="76"/>
      <c r="QU17" s="76"/>
      <c r="QV17" s="76"/>
      <c r="QW17" s="76"/>
      <c r="QX17" s="76"/>
      <c r="QY17" s="76"/>
      <c r="QZ17" s="76"/>
      <c r="RA17" s="76"/>
      <c r="RB17" s="76"/>
      <c r="RC17" s="76"/>
      <c r="RD17" s="76"/>
      <c r="RE17" s="76"/>
      <c r="RF17" s="76"/>
      <c r="RG17" s="76"/>
      <c r="RH17" s="76"/>
      <c r="RI17" s="76"/>
      <c r="RJ17" s="76"/>
      <c r="RK17" s="76"/>
      <c r="RL17" s="76"/>
      <c r="RM17" s="76"/>
      <c r="RN17" s="76"/>
      <c r="RO17" s="76"/>
      <c r="RP17" s="76"/>
      <c r="RQ17" s="76"/>
      <c r="RR17" s="76"/>
      <c r="RS17" s="76"/>
      <c r="RT17" s="76"/>
      <c r="RU17" s="76"/>
      <c r="RV17" s="76"/>
      <c r="RW17" s="76"/>
      <c r="RX17" s="76"/>
      <c r="RY17" s="76"/>
      <c r="RZ17" s="76"/>
      <c r="SA17" s="76"/>
      <c r="SB17" s="76"/>
      <c r="SC17" s="76"/>
      <c r="SD17" s="76"/>
      <c r="SE17" s="76"/>
      <c r="SF17" s="76"/>
      <c r="SG17" s="76"/>
      <c r="SH17" s="76"/>
      <c r="SI17" s="76"/>
      <c r="SJ17" s="76"/>
      <c r="SK17" s="76"/>
      <c r="SL17" s="76"/>
      <c r="SM17" s="76"/>
      <c r="SN17" s="76"/>
      <c r="SO17" s="76"/>
      <c r="SP17" s="76"/>
      <c r="SQ17" s="76"/>
      <c r="SR17" s="76"/>
      <c r="SS17" s="76"/>
      <c r="ST17" s="76"/>
      <c r="SU17" s="76"/>
      <c r="SV17" s="76"/>
      <c r="SW17" s="76"/>
      <c r="SX17" s="76"/>
      <c r="SY17" s="76"/>
      <c r="SZ17" s="76"/>
      <c r="TA17" s="76"/>
      <c r="TB17" s="76"/>
      <c r="TC17" s="76"/>
      <c r="TD17" s="76"/>
      <c r="TE17" s="76"/>
      <c r="TF17" s="76"/>
      <c r="TG17" s="76"/>
      <c r="TH17" s="76"/>
      <c r="TI17" s="76"/>
      <c r="TJ17" s="76"/>
      <c r="TK17" s="76"/>
      <c r="TL17" s="76"/>
      <c r="TM17" s="76"/>
      <c r="TN17" s="76"/>
      <c r="TO17" s="76"/>
      <c r="TP17" s="76"/>
      <c r="TQ17" s="76"/>
      <c r="TR17" s="76"/>
      <c r="TS17" s="76"/>
      <c r="TT17" s="76"/>
      <c r="TU17" s="76"/>
      <c r="TV17" s="76"/>
      <c r="TW17" s="76"/>
      <c r="TX17" s="76"/>
      <c r="TY17" s="76"/>
      <c r="TZ17" s="76"/>
      <c r="UA17" s="76"/>
      <c r="UB17" s="76"/>
      <c r="UC17" s="76"/>
      <c r="UD17" s="76"/>
      <c r="UE17" s="76"/>
      <c r="UF17" s="76"/>
      <c r="UG17" s="76"/>
      <c r="UH17" s="76"/>
      <c r="UI17" s="76"/>
      <c r="UJ17" s="76"/>
      <c r="UK17" s="76"/>
      <c r="UL17" s="76"/>
      <c r="UM17" s="76"/>
      <c r="UN17" s="76"/>
      <c r="UO17" s="76"/>
      <c r="UP17" s="76"/>
      <c r="UQ17" s="76"/>
      <c r="UR17" s="76"/>
      <c r="US17" s="76"/>
      <c r="UT17" s="76"/>
      <c r="UU17" s="76"/>
      <c r="UV17" s="76"/>
      <c r="UW17" s="76"/>
      <c r="UX17" s="76"/>
      <c r="UY17" s="76"/>
      <c r="UZ17" s="76"/>
      <c r="VA17" s="76"/>
      <c r="VB17" s="76"/>
      <c r="VC17" s="76"/>
      <c r="VD17" s="76"/>
      <c r="VE17" s="76"/>
      <c r="VF17" s="76"/>
      <c r="VG17" s="76"/>
      <c r="VH17" s="76"/>
      <c r="VI17" s="76"/>
      <c r="VJ17" s="76"/>
      <c r="VK17" s="76"/>
      <c r="VL17" s="76"/>
      <c r="VM17" s="76"/>
      <c r="VN17" s="76"/>
      <c r="VO17" s="76"/>
      <c r="VP17" s="76"/>
      <c r="VQ17" s="76"/>
      <c r="VR17" s="76"/>
      <c r="VS17" s="76"/>
      <c r="VT17" s="76"/>
      <c r="VU17" s="76"/>
      <c r="VV17" s="76"/>
      <c r="VW17" s="76"/>
      <c r="VX17" s="76"/>
      <c r="VY17" s="76"/>
      <c r="VZ17" s="76"/>
      <c r="WA17" s="76"/>
      <c r="WB17" s="76"/>
      <c r="WC17" s="76"/>
      <c r="WD17" s="76"/>
      <c r="WE17" s="76"/>
      <c r="WF17" s="76"/>
      <c r="WG17" s="76"/>
      <c r="WH17" s="76"/>
      <c r="WI17" s="76"/>
      <c r="WJ17" s="76"/>
      <c r="WK17" s="76"/>
      <c r="WL17" s="76"/>
      <c r="WM17" s="76"/>
      <c r="WN17" s="76"/>
      <c r="WO17" s="76"/>
      <c r="WP17" s="76"/>
      <c r="WQ17" s="76"/>
      <c r="WR17" s="76"/>
      <c r="WS17" s="76"/>
      <c r="WT17" s="76"/>
      <c r="WU17" s="76"/>
      <c r="WV17" s="76"/>
      <c r="WW17" s="76"/>
      <c r="WX17" s="76"/>
      <c r="WY17" s="76"/>
      <c r="WZ17" s="76"/>
      <c r="XA17" s="76"/>
      <c r="XB17" s="76"/>
      <c r="XC17" s="76"/>
      <c r="XD17" s="76"/>
      <c r="XE17" s="76"/>
      <c r="XF17" s="76"/>
      <c r="XG17" s="76"/>
      <c r="XH17" s="76"/>
      <c r="XI17" s="76"/>
      <c r="XJ17" s="76"/>
      <c r="XK17" s="76"/>
      <c r="XL17" s="76"/>
      <c r="XM17" s="76"/>
      <c r="XN17" s="76"/>
      <c r="XO17" s="76"/>
      <c r="XP17" s="76"/>
      <c r="XQ17" s="76"/>
      <c r="XR17" s="76"/>
      <c r="XS17" s="76"/>
      <c r="XT17" s="76"/>
      <c r="XU17" s="76"/>
      <c r="XV17" s="76"/>
      <c r="XW17" s="76"/>
      <c r="XX17" s="76"/>
      <c r="XY17" s="76"/>
      <c r="XZ17" s="76"/>
      <c r="YA17" s="76"/>
      <c r="YB17" s="76"/>
      <c r="YC17" s="76"/>
      <c r="YD17" s="76"/>
      <c r="YE17" s="76"/>
      <c r="YF17" s="76"/>
      <c r="YG17" s="76"/>
      <c r="YH17" s="76"/>
      <c r="YI17" s="76"/>
      <c r="YJ17" s="76"/>
      <c r="YK17" s="76"/>
      <c r="YL17" s="76"/>
      <c r="YM17" s="76"/>
      <c r="YN17" s="76"/>
      <c r="YO17" s="76"/>
      <c r="YP17" s="76"/>
      <c r="YQ17" s="76"/>
      <c r="YR17" s="76"/>
      <c r="YS17" s="76"/>
      <c r="YT17" s="76"/>
      <c r="YU17" s="76"/>
      <c r="YV17" s="76"/>
      <c r="YW17" s="76"/>
      <c r="YX17" s="76"/>
      <c r="YY17" s="76"/>
      <c r="YZ17" s="76"/>
      <c r="ZA17" s="76"/>
      <c r="ZB17" s="76"/>
      <c r="ZC17" s="76"/>
      <c r="ZD17" s="76"/>
      <c r="ZE17" s="76"/>
      <c r="ZF17" s="76"/>
      <c r="ZG17" s="76"/>
      <c r="ZH17" s="76"/>
      <c r="ZI17" s="76"/>
      <c r="ZJ17" s="76"/>
      <c r="ZK17" s="76"/>
      <c r="ZL17" s="76"/>
      <c r="ZM17" s="76"/>
      <c r="ZN17" s="76"/>
      <c r="ZO17" s="76"/>
      <c r="ZP17" s="76"/>
      <c r="ZQ17" s="76"/>
      <c r="ZR17" s="76"/>
      <c r="ZS17" s="76"/>
      <c r="ZT17" s="76"/>
      <c r="ZU17" s="76"/>
      <c r="ZV17" s="76"/>
      <c r="ZW17" s="76"/>
      <c r="ZX17" s="76"/>
      <c r="ZY17" s="76"/>
      <c r="ZZ17" s="76"/>
      <c r="AAA17" s="76"/>
      <c r="AAB17" s="76"/>
      <c r="AAC17" s="76"/>
      <c r="AAD17" s="76"/>
      <c r="AAE17" s="76"/>
      <c r="AAF17" s="76"/>
      <c r="AAG17" s="76"/>
      <c r="AAH17" s="76"/>
      <c r="AAI17" s="76"/>
      <c r="AAJ17" s="76"/>
      <c r="AAK17" s="76"/>
      <c r="AAL17" s="76"/>
      <c r="AAM17" s="76"/>
      <c r="AAN17" s="76"/>
      <c r="AAO17" s="76"/>
      <c r="AAP17" s="76"/>
      <c r="AAQ17" s="76"/>
      <c r="AAR17" s="76"/>
      <c r="AAS17" s="76"/>
      <c r="AAT17" s="76"/>
      <c r="AAU17" s="76"/>
      <c r="AAV17" s="76"/>
      <c r="AAW17" s="76"/>
      <c r="AAX17" s="76"/>
      <c r="AAY17" s="76"/>
      <c r="AAZ17" s="76"/>
      <c r="ABA17" s="76"/>
      <c r="ABB17" s="76"/>
      <c r="ABC17" s="76"/>
      <c r="ABD17" s="76"/>
      <c r="ABE17" s="76"/>
      <c r="ABF17" s="76"/>
      <c r="ABG17" s="76"/>
      <c r="ABH17" s="76"/>
      <c r="ABI17" s="76"/>
      <c r="ABJ17" s="76"/>
      <c r="ABK17" s="76"/>
      <c r="ABL17" s="76"/>
      <c r="ABM17" s="76"/>
      <c r="ABN17" s="76"/>
      <c r="ABO17" s="76"/>
      <c r="ABP17" s="76"/>
      <c r="ABQ17" s="76"/>
      <c r="ABR17" s="76"/>
      <c r="ABS17" s="76"/>
      <c r="ABT17" s="76"/>
      <c r="ABU17" s="76"/>
      <c r="ABV17" s="76"/>
      <c r="ABW17" s="76"/>
      <c r="ABX17" s="76"/>
      <c r="ABY17" s="76"/>
      <c r="ABZ17" s="76"/>
      <c r="ACA17" s="76"/>
      <c r="ACB17" s="76"/>
      <c r="ACC17" s="76"/>
      <c r="ACD17" s="76"/>
      <c r="ACE17" s="76"/>
      <c r="ACF17" s="76"/>
      <c r="ACG17" s="76"/>
      <c r="ACH17" s="76"/>
      <c r="ACI17" s="76"/>
      <c r="ACJ17" s="76"/>
      <c r="ACK17" s="76"/>
      <c r="ACL17" s="76"/>
      <c r="ACM17" s="76"/>
      <c r="ACN17" s="76"/>
      <c r="ACO17" s="76"/>
      <c r="ACP17" s="76"/>
      <c r="ACQ17" s="76"/>
      <c r="ACR17" s="76"/>
      <c r="ACS17" s="76"/>
      <c r="ACT17" s="76"/>
      <c r="ACU17" s="76"/>
      <c r="ACV17" s="76"/>
      <c r="ACW17" s="76"/>
      <c r="ACX17" s="76"/>
      <c r="ACY17" s="76"/>
      <c r="ACZ17" s="76"/>
      <c r="ADA17" s="76"/>
      <c r="ADB17" s="76"/>
      <c r="ADC17" s="76"/>
      <c r="ADD17" s="76"/>
      <c r="ADE17" s="76"/>
      <c r="ADF17" s="76"/>
      <c r="ADG17" s="76"/>
      <c r="ADH17" s="76"/>
      <c r="ADI17" s="76"/>
      <c r="ADJ17" s="76"/>
      <c r="ADK17" s="76"/>
      <c r="ADL17" s="76"/>
      <c r="ADM17" s="76"/>
      <c r="ADN17" s="76"/>
      <c r="ADO17" s="76"/>
      <c r="ADP17" s="76"/>
      <c r="ADQ17" s="76"/>
      <c r="ADR17" s="76"/>
      <c r="ADS17" s="76"/>
      <c r="ADT17" s="76"/>
      <c r="ADU17" s="76"/>
      <c r="ADV17" s="76"/>
      <c r="ADW17" s="76"/>
      <c r="ADX17" s="76"/>
      <c r="ADY17" s="76"/>
      <c r="ADZ17" s="76"/>
      <c r="AEA17" s="76"/>
      <c r="AEB17" s="76"/>
      <c r="AEC17" s="76"/>
      <c r="AED17" s="76"/>
      <c r="AEE17" s="76"/>
      <c r="AEF17" s="76"/>
      <c r="AEG17" s="76"/>
      <c r="AEH17" s="76"/>
      <c r="AEI17" s="76"/>
      <c r="AEJ17" s="76"/>
      <c r="AEK17" s="76"/>
      <c r="AEL17" s="76"/>
      <c r="AEM17" s="76"/>
      <c r="AEN17" s="76"/>
      <c r="AEO17" s="76"/>
      <c r="AEP17" s="76"/>
      <c r="AEQ17" s="76"/>
      <c r="AER17" s="76"/>
      <c r="AES17" s="76"/>
      <c r="AET17" s="76"/>
      <c r="AEU17" s="76"/>
      <c r="AEV17" s="76"/>
      <c r="AEW17" s="76"/>
      <c r="AEX17" s="76"/>
      <c r="AEY17" s="76"/>
      <c r="AEZ17" s="76"/>
      <c r="AFA17" s="76"/>
      <c r="AFB17" s="76"/>
      <c r="AFC17" s="76"/>
      <c r="AFD17" s="76"/>
      <c r="AFE17" s="76"/>
      <c r="AFF17" s="76"/>
      <c r="AFG17" s="76"/>
      <c r="AFH17" s="76"/>
      <c r="AFI17" s="76"/>
      <c r="AFJ17" s="76"/>
      <c r="AFK17" s="76"/>
      <c r="AFL17" s="76"/>
      <c r="AFM17" s="76"/>
      <c r="AFN17" s="76"/>
      <c r="AFO17" s="76"/>
      <c r="AFP17" s="76"/>
      <c r="AFQ17" s="76"/>
      <c r="AFR17" s="76"/>
      <c r="AFS17" s="76"/>
      <c r="AFT17" s="76"/>
      <c r="AFU17" s="76"/>
      <c r="AFV17" s="76"/>
      <c r="AFW17" s="76"/>
      <c r="AFX17" s="76"/>
      <c r="AFY17" s="76"/>
      <c r="AFZ17" s="76"/>
      <c r="AGA17" s="76"/>
      <c r="AGB17" s="76"/>
      <c r="AGC17" s="76"/>
      <c r="AGD17" s="76"/>
      <c r="AGE17" s="76"/>
      <c r="AGF17" s="76"/>
      <c r="AGG17" s="76"/>
      <c r="AGH17" s="76"/>
      <c r="AGI17" s="76"/>
      <c r="AGJ17" s="76"/>
      <c r="AGK17" s="76"/>
      <c r="AGL17" s="76"/>
      <c r="AGM17" s="76"/>
      <c r="AGN17" s="76"/>
      <c r="AGO17" s="76"/>
      <c r="AGP17" s="76"/>
      <c r="AGQ17" s="76"/>
      <c r="AGR17" s="76"/>
      <c r="AGS17" s="76"/>
      <c r="AGT17" s="76"/>
      <c r="AGU17" s="76"/>
      <c r="AGV17" s="76"/>
      <c r="AGW17" s="76"/>
      <c r="AGX17" s="76"/>
      <c r="AGY17" s="76"/>
      <c r="AGZ17" s="76"/>
      <c r="AHA17" s="76"/>
      <c r="AHB17" s="76"/>
      <c r="AHC17" s="76"/>
      <c r="AHD17" s="76"/>
      <c r="AHE17" s="76"/>
      <c r="AHF17" s="76"/>
      <c r="AHG17" s="76"/>
      <c r="AHH17" s="76"/>
      <c r="AHI17" s="76"/>
      <c r="AHJ17" s="76"/>
      <c r="AHK17" s="76"/>
      <c r="AHL17" s="76"/>
      <c r="AHM17" s="76"/>
      <c r="AHN17" s="76"/>
      <c r="AHO17" s="76"/>
      <c r="AHP17" s="76"/>
      <c r="AHQ17" s="76"/>
      <c r="AHR17" s="76"/>
      <c r="AHS17" s="76"/>
      <c r="AHT17" s="76"/>
      <c r="AHU17" s="76"/>
      <c r="AHV17" s="76"/>
      <c r="AHW17" s="76"/>
      <c r="AHX17" s="76"/>
      <c r="AHY17" s="76"/>
      <c r="AHZ17" s="76"/>
      <c r="AIA17" s="76"/>
      <c r="AIB17" s="76"/>
      <c r="AIC17" s="76"/>
      <c r="AID17" s="76"/>
      <c r="AIE17" s="76"/>
      <c r="AIF17" s="76"/>
      <c r="AIG17" s="76"/>
      <c r="AIH17" s="76"/>
      <c r="AII17" s="76"/>
    </row>
    <row r="18" spans="1:919" ht="14.25" customHeight="1" x14ac:dyDescent="0.25">
      <c r="E18" s="762"/>
      <c r="F18" s="749" t="s">
        <v>2258</v>
      </c>
      <c r="G18" s="753"/>
      <c r="H18" s="750"/>
      <c r="I18" s="382"/>
      <c r="J18" s="382"/>
    </row>
    <row r="19" spans="1:919" ht="14.25" customHeight="1" x14ac:dyDescent="0.25">
      <c r="A19" s="71">
        <v>0.01</v>
      </c>
      <c r="B19" s="71">
        <v>1.53</v>
      </c>
      <c r="C19" s="71">
        <f>IF(LEN(I19)=0,"",1+ABS((I19*A19)/LEN(I19))+A19)</f>
        <v>15327.705</v>
      </c>
      <c r="D19" s="71">
        <f>IF(LEN(J19)=0,"",1+ABS((J19*B19)/LEN(J19))+B19)</f>
        <v>2193368.4549999996</v>
      </c>
      <c r="E19" s="763" t="s">
        <v>2079</v>
      </c>
      <c r="F19" s="764" t="s">
        <v>2259</v>
      </c>
      <c r="G19" s="749"/>
      <c r="H19" s="744">
        <v>201</v>
      </c>
      <c r="I19" s="759">
        <f>IFERROR(IF(AND(I20,I24,I28)="","",SUM(I20,I24,I28)),"")</f>
        <v>12261356</v>
      </c>
      <c r="J19" s="759">
        <f>IFERROR(IF(AND(J20,J24,J28)="","",SUM(J20,J24,J28)),"")</f>
        <v>11468580</v>
      </c>
    </row>
    <row r="20" spans="1:919" ht="14.25" customHeight="1" x14ac:dyDescent="0.25">
      <c r="A20" s="71">
        <v>0.02</v>
      </c>
      <c r="B20" s="71">
        <v>1.54</v>
      </c>
      <c r="C20" s="71">
        <f t="shared" ref="C20:D34" si="0">IF(LEN(I20)=0,"",1+ABS((I20*A20)/LEN(I20))+A20)</f>
        <v>1378.1466666666668</v>
      </c>
      <c r="D20" s="71">
        <f t="shared" si="0"/>
        <v>212876.48333333334</v>
      </c>
      <c r="E20" s="762" t="s">
        <v>2081</v>
      </c>
      <c r="F20" s="765" t="s">
        <v>2260</v>
      </c>
      <c r="G20" s="753"/>
      <c r="H20" s="750">
        <v>202</v>
      </c>
      <c r="I20" s="382">
        <f t="array" ref="I20">IF(AND(ISBLANK(I21:I23)),"",SUM(I21:I23))</f>
        <v>413138</v>
      </c>
      <c r="J20" s="382">
        <f t="array" ref="J20">IF(AND(ISBLANK(J21:J23)),"",SUM(J21:J23))</f>
        <v>829379</v>
      </c>
    </row>
    <row r="21" spans="1:919" s="59" customFormat="1" ht="14.25" customHeight="1" x14ac:dyDescent="0.25">
      <c r="A21" s="71">
        <v>0.03</v>
      </c>
      <c r="B21" s="71">
        <v>1.55</v>
      </c>
      <c r="C21" s="71">
        <f t="shared" si="0"/>
        <v>10.469999999999999</v>
      </c>
      <c r="D21" s="71">
        <f t="shared" si="0"/>
        <v>1385.925</v>
      </c>
      <c r="E21" s="762" t="s">
        <v>2084</v>
      </c>
      <c r="F21" s="766" t="s">
        <v>2261</v>
      </c>
      <c r="G21" s="753"/>
      <c r="H21" s="750">
        <v>203</v>
      </c>
      <c r="I21" s="383">
        <v>944</v>
      </c>
      <c r="J21" s="383">
        <v>3570</v>
      </c>
    </row>
    <row r="22" spans="1:919" s="59" customFormat="1" ht="14.25" customHeight="1" x14ac:dyDescent="0.25">
      <c r="A22" s="71">
        <v>0.04</v>
      </c>
      <c r="B22" s="71">
        <v>1.56</v>
      </c>
      <c r="C22" s="71">
        <f t="shared" si="0"/>
        <v>2349</v>
      </c>
      <c r="D22" s="71">
        <f t="shared" si="0"/>
        <v>2.56</v>
      </c>
      <c r="E22" s="762" t="s">
        <v>2086</v>
      </c>
      <c r="F22" s="766" t="s">
        <v>2262</v>
      </c>
      <c r="G22" s="753"/>
      <c r="H22" s="750">
        <v>204</v>
      </c>
      <c r="I22" s="383">
        <v>352194</v>
      </c>
      <c r="J22" s="383">
        <v>0</v>
      </c>
    </row>
    <row r="23" spans="1:919" s="59" customFormat="1" ht="14.25" customHeight="1" x14ac:dyDescent="0.25">
      <c r="A23" s="71">
        <v>0.06</v>
      </c>
      <c r="B23" s="71">
        <v>1.57</v>
      </c>
      <c r="C23" s="71">
        <f t="shared" si="0"/>
        <v>721.06</v>
      </c>
      <c r="D23" s="71">
        <f t="shared" si="0"/>
        <v>216089.25833333336</v>
      </c>
      <c r="E23" s="762" t="s">
        <v>2089</v>
      </c>
      <c r="F23" s="766" t="s">
        <v>2263</v>
      </c>
      <c r="G23" s="753"/>
      <c r="H23" s="750">
        <v>205</v>
      </c>
      <c r="I23" s="383">
        <v>60000</v>
      </c>
      <c r="J23" s="383">
        <v>825809</v>
      </c>
    </row>
    <row r="24" spans="1:919" s="59" customFormat="1" ht="14.25" customHeight="1" x14ac:dyDescent="0.25">
      <c r="A24" s="71">
        <v>7.0000000000000007E-2</v>
      </c>
      <c r="B24" s="71">
        <v>1.58</v>
      </c>
      <c r="C24" s="71">
        <f t="shared" si="0"/>
        <v>103672.97750000002</v>
      </c>
      <c r="D24" s="71">
        <f t="shared" si="0"/>
        <v>2101244.7775000003</v>
      </c>
      <c r="E24" s="762" t="s">
        <v>2100</v>
      </c>
      <c r="F24" s="765" t="s">
        <v>2264</v>
      </c>
      <c r="G24" s="753"/>
      <c r="H24" s="750">
        <v>206</v>
      </c>
      <c r="I24" s="382">
        <f t="array" ref="I24">IF(AND(ISBLANK(I25:I27)),"",SUM(I25:I27))</f>
        <v>11848218</v>
      </c>
      <c r="J24" s="382">
        <f t="array" ref="J24">IF(AND(ISBLANK(J25:J27)),"",SUM(J25:J27))</f>
        <v>10639201</v>
      </c>
    </row>
    <row r="25" spans="1:919" s="59" customFormat="1" ht="14.25" customHeight="1" x14ac:dyDescent="0.25">
      <c r="A25" s="71">
        <v>0.08</v>
      </c>
      <c r="B25" s="71">
        <v>1.59</v>
      </c>
      <c r="C25" s="71">
        <f t="shared" si="0"/>
        <v>12175.026666666668</v>
      </c>
      <c r="D25" s="71">
        <f t="shared" si="0"/>
        <v>486786.08714285714</v>
      </c>
      <c r="E25" s="762" t="s">
        <v>2103</v>
      </c>
      <c r="F25" s="766" t="s">
        <v>2261</v>
      </c>
      <c r="G25" s="753"/>
      <c r="H25" s="750">
        <v>207</v>
      </c>
      <c r="I25" s="383">
        <v>913046</v>
      </c>
      <c r="J25" s="383">
        <v>2143072</v>
      </c>
    </row>
    <row r="26" spans="1:919" s="59" customFormat="1" ht="14.25" customHeight="1" x14ac:dyDescent="0.25">
      <c r="A26" s="71">
        <v>0.09</v>
      </c>
      <c r="B26" s="71">
        <v>1.6</v>
      </c>
      <c r="C26" s="71">
        <f t="shared" si="0"/>
        <v>123021.77499999999</v>
      </c>
      <c r="D26" s="71">
        <f t="shared" si="0"/>
        <v>2.6</v>
      </c>
      <c r="E26" s="762" t="s">
        <v>2105</v>
      </c>
      <c r="F26" s="766" t="s">
        <v>2262</v>
      </c>
      <c r="G26" s="753"/>
      <c r="H26" s="750">
        <v>208</v>
      </c>
      <c r="I26" s="383">
        <v>10935172</v>
      </c>
      <c r="J26" s="383">
        <v>0</v>
      </c>
    </row>
    <row r="27" spans="1:919" s="59" customFormat="1" ht="14.25" customHeight="1" x14ac:dyDescent="0.25">
      <c r="A27" s="71">
        <v>0.1</v>
      </c>
      <c r="B27" s="71">
        <v>1.61</v>
      </c>
      <c r="C27" s="71">
        <f t="shared" si="0"/>
        <v>1.1000000000000001</v>
      </c>
      <c r="D27" s="71">
        <f t="shared" si="0"/>
        <v>1954112.2800000003</v>
      </c>
      <c r="E27" s="762" t="s">
        <v>2106</v>
      </c>
      <c r="F27" s="766" t="s">
        <v>2263</v>
      </c>
      <c r="G27" s="753"/>
      <c r="H27" s="750">
        <v>209</v>
      </c>
      <c r="I27" s="383">
        <v>0</v>
      </c>
      <c r="J27" s="383">
        <v>8496129</v>
      </c>
    </row>
    <row r="28" spans="1:919" s="59" customFormat="1" ht="14.25" customHeight="1" x14ac:dyDescent="0.25">
      <c r="A28" s="71">
        <v>0.11</v>
      </c>
      <c r="B28" s="71">
        <v>1.62</v>
      </c>
      <c r="C28" s="71">
        <f t="shared" si="0"/>
        <v>1.1100000000000001</v>
      </c>
      <c r="D28" s="71">
        <f t="shared" si="0"/>
        <v>2.62</v>
      </c>
      <c r="E28" s="762" t="s">
        <v>2110</v>
      </c>
      <c r="F28" s="765" t="s">
        <v>2265</v>
      </c>
      <c r="G28" s="753"/>
      <c r="H28" s="750">
        <v>210</v>
      </c>
      <c r="I28" s="382">
        <f t="array" ref="I28">IF(AND(ISBLANK(I29:I31)),"",SUM(I29:I31))</f>
        <v>0</v>
      </c>
      <c r="J28" s="382">
        <f t="array" ref="J28">IF(AND(ISBLANK(J29:J31)),"",SUM(J29:J31))</f>
        <v>0</v>
      </c>
    </row>
    <row r="29" spans="1:919" s="59" customFormat="1" ht="14.25" customHeight="1" x14ac:dyDescent="0.25">
      <c r="A29" s="71">
        <v>0.12</v>
      </c>
      <c r="B29" s="71">
        <v>1.63</v>
      </c>
      <c r="C29" s="71">
        <f t="shared" si="0"/>
        <v>1.1200000000000001</v>
      </c>
      <c r="D29" s="71">
        <f t="shared" si="0"/>
        <v>2.63</v>
      </c>
      <c r="E29" s="762" t="s">
        <v>2208</v>
      </c>
      <c r="F29" s="766" t="s">
        <v>2261</v>
      </c>
      <c r="G29" s="753"/>
      <c r="H29" s="750">
        <v>211</v>
      </c>
      <c r="I29" s="383">
        <v>0</v>
      </c>
      <c r="J29" s="383">
        <v>0</v>
      </c>
    </row>
    <row r="30" spans="1:919" s="59" customFormat="1" ht="14.25" customHeight="1" x14ac:dyDescent="0.25">
      <c r="A30" s="71">
        <v>0.13</v>
      </c>
      <c r="B30" s="71">
        <v>1.64</v>
      </c>
      <c r="C30" s="71">
        <f t="shared" si="0"/>
        <v>1.1299999999999999</v>
      </c>
      <c r="D30" s="71">
        <f t="shared" si="0"/>
        <v>2.6399999999999997</v>
      </c>
      <c r="E30" s="762" t="s">
        <v>2210</v>
      </c>
      <c r="F30" s="766" t="s">
        <v>2262</v>
      </c>
      <c r="G30" s="753"/>
      <c r="H30" s="750">
        <v>212</v>
      </c>
      <c r="I30" s="383">
        <v>0</v>
      </c>
      <c r="J30" s="383">
        <v>0</v>
      </c>
    </row>
    <row r="31" spans="1:919" s="59" customFormat="1" ht="14.25" customHeight="1" x14ac:dyDescent="0.25">
      <c r="A31" s="71">
        <v>0.15</v>
      </c>
      <c r="B31" s="71">
        <v>1.65</v>
      </c>
      <c r="C31" s="71">
        <f t="shared" si="0"/>
        <v>1.1499999999999999</v>
      </c>
      <c r="D31" s="71">
        <f t="shared" si="0"/>
        <v>2.65</v>
      </c>
      <c r="E31" s="762" t="s">
        <v>2266</v>
      </c>
      <c r="F31" s="766" t="s">
        <v>2263</v>
      </c>
      <c r="G31" s="753"/>
      <c r="H31" s="750">
        <v>213</v>
      </c>
      <c r="I31" s="383">
        <v>0</v>
      </c>
      <c r="J31" s="383">
        <v>0</v>
      </c>
    </row>
    <row r="32" spans="1:919" s="59" customFormat="1" ht="14.25" customHeight="1" x14ac:dyDescent="0.25">
      <c r="A32" s="71">
        <v>0.16</v>
      </c>
      <c r="B32" s="71">
        <v>1.66</v>
      </c>
      <c r="C32" s="71">
        <f t="shared" si="0"/>
        <v>3425.6133333333332</v>
      </c>
      <c r="D32" s="71">
        <f t="shared" si="0"/>
        <v>29971.746666666666</v>
      </c>
      <c r="E32" s="763" t="s">
        <v>2160</v>
      </c>
      <c r="F32" s="753" t="s">
        <v>2267</v>
      </c>
      <c r="G32" s="753"/>
      <c r="H32" s="744">
        <v>214</v>
      </c>
      <c r="I32" s="759">
        <f>IFERROR(IF(AND(I33,I54,I65,I66,I67,I68,I69,I74,I75,I79)="","",SUM(I33,I54,I65,I66,I67,I68,I69,I74,I75,I79)),"")</f>
        <v>128417</v>
      </c>
      <c r="J32" s="759">
        <f>IFERROR(IF(AND(J33,J54,J65,J66,J67,J68,J69,J74,J75,J79)="","",SUM(J33,J54,J65,J66,J67,J68,J69,J74,J75,J79)),"")</f>
        <v>108322</v>
      </c>
    </row>
    <row r="33" spans="1:919" s="59" customFormat="1" ht="14.25" customHeight="1" x14ac:dyDescent="0.25">
      <c r="A33" s="71">
        <v>0.17</v>
      </c>
      <c r="B33" s="71">
        <v>1.67</v>
      </c>
      <c r="C33" s="71">
        <f t="shared" si="0"/>
        <v>1750.47</v>
      </c>
      <c r="D33" s="71">
        <f t="shared" si="0"/>
        <v>10502.628000000001</v>
      </c>
      <c r="E33" s="762" t="s">
        <v>2081</v>
      </c>
      <c r="F33" s="753" t="s">
        <v>2268</v>
      </c>
      <c r="G33" s="753"/>
      <c r="H33" s="750">
        <v>215</v>
      </c>
      <c r="I33" s="382">
        <f>IFERROR(IF(AND(I34,I41,I42,I43,I44,I45,I46,I47,I48,I49,I50,I51,I52,I53)="","",SUM(I34,I41,I42,I43,I44,I45,I46,I47,I48,I49,I50,I51,I52,I53)),"")</f>
        <v>51450</v>
      </c>
      <c r="J33" s="382">
        <f>IFERROR(IF(AND(J34,J41,J42,J43,J44,J45,J46,J47,J48,J49,J50,J51,J52,J53)="","",SUM(J34,J41,J42,J43,J44,J45,J46,J47,J48,J49,J50,J51,J52,J53)),"")</f>
        <v>31437</v>
      </c>
    </row>
    <row r="34" spans="1:919" s="59" customFormat="1" ht="14.25" customHeight="1" x14ac:dyDescent="0.25">
      <c r="A34" s="71">
        <v>0.18</v>
      </c>
      <c r="B34" s="71">
        <v>1.68</v>
      </c>
      <c r="C34" s="71">
        <f t="shared" si="0"/>
        <v>1853.38</v>
      </c>
      <c r="D34" s="71">
        <f t="shared" si="0"/>
        <v>10565.511999999999</v>
      </c>
      <c r="E34" s="762" t="s">
        <v>2084</v>
      </c>
      <c r="F34" s="754" t="s">
        <v>2269</v>
      </c>
      <c r="G34" s="753"/>
      <c r="H34" s="750">
        <v>216</v>
      </c>
      <c r="I34" s="383">
        <v>51450</v>
      </c>
      <c r="J34" s="383">
        <v>31437</v>
      </c>
    </row>
    <row r="35" spans="1:919" ht="5.25" customHeight="1" x14ac:dyDescent="0.25">
      <c r="E35" s="59"/>
      <c r="F35" s="59"/>
      <c r="G35" s="59"/>
      <c r="H35" s="59"/>
      <c r="I35" s="59"/>
    </row>
    <row r="36" spans="1:919" ht="17.25" customHeight="1" x14ac:dyDescent="0.25">
      <c r="E36" s="72"/>
      <c r="F36" s="72"/>
      <c r="G36" s="72"/>
      <c r="H36" s="59"/>
      <c r="I36" s="59"/>
      <c r="J36" s="38" t="str">
        <f>"*"&amp;'#Konverter'!AD3&amp;C187&amp;D187&amp;"*"</f>
        <v>*1139279434*</v>
      </c>
    </row>
    <row r="38" spans="1:919" s="542" customFormat="1" ht="17.25" customHeight="1" x14ac:dyDescent="0.25">
      <c r="E38" s="543" t="str">
        <f>IF(C187&amp;D187="","Obrazac prazan - unesite cifru na barem jednu poziciju.","Kontrolni broj: "&amp;MID(J36,2,LEN(J36)-2))</f>
        <v>Kontrolni broj: 1139279434</v>
      </c>
      <c r="J38" s="544" t="s">
        <v>2270</v>
      </c>
    </row>
    <row r="39" spans="1:919" ht="33" customHeight="1" x14ac:dyDescent="0.25">
      <c r="E39" s="742" t="s">
        <v>2075</v>
      </c>
      <c r="F39" s="743" t="s">
        <v>2045</v>
      </c>
      <c r="G39" s="743" t="s">
        <v>2076</v>
      </c>
      <c r="H39" s="744" t="s">
        <v>2077</v>
      </c>
      <c r="I39" s="744" t="str">
        <f>"Od "&amp;TEXT(OsnPodaci!A58,"dd.mm.")&amp;" do "&amp;TEXT(OsnPodaci!B58,"dd.mm.")&amp;" tekuće godine"</f>
        <v>Od 01.01. do 31.12. tekuće godine</v>
      </c>
      <c r="J39" s="761" t="str">
        <f>J16</f>
        <v>Od 01.01. do 31.12. prethodne godine</v>
      </c>
    </row>
    <row r="40" spans="1:919" s="77" customFormat="1" ht="12.75" customHeight="1" x14ac:dyDescent="0.25">
      <c r="A40" s="75"/>
      <c r="B40" s="75"/>
      <c r="C40" s="75"/>
      <c r="D40" s="75"/>
      <c r="E40" s="745">
        <v>1</v>
      </c>
      <c r="F40" s="746">
        <v>2</v>
      </c>
      <c r="G40" s="746">
        <v>3</v>
      </c>
      <c r="H40" s="747">
        <v>4</v>
      </c>
      <c r="I40" s="747">
        <v>5</v>
      </c>
      <c r="J40" s="747">
        <v>6</v>
      </c>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76"/>
      <c r="DP40" s="76"/>
      <c r="DQ40" s="76"/>
      <c r="DR40" s="76"/>
      <c r="DS40" s="76"/>
      <c r="DT40" s="76"/>
      <c r="DU40" s="76"/>
      <c r="DV40" s="76"/>
      <c r="DW40" s="76"/>
      <c r="DX40" s="76"/>
      <c r="DY40" s="76"/>
      <c r="DZ40" s="76"/>
      <c r="EA40" s="76"/>
      <c r="EB40" s="76"/>
      <c r="EC40" s="76"/>
      <c r="ED40" s="76"/>
      <c r="EE40" s="76"/>
      <c r="EF40" s="76"/>
      <c r="EG40" s="76"/>
      <c r="EH40" s="76"/>
      <c r="EI40" s="76"/>
      <c r="EJ40" s="76"/>
      <c r="EK40" s="76"/>
      <c r="EL40" s="76"/>
      <c r="EM40" s="76"/>
      <c r="EN40" s="76"/>
      <c r="EO40" s="76"/>
      <c r="EP40" s="76"/>
      <c r="EQ40" s="76"/>
      <c r="ER40" s="76"/>
      <c r="ES40" s="76"/>
      <c r="ET40" s="76"/>
      <c r="EU40" s="76"/>
      <c r="EV40" s="76"/>
      <c r="EW40" s="76"/>
      <c r="EX40" s="76"/>
      <c r="EY40" s="76"/>
      <c r="EZ40" s="76"/>
      <c r="FA40" s="76"/>
      <c r="FB40" s="76"/>
      <c r="FC40" s="76"/>
      <c r="FD40" s="76"/>
      <c r="FE40" s="76"/>
      <c r="FF40" s="76"/>
      <c r="FG40" s="76"/>
      <c r="FH40" s="76"/>
      <c r="FI40" s="76"/>
      <c r="FJ40" s="76"/>
      <c r="FK40" s="76"/>
      <c r="FL40" s="76"/>
      <c r="FM40" s="76"/>
      <c r="FN40" s="76"/>
      <c r="FO40" s="76"/>
      <c r="FP40" s="76"/>
      <c r="FQ40" s="76"/>
      <c r="FR40" s="76"/>
      <c r="FS40" s="76"/>
      <c r="FT40" s="76"/>
      <c r="FU40" s="76"/>
      <c r="FV40" s="76"/>
      <c r="FW40" s="76"/>
      <c r="FX40" s="76"/>
      <c r="FY40" s="76"/>
      <c r="FZ40" s="76"/>
      <c r="GA40" s="76"/>
      <c r="GB40" s="76"/>
      <c r="GC40" s="76"/>
      <c r="GD40" s="76"/>
      <c r="GE40" s="76"/>
      <c r="GF40" s="76"/>
      <c r="GG40" s="76"/>
      <c r="GH40" s="76"/>
      <c r="GI40" s="76"/>
      <c r="GJ40" s="76"/>
      <c r="GK40" s="76"/>
      <c r="GL40" s="76"/>
      <c r="GM40" s="76"/>
      <c r="GN40" s="76"/>
      <c r="GO40" s="76"/>
      <c r="GP40" s="76"/>
      <c r="GQ40" s="76"/>
      <c r="GR40" s="76"/>
      <c r="GS40" s="76"/>
      <c r="GT40" s="76"/>
      <c r="GU40" s="76"/>
      <c r="GV40" s="76"/>
      <c r="GW40" s="76"/>
      <c r="GX40" s="76"/>
      <c r="GY40" s="76"/>
      <c r="GZ40" s="76"/>
      <c r="HA40" s="76"/>
      <c r="HB40" s="76"/>
      <c r="HC40" s="76"/>
      <c r="HD40" s="76"/>
      <c r="HE40" s="76"/>
      <c r="HF40" s="76"/>
      <c r="HG40" s="76"/>
      <c r="HH40" s="76"/>
      <c r="HI40" s="76"/>
      <c r="HJ40" s="76"/>
      <c r="HK40" s="76"/>
      <c r="HL40" s="76"/>
      <c r="HM40" s="76"/>
      <c r="HN40" s="76"/>
      <c r="HO40" s="76"/>
      <c r="HP40" s="76"/>
      <c r="HQ40" s="76"/>
      <c r="HR40" s="76"/>
      <c r="HS40" s="76"/>
      <c r="HT40" s="76"/>
      <c r="HU40" s="76"/>
      <c r="HV40" s="76"/>
      <c r="HW40" s="76"/>
      <c r="HX40" s="76"/>
      <c r="HY40" s="76"/>
      <c r="HZ40" s="76"/>
      <c r="IA40" s="76"/>
      <c r="IB40" s="76"/>
      <c r="IC40" s="76"/>
      <c r="ID40" s="76"/>
      <c r="IE40" s="76"/>
      <c r="IF40" s="76"/>
      <c r="IG40" s="76"/>
      <c r="IH40" s="76"/>
      <c r="II40" s="76"/>
      <c r="IJ40" s="76"/>
      <c r="IK40" s="76"/>
      <c r="IL40" s="76"/>
      <c r="IM40" s="76"/>
      <c r="IN40" s="76"/>
      <c r="IO40" s="76"/>
      <c r="IP40" s="76"/>
      <c r="IQ40" s="76"/>
      <c r="IR40" s="76"/>
      <c r="IS40" s="76"/>
      <c r="IT40" s="76"/>
      <c r="IU40" s="76"/>
      <c r="IV40" s="76"/>
      <c r="IW40" s="76"/>
      <c r="IX40" s="76"/>
      <c r="IY40" s="76"/>
      <c r="IZ40" s="76"/>
      <c r="JA40" s="76"/>
      <c r="JB40" s="76"/>
      <c r="JC40" s="76"/>
      <c r="JD40" s="76"/>
      <c r="JE40" s="76"/>
      <c r="JF40" s="76"/>
      <c r="JG40" s="76"/>
      <c r="JH40" s="76"/>
      <c r="JI40" s="76"/>
      <c r="JJ40" s="76"/>
      <c r="JK40" s="76"/>
      <c r="JL40" s="76"/>
      <c r="JM40" s="76"/>
      <c r="JN40" s="76"/>
      <c r="JO40" s="76"/>
      <c r="JP40" s="76"/>
      <c r="JQ40" s="76"/>
      <c r="JR40" s="76"/>
      <c r="JS40" s="76"/>
      <c r="JT40" s="76"/>
      <c r="JU40" s="76"/>
      <c r="JV40" s="76"/>
      <c r="JW40" s="76"/>
      <c r="JX40" s="76"/>
      <c r="JY40" s="76"/>
      <c r="JZ40" s="76"/>
      <c r="KA40" s="76"/>
      <c r="KB40" s="76"/>
      <c r="KC40" s="76"/>
      <c r="KD40" s="76"/>
      <c r="KE40" s="76"/>
      <c r="KF40" s="76"/>
      <c r="KG40" s="76"/>
      <c r="KH40" s="76"/>
      <c r="KI40" s="76"/>
      <c r="KJ40" s="76"/>
      <c r="KK40" s="76"/>
      <c r="KL40" s="76"/>
      <c r="KM40" s="76"/>
      <c r="KN40" s="76"/>
      <c r="KO40" s="76"/>
      <c r="KP40" s="76"/>
      <c r="KQ40" s="76"/>
      <c r="KR40" s="76"/>
      <c r="KS40" s="76"/>
      <c r="KT40" s="76"/>
      <c r="KU40" s="76"/>
      <c r="KV40" s="76"/>
      <c r="KW40" s="76"/>
      <c r="KX40" s="76"/>
      <c r="KY40" s="76"/>
      <c r="KZ40" s="76"/>
      <c r="LA40" s="76"/>
      <c r="LB40" s="76"/>
      <c r="LC40" s="76"/>
      <c r="LD40" s="76"/>
      <c r="LE40" s="76"/>
      <c r="LF40" s="76"/>
      <c r="LG40" s="76"/>
      <c r="LH40" s="76"/>
      <c r="LI40" s="76"/>
      <c r="LJ40" s="76"/>
      <c r="LK40" s="76"/>
      <c r="LL40" s="76"/>
      <c r="LM40" s="76"/>
      <c r="LN40" s="76"/>
      <c r="LO40" s="76"/>
      <c r="LP40" s="76"/>
      <c r="LQ40" s="76"/>
      <c r="LR40" s="76"/>
      <c r="LS40" s="76"/>
      <c r="LT40" s="76"/>
      <c r="LU40" s="76"/>
      <c r="LV40" s="76"/>
      <c r="LW40" s="76"/>
      <c r="LX40" s="76"/>
      <c r="LY40" s="76"/>
      <c r="LZ40" s="76"/>
      <c r="MA40" s="76"/>
      <c r="MB40" s="76"/>
      <c r="MC40" s="76"/>
      <c r="MD40" s="76"/>
      <c r="ME40" s="76"/>
      <c r="MF40" s="76"/>
      <c r="MG40" s="76"/>
      <c r="MH40" s="76"/>
      <c r="MI40" s="76"/>
      <c r="MJ40" s="76"/>
      <c r="MK40" s="76"/>
      <c r="ML40" s="76"/>
      <c r="MM40" s="76"/>
      <c r="MN40" s="76"/>
      <c r="MO40" s="76"/>
      <c r="MP40" s="76"/>
      <c r="MQ40" s="76"/>
      <c r="MR40" s="76"/>
      <c r="MS40" s="76"/>
      <c r="MT40" s="76"/>
      <c r="MU40" s="76"/>
      <c r="MV40" s="76"/>
      <c r="MW40" s="76"/>
      <c r="MX40" s="76"/>
      <c r="MY40" s="76"/>
      <c r="MZ40" s="76"/>
      <c r="NA40" s="76"/>
      <c r="NB40" s="76"/>
      <c r="NC40" s="76"/>
      <c r="ND40" s="76"/>
      <c r="NE40" s="76"/>
      <c r="NF40" s="76"/>
      <c r="NG40" s="76"/>
      <c r="NH40" s="76"/>
      <c r="NI40" s="76"/>
      <c r="NJ40" s="76"/>
      <c r="NK40" s="76"/>
      <c r="NL40" s="76"/>
      <c r="NM40" s="76"/>
      <c r="NN40" s="76"/>
      <c r="NO40" s="76"/>
      <c r="NP40" s="76"/>
      <c r="NQ40" s="76"/>
      <c r="NR40" s="76"/>
      <c r="NS40" s="76"/>
      <c r="NT40" s="76"/>
      <c r="NU40" s="76"/>
      <c r="NV40" s="76"/>
      <c r="NW40" s="76"/>
      <c r="NX40" s="76"/>
      <c r="NY40" s="76"/>
      <c r="NZ40" s="76"/>
      <c r="OA40" s="76"/>
      <c r="OB40" s="76"/>
      <c r="OC40" s="76"/>
      <c r="OD40" s="76"/>
      <c r="OE40" s="76"/>
      <c r="OF40" s="76"/>
      <c r="OG40" s="76"/>
      <c r="OH40" s="76"/>
      <c r="OI40" s="76"/>
      <c r="OJ40" s="76"/>
      <c r="OK40" s="76"/>
      <c r="OL40" s="76"/>
      <c r="OM40" s="76"/>
      <c r="ON40" s="76"/>
      <c r="OO40" s="76"/>
      <c r="OP40" s="76"/>
      <c r="OQ40" s="76"/>
      <c r="OR40" s="76"/>
      <c r="OS40" s="76"/>
      <c r="OT40" s="76"/>
      <c r="OU40" s="76"/>
      <c r="OV40" s="76"/>
      <c r="OW40" s="76"/>
      <c r="OX40" s="76"/>
      <c r="OY40" s="76"/>
      <c r="OZ40" s="76"/>
      <c r="PA40" s="76"/>
      <c r="PB40" s="76"/>
      <c r="PC40" s="76"/>
      <c r="PD40" s="76"/>
      <c r="PE40" s="76"/>
      <c r="PF40" s="76"/>
      <c r="PG40" s="76"/>
      <c r="PH40" s="76"/>
      <c r="PI40" s="76"/>
      <c r="PJ40" s="76"/>
      <c r="PK40" s="76"/>
      <c r="PL40" s="76"/>
      <c r="PM40" s="76"/>
      <c r="PN40" s="76"/>
      <c r="PO40" s="76"/>
      <c r="PP40" s="76"/>
      <c r="PQ40" s="76"/>
      <c r="PR40" s="76"/>
      <c r="PS40" s="76"/>
      <c r="PT40" s="76"/>
      <c r="PU40" s="76"/>
      <c r="PV40" s="76"/>
      <c r="PW40" s="76"/>
      <c r="PX40" s="76"/>
      <c r="PY40" s="76"/>
      <c r="PZ40" s="76"/>
      <c r="QA40" s="76"/>
      <c r="QB40" s="76"/>
      <c r="QC40" s="76"/>
      <c r="QD40" s="76"/>
      <c r="QE40" s="76"/>
      <c r="QF40" s="76"/>
      <c r="QG40" s="76"/>
      <c r="QH40" s="76"/>
      <c r="QI40" s="76"/>
      <c r="QJ40" s="76"/>
      <c r="QK40" s="76"/>
      <c r="QL40" s="76"/>
      <c r="QM40" s="76"/>
      <c r="QN40" s="76"/>
      <c r="QO40" s="76"/>
      <c r="QP40" s="76"/>
      <c r="QQ40" s="76"/>
      <c r="QR40" s="76"/>
      <c r="QS40" s="76"/>
      <c r="QT40" s="76"/>
      <c r="QU40" s="76"/>
      <c r="QV40" s="76"/>
      <c r="QW40" s="76"/>
      <c r="QX40" s="76"/>
      <c r="QY40" s="76"/>
      <c r="QZ40" s="76"/>
      <c r="RA40" s="76"/>
      <c r="RB40" s="76"/>
      <c r="RC40" s="76"/>
      <c r="RD40" s="76"/>
      <c r="RE40" s="76"/>
      <c r="RF40" s="76"/>
      <c r="RG40" s="76"/>
      <c r="RH40" s="76"/>
      <c r="RI40" s="76"/>
      <c r="RJ40" s="76"/>
      <c r="RK40" s="76"/>
      <c r="RL40" s="76"/>
      <c r="RM40" s="76"/>
      <c r="RN40" s="76"/>
      <c r="RO40" s="76"/>
      <c r="RP40" s="76"/>
      <c r="RQ40" s="76"/>
      <c r="RR40" s="76"/>
      <c r="RS40" s="76"/>
      <c r="RT40" s="76"/>
      <c r="RU40" s="76"/>
      <c r="RV40" s="76"/>
      <c r="RW40" s="76"/>
      <c r="RX40" s="76"/>
      <c r="RY40" s="76"/>
      <c r="RZ40" s="76"/>
      <c r="SA40" s="76"/>
      <c r="SB40" s="76"/>
      <c r="SC40" s="76"/>
      <c r="SD40" s="76"/>
      <c r="SE40" s="76"/>
      <c r="SF40" s="76"/>
      <c r="SG40" s="76"/>
      <c r="SH40" s="76"/>
      <c r="SI40" s="76"/>
      <c r="SJ40" s="76"/>
      <c r="SK40" s="76"/>
      <c r="SL40" s="76"/>
      <c r="SM40" s="76"/>
      <c r="SN40" s="76"/>
      <c r="SO40" s="76"/>
      <c r="SP40" s="76"/>
      <c r="SQ40" s="76"/>
      <c r="SR40" s="76"/>
      <c r="SS40" s="76"/>
      <c r="ST40" s="76"/>
      <c r="SU40" s="76"/>
      <c r="SV40" s="76"/>
      <c r="SW40" s="76"/>
      <c r="SX40" s="76"/>
      <c r="SY40" s="76"/>
      <c r="SZ40" s="76"/>
      <c r="TA40" s="76"/>
      <c r="TB40" s="76"/>
      <c r="TC40" s="76"/>
      <c r="TD40" s="76"/>
      <c r="TE40" s="76"/>
      <c r="TF40" s="76"/>
      <c r="TG40" s="76"/>
      <c r="TH40" s="76"/>
      <c r="TI40" s="76"/>
      <c r="TJ40" s="76"/>
      <c r="TK40" s="76"/>
      <c r="TL40" s="76"/>
      <c r="TM40" s="76"/>
      <c r="TN40" s="76"/>
      <c r="TO40" s="76"/>
      <c r="TP40" s="76"/>
      <c r="TQ40" s="76"/>
      <c r="TR40" s="76"/>
      <c r="TS40" s="76"/>
      <c r="TT40" s="76"/>
      <c r="TU40" s="76"/>
      <c r="TV40" s="76"/>
      <c r="TW40" s="76"/>
      <c r="TX40" s="76"/>
      <c r="TY40" s="76"/>
      <c r="TZ40" s="76"/>
      <c r="UA40" s="76"/>
      <c r="UB40" s="76"/>
      <c r="UC40" s="76"/>
      <c r="UD40" s="76"/>
      <c r="UE40" s="76"/>
      <c r="UF40" s="76"/>
      <c r="UG40" s="76"/>
      <c r="UH40" s="76"/>
      <c r="UI40" s="76"/>
      <c r="UJ40" s="76"/>
      <c r="UK40" s="76"/>
      <c r="UL40" s="76"/>
      <c r="UM40" s="76"/>
      <c r="UN40" s="76"/>
      <c r="UO40" s="76"/>
      <c r="UP40" s="76"/>
      <c r="UQ40" s="76"/>
      <c r="UR40" s="76"/>
      <c r="US40" s="76"/>
      <c r="UT40" s="76"/>
      <c r="UU40" s="76"/>
      <c r="UV40" s="76"/>
      <c r="UW40" s="76"/>
      <c r="UX40" s="76"/>
      <c r="UY40" s="76"/>
      <c r="UZ40" s="76"/>
      <c r="VA40" s="76"/>
      <c r="VB40" s="76"/>
      <c r="VC40" s="76"/>
      <c r="VD40" s="76"/>
      <c r="VE40" s="76"/>
      <c r="VF40" s="76"/>
      <c r="VG40" s="76"/>
      <c r="VH40" s="76"/>
      <c r="VI40" s="76"/>
      <c r="VJ40" s="76"/>
      <c r="VK40" s="76"/>
      <c r="VL40" s="76"/>
      <c r="VM40" s="76"/>
      <c r="VN40" s="76"/>
      <c r="VO40" s="76"/>
      <c r="VP40" s="76"/>
      <c r="VQ40" s="76"/>
      <c r="VR40" s="76"/>
      <c r="VS40" s="76"/>
      <c r="VT40" s="76"/>
      <c r="VU40" s="76"/>
      <c r="VV40" s="76"/>
      <c r="VW40" s="76"/>
      <c r="VX40" s="76"/>
      <c r="VY40" s="76"/>
      <c r="VZ40" s="76"/>
      <c r="WA40" s="76"/>
      <c r="WB40" s="76"/>
      <c r="WC40" s="76"/>
      <c r="WD40" s="76"/>
      <c r="WE40" s="76"/>
      <c r="WF40" s="76"/>
      <c r="WG40" s="76"/>
      <c r="WH40" s="76"/>
      <c r="WI40" s="76"/>
      <c r="WJ40" s="76"/>
      <c r="WK40" s="76"/>
      <c r="WL40" s="76"/>
      <c r="WM40" s="76"/>
      <c r="WN40" s="76"/>
      <c r="WO40" s="76"/>
      <c r="WP40" s="76"/>
      <c r="WQ40" s="76"/>
      <c r="WR40" s="76"/>
      <c r="WS40" s="76"/>
      <c r="WT40" s="76"/>
      <c r="WU40" s="76"/>
      <c r="WV40" s="76"/>
      <c r="WW40" s="76"/>
      <c r="WX40" s="76"/>
      <c r="WY40" s="76"/>
      <c r="WZ40" s="76"/>
      <c r="XA40" s="76"/>
      <c r="XB40" s="76"/>
      <c r="XC40" s="76"/>
      <c r="XD40" s="76"/>
      <c r="XE40" s="76"/>
      <c r="XF40" s="76"/>
      <c r="XG40" s="76"/>
      <c r="XH40" s="76"/>
      <c r="XI40" s="76"/>
      <c r="XJ40" s="76"/>
      <c r="XK40" s="76"/>
      <c r="XL40" s="76"/>
      <c r="XM40" s="76"/>
      <c r="XN40" s="76"/>
      <c r="XO40" s="76"/>
      <c r="XP40" s="76"/>
      <c r="XQ40" s="76"/>
      <c r="XR40" s="76"/>
      <c r="XS40" s="76"/>
      <c r="XT40" s="76"/>
      <c r="XU40" s="76"/>
      <c r="XV40" s="76"/>
      <c r="XW40" s="76"/>
      <c r="XX40" s="76"/>
      <c r="XY40" s="76"/>
      <c r="XZ40" s="76"/>
      <c r="YA40" s="76"/>
      <c r="YB40" s="76"/>
      <c r="YC40" s="76"/>
      <c r="YD40" s="76"/>
      <c r="YE40" s="76"/>
      <c r="YF40" s="76"/>
      <c r="YG40" s="76"/>
      <c r="YH40" s="76"/>
      <c r="YI40" s="76"/>
      <c r="YJ40" s="76"/>
      <c r="YK40" s="76"/>
      <c r="YL40" s="76"/>
      <c r="YM40" s="76"/>
      <c r="YN40" s="76"/>
      <c r="YO40" s="76"/>
      <c r="YP40" s="76"/>
      <c r="YQ40" s="76"/>
      <c r="YR40" s="76"/>
      <c r="YS40" s="76"/>
      <c r="YT40" s="76"/>
      <c r="YU40" s="76"/>
      <c r="YV40" s="76"/>
      <c r="YW40" s="76"/>
      <c r="YX40" s="76"/>
      <c r="YY40" s="76"/>
      <c r="YZ40" s="76"/>
      <c r="ZA40" s="76"/>
      <c r="ZB40" s="76"/>
      <c r="ZC40" s="76"/>
      <c r="ZD40" s="76"/>
      <c r="ZE40" s="76"/>
      <c r="ZF40" s="76"/>
      <c r="ZG40" s="76"/>
      <c r="ZH40" s="76"/>
      <c r="ZI40" s="76"/>
      <c r="ZJ40" s="76"/>
      <c r="ZK40" s="76"/>
      <c r="ZL40" s="76"/>
      <c r="ZM40" s="76"/>
      <c r="ZN40" s="76"/>
      <c r="ZO40" s="76"/>
      <c r="ZP40" s="76"/>
      <c r="ZQ40" s="76"/>
      <c r="ZR40" s="76"/>
      <c r="ZS40" s="76"/>
      <c r="ZT40" s="76"/>
      <c r="ZU40" s="76"/>
      <c r="ZV40" s="76"/>
      <c r="ZW40" s="76"/>
      <c r="ZX40" s="76"/>
      <c r="ZY40" s="76"/>
      <c r="ZZ40" s="76"/>
      <c r="AAA40" s="76"/>
      <c r="AAB40" s="76"/>
      <c r="AAC40" s="76"/>
      <c r="AAD40" s="76"/>
      <c r="AAE40" s="76"/>
      <c r="AAF40" s="76"/>
      <c r="AAG40" s="76"/>
      <c r="AAH40" s="76"/>
      <c r="AAI40" s="76"/>
      <c r="AAJ40" s="76"/>
      <c r="AAK40" s="76"/>
      <c r="AAL40" s="76"/>
      <c r="AAM40" s="76"/>
      <c r="AAN40" s="76"/>
      <c r="AAO40" s="76"/>
      <c r="AAP40" s="76"/>
      <c r="AAQ40" s="76"/>
      <c r="AAR40" s="76"/>
      <c r="AAS40" s="76"/>
      <c r="AAT40" s="76"/>
      <c r="AAU40" s="76"/>
      <c r="AAV40" s="76"/>
      <c r="AAW40" s="76"/>
      <c r="AAX40" s="76"/>
      <c r="AAY40" s="76"/>
      <c r="AAZ40" s="76"/>
      <c r="ABA40" s="76"/>
      <c r="ABB40" s="76"/>
      <c r="ABC40" s="76"/>
      <c r="ABD40" s="76"/>
      <c r="ABE40" s="76"/>
      <c r="ABF40" s="76"/>
      <c r="ABG40" s="76"/>
      <c r="ABH40" s="76"/>
      <c r="ABI40" s="76"/>
      <c r="ABJ40" s="76"/>
      <c r="ABK40" s="76"/>
      <c r="ABL40" s="76"/>
      <c r="ABM40" s="76"/>
      <c r="ABN40" s="76"/>
      <c r="ABO40" s="76"/>
      <c r="ABP40" s="76"/>
      <c r="ABQ40" s="76"/>
      <c r="ABR40" s="76"/>
      <c r="ABS40" s="76"/>
      <c r="ABT40" s="76"/>
      <c r="ABU40" s="76"/>
      <c r="ABV40" s="76"/>
      <c r="ABW40" s="76"/>
      <c r="ABX40" s="76"/>
      <c r="ABY40" s="76"/>
      <c r="ABZ40" s="76"/>
      <c r="ACA40" s="76"/>
      <c r="ACB40" s="76"/>
      <c r="ACC40" s="76"/>
      <c r="ACD40" s="76"/>
      <c r="ACE40" s="76"/>
      <c r="ACF40" s="76"/>
      <c r="ACG40" s="76"/>
      <c r="ACH40" s="76"/>
      <c r="ACI40" s="76"/>
      <c r="ACJ40" s="76"/>
      <c r="ACK40" s="76"/>
      <c r="ACL40" s="76"/>
      <c r="ACM40" s="76"/>
      <c r="ACN40" s="76"/>
      <c r="ACO40" s="76"/>
      <c r="ACP40" s="76"/>
      <c r="ACQ40" s="76"/>
      <c r="ACR40" s="76"/>
      <c r="ACS40" s="76"/>
      <c r="ACT40" s="76"/>
      <c r="ACU40" s="76"/>
      <c r="ACV40" s="76"/>
      <c r="ACW40" s="76"/>
      <c r="ACX40" s="76"/>
      <c r="ACY40" s="76"/>
      <c r="ACZ40" s="76"/>
      <c r="ADA40" s="76"/>
      <c r="ADB40" s="76"/>
      <c r="ADC40" s="76"/>
      <c r="ADD40" s="76"/>
      <c r="ADE40" s="76"/>
      <c r="ADF40" s="76"/>
      <c r="ADG40" s="76"/>
      <c r="ADH40" s="76"/>
      <c r="ADI40" s="76"/>
      <c r="ADJ40" s="76"/>
      <c r="ADK40" s="76"/>
      <c r="ADL40" s="76"/>
      <c r="ADM40" s="76"/>
      <c r="ADN40" s="76"/>
      <c r="ADO40" s="76"/>
      <c r="ADP40" s="76"/>
      <c r="ADQ40" s="76"/>
      <c r="ADR40" s="76"/>
      <c r="ADS40" s="76"/>
      <c r="ADT40" s="76"/>
      <c r="ADU40" s="76"/>
      <c r="ADV40" s="76"/>
      <c r="ADW40" s="76"/>
      <c r="ADX40" s="76"/>
      <c r="ADY40" s="76"/>
      <c r="ADZ40" s="76"/>
      <c r="AEA40" s="76"/>
      <c r="AEB40" s="76"/>
      <c r="AEC40" s="76"/>
      <c r="AED40" s="76"/>
      <c r="AEE40" s="76"/>
      <c r="AEF40" s="76"/>
      <c r="AEG40" s="76"/>
      <c r="AEH40" s="76"/>
      <c r="AEI40" s="76"/>
      <c r="AEJ40" s="76"/>
      <c r="AEK40" s="76"/>
      <c r="AEL40" s="76"/>
      <c r="AEM40" s="76"/>
      <c r="AEN40" s="76"/>
      <c r="AEO40" s="76"/>
      <c r="AEP40" s="76"/>
      <c r="AEQ40" s="76"/>
      <c r="AER40" s="76"/>
      <c r="AES40" s="76"/>
      <c r="AET40" s="76"/>
      <c r="AEU40" s="76"/>
      <c r="AEV40" s="76"/>
      <c r="AEW40" s="76"/>
      <c r="AEX40" s="76"/>
      <c r="AEY40" s="76"/>
      <c r="AEZ40" s="76"/>
      <c r="AFA40" s="76"/>
      <c r="AFB40" s="76"/>
      <c r="AFC40" s="76"/>
      <c r="AFD40" s="76"/>
      <c r="AFE40" s="76"/>
      <c r="AFF40" s="76"/>
      <c r="AFG40" s="76"/>
      <c r="AFH40" s="76"/>
      <c r="AFI40" s="76"/>
      <c r="AFJ40" s="76"/>
      <c r="AFK40" s="76"/>
      <c r="AFL40" s="76"/>
      <c r="AFM40" s="76"/>
      <c r="AFN40" s="76"/>
      <c r="AFO40" s="76"/>
      <c r="AFP40" s="76"/>
      <c r="AFQ40" s="76"/>
      <c r="AFR40" s="76"/>
      <c r="AFS40" s="76"/>
      <c r="AFT40" s="76"/>
      <c r="AFU40" s="76"/>
      <c r="AFV40" s="76"/>
      <c r="AFW40" s="76"/>
      <c r="AFX40" s="76"/>
      <c r="AFY40" s="76"/>
      <c r="AFZ40" s="76"/>
      <c r="AGA40" s="76"/>
      <c r="AGB40" s="76"/>
      <c r="AGC40" s="76"/>
      <c r="AGD40" s="76"/>
      <c r="AGE40" s="76"/>
      <c r="AGF40" s="76"/>
      <c r="AGG40" s="76"/>
      <c r="AGH40" s="76"/>
      <c r="AGI40" s="76"/>
      <c r="AGJ40" s="76"/>
      <c r="AGK40" s="76"/>
      <c r="AGL40" s="76"/>
      <c r="AGM40" s="76"/>
      <c r="AGN40" s="76"/>
      <c r="AGO40" s="76"/>
      <c r="AGP40" s="76"/>
      <c r="AGQ40" s="76"/>
      <c r="AGR40" s="76"/>
      <c r="AGS40" s="76"/>
      <c r="AGT40" s="76"/>
      <c r="AGU40" s="76"/>
      <c r="AGV40" s="76"/>
      <c r="AGW40" s="76"/>
      <c r="AGX40" s="76"/>
      <c r="AGY40" s="76"/>
      <c r="AGZ40" s="76"/>
      <c r="AHA40" s="76"/>
      <c r="AHB40" s="76"/>
      <c r="AHC40" s="76"/>
      <c r="AHD40" s="76"/>
      <c r="AHE40" s="76"/>
      <c r="AHF40" s="76"/>
      <c r="AHG40" s="76"/>
      <c r="AHH40" s="76"/>
      <c r="AHI40" s="76"/>
      <c r="AHJ40" s="76"/>
      <c r="AHK40" s="76"/>
      <c r="AHL40" s="76"/>
      <c r="AHM40" s="76"/>
      <c r="AHN40" s="76"/>
      <c r="AHO40" s="76"/>
      <c r="AHP40" s="76"/>
      <c r="AHQ40" s="76"/>
      <c r="AHR40" s="76"/>
      <c r="AHS40" s="76"/>
      <c r="AHT40" s="76"/>
      <c r="AHU40" s="76"/>
      <c r="AHV40" s="76"/>
      <c r="AHW40" s="76"/>
      <c r="AHX40" s="76"/>
      <c r="AHY40" s="76"/>
      <c r="AHZ40" s="76"/>
      <c r="AIA40" s="76"/>
      <c r="AIB40" s="76"/>
      <c r="AIC40" s="76"/>
      <c r="AID40" s="76"/>
      <c r="AIE40" s="76"/>
      <c r="AIF40" s="76"/>
      <c r="AIG40" s="76"/>
      <c r="AIH40" s="76"/>
      <c r="AII40" s="76"/>
    </row>
    <row r="41" spans="1:919" s="59" customFormat="1" ht="24" customHeight="1" x14ac:dyDescent="0.25">
      <c r="A41" s="71">
        <v>0.19</v>
      </c>
      <c r="B41" s="71">
        <v>1.69</v>
      </c>
      <c r="C41" s="71">
        <f>IF(LEN(I41)=0,"",1+ABS((I41*A41)/LEN(I41))+A41)</f>
        <v>1.19</v>
      </c>
      <c r="D41" s="71">
        <f>IF(LEN(J41)=0,"",1+ABS((J41*B41)/LEN(J41))+B41)</f>
        <v>2.69</v>
      </c>
      <c r="E41" s="762" t="s">
        <v>2086</v>
      </c>
      <c r="F41" s="754" t="s">
        <v>2271</v>
      </c>
      <c r="G41" s="753"/>
      <c r="H41" s="750">
        <v>217</v>
      </c>
      <c r="I41" s="383">
        <v>0</v>
      </c>
      <c r="J41" s="383">
        <v>0</v>
      </c>
    </row>
    <row r="42" spans="1:919" s="59" customFormat="1" ht="24" customHeight="1" x14ac:dyDescent="0.25">
      <c r="A42" s="71">
        <v>0.2</v>
      </c>
      <c r="B42" s="71">
        <v>1.7</v>
      </c>
      <c r="C42" s="71">
        <f t="shared" ref="C42:D69" si="1">IF(LEN(I42)=0,"",1+ABS((I42*A42)/LEN(I42))+A42)</f>
        <v>1.2</v>
      </c>
      <c r="D42" s="71">
        <f t="shared" si="1"/>
        <v>2.7</v>
      </c>
      <c r="E42" s="767" t="s">
        <v>2089</v>
      </c>
      <c r="F42" s="768" t="s">
        <v>2272</v>
      </c>
      <c r="G42" s="769"/>
      <c r="H42" s="770">
        <v>218</v>
      </c>
      <c r="I42" s="383">
        <v>0</v>
      </c>
      <c r="J42" s="383">
        <v>0</v>
      </c>
    </row>
    <row r="43" spans="1:919" s="59" customFormat="1" ht="14.25" customHeight="1" x14ac:dyDescent="0.25">
      <c r="A43" s="71">
        <v>0.21</v>
      </c>
      <c r="B43" s="71">
        <v>1.71</v>
      </c>
      <c r="C43" s="71">
        <f t="shared" si="1"/>
        <v>1.21</v>
      </c>
      <c r="D43" s="71">
        <f t="shared" si="1"/>
        <v>2.71</v>
      </c>
      <c r="E43" s="767" t="s">
        <v>2092</v>
      </c>
      <c r="F43" s="768" t="s">
        <v>2273</v>
      </c>
      <c r="G43" s="769"/>
      <c r="H43" s="750">
        <v>219</v>
      </c>
      <c r="I43" s="383">
        <v>0</v>
      </c>
      <c r="J43" s="383">
        <v>0</v>
      </c>
    </row>
    <row r="44" spans="1:919" s="59" customFormat="1" ht="14.25" customHeight="1" x14ac:dyDescent="0.25">
      <c r="A44" s="71">
        <v>0.22</v>
      </c>
      <c r="B44" s="71">
        <v>1.72</v>
      </c>
      <c r="C44" s="71">
        <f t="shared" si="1"/>
        <v>1.22</v>
      </c>
      <c r="D44" s="71">
        <f t="shared" si="1"/>
        <v>2.7199999999999998</v>
      </c>
      <c r="E44" s="767" t="s">
        <v>2095</v>
      </c>
      <c r="F44" s="768" t="s">
        <v>2274</v>
      </c>
      <c r="G44" s="769"/>
      <c r="H44" s="770">
        <v>220</v>
      </c>
      <c r="I44" s="383">
        <v>0</v>
      </c>
      <c r="J44" s="383">
        <v>0</v>
      </c>
    </row>
    <row r="45" spans="1:919" s="59" customFormat="1" ht="24" customHeight="1" x14ac:dyDescent="0.25">
      <c r="A45" s="71">
        <v>0.23</v>
      </c>
      <c r="B45" s="71">
        <v>1.73</v>
      </c>
      <c r="C45" s="71">
        <f t="shared" si="1"/>
        <v>1.23</v>
      </c>
      <c r="D45" s="71">
        <f t="shared" si="1"/>
        <v>2.73</v>
      </c>
      <c r="E45" s="767" t="s">
        <v>2098</v>
      </c>
      <c r="F45" s="768" t="s">
        <v>2275</v>
      </c>
      <c r="G45" s="769"/>
      <c r="H45" s="750">
        <v>221</v>
      </c>
      <c r="I45" s="383">
        <v>0</v>
      </c>
      <c r="J45" s="383">
        <v>0</v>
      </c>
    </row>
    <row r="46" spans="1:919" s="59" customFormat="1" ht="14.25" customHeight="1" x14ac:dyDescent="0.25">
      <c r="A46" s="71">
        <v>0.24</v>
      </c>
      <c r="B46" s="71">
        <v>1.74</v>
      </c>
      <c r="C46" s="71">
        <f t="shared" si="1"/>
        <v>1.24</v>
      </c>
      <c r="D46" s="71">
        <f t="shared" si="1"/>
        <v>2.74</v>
      </c>
      <c r="E46" s="767" t="s">
        <v>2276</v>
      </c>
      <c r="F46" s="768" t="s">
        <v>2277</v>
      </c>
      <c r="G46" s="769"/>
      <c r="H46" s="770">
        <v>222</v>
      </c>
      <c r="I46" s="383">
        <v>0</v>
      </c>
      <c r="J46" s="383">
        <v>0</v>
      </c>
    </row>
    <row r="47" spans="1:919" s="59" customFormat="1" ht="24" customHeight="1" x14ac:dyDescent="0.25">
      <c r="A47" s="71">
        <v>0.25</v>
      </c>
      <c r="B47" s="71">
        <v>1.75</v>
      </c>
      <c r="C47" s="71">
        <f t="shared" si="1"/>
        <v>1.25</v>
      </c>
      <c r="D47" s="71">
        <f t="shared" si="1"/>
        <v>2.75</v>
      </c>
      <c r="E47" s="767" t="s">
        <v>2278</v>
      </c>
      <c r="F47" s="768" t="s">
        <v>2279</v>
      </c>
      <c r="G47" s="769"/>
      <c r="H47" s="750">
        <v>223</v>
      </c>
      <c r="I47" s="383">
        <v>0</v>
      </c>
      <c r="J47" s="383">
        <v>0</v>
      </c>
    </row>
    <row r="48" spans="1:919" s="59" customFormat="1" ht="14.25" customHeight="1" x14ac:dyDescent="0.25">
      <c r="A48" s="71">
        <v>0.26</v>
      </c>
      <c r="B48" s="71">
        <v>1.76</v>
      </c>
      <c r="C48" s="71">
        <f t="shared" si="1"/>
        <v>1.26</v>
      </c>
      <c r="D48" s="71">
        <f t="shared" si="1"/>
        <v>2.76</v>
      </c>
      <c r="E48" s="767" t="s">
        <v>2280</v>
      </c>
      <c r="F48" s="768" t="s">
        <v>2281</v>
      </c>
      <c r="G48" s="769"/>
      <c r="H48" s="770">
        <v>224</v>
      </c>
      <c r="I48" s="383">
        <v>0</v>
      </c>
      <c r="J48" s="383">
        <v>0</v>
      </c>
    </row>
    <row r="49" spans="1:10" s="59" customFormat="1" ht="14.25" customHeight="1" x14ac:dyDescent="0.25">
      <c r="A49" s="71">
        <v>0.27</v>
      </c>
      <c r="B49" s="71">
        <v>1.77</v>
      </c>
      <c r="C49" s="71">
        <f t="shared" si="1"/>
        <v>1.27</v>
      </c>
      <c r="D49" s="71">
        <f t="shared" si="1"/>
        <v>2.77</v>
      </c>
      <c r="E49" s="767" t="s">
        <v>2282</v>
      </c>
      <c r="F49" s="768" t="s">
        <v>2283</v>
      </c>
      <c r="G49" s="769"/>
      <c r="H49" s="750">
        <v>225</v>
      </c>
      <c r="I49" s="383">
        <v>0</v>
      </c>
      <c r="J49" s="383">
        <v>0</v>
      </c>
    </row>
    <row r="50" spans="1:10" s="59" customFormat="1" ht="14.25" customHeight="1" x14ac:dyDescent="0.25">
      <c r="A50" s="71">
        <v>0.28000000000000003</v>
      </c>
      <c r="B50" s="71">
        <v>1.78</v>
      </c>
      <c r="C50" s="71">
        <f t="shared" si="1"/>
        <v>1.28</v>
      </c>
      <c r="D50" s="71">
        <f t="shared" si="1"/>
        <v>2.7800000000000002</v>
      </c>
      <c r="E50" s="767" t="s">
        <v>2284</v>
      </c>
      <c r="F50" s="768" t="s">
        <v>2285</v>
      </c>
      <c r="G50" s="769"/>
      <c r="H50" s="770">
        <v>226</v>
      </c>
      <c r="I50" s="383">
        <v>0</v>
      </c>
      <c r="J50" s="383">
        <v>0</v>
      </c>
    </row>
    <row r="51" spans="1:10" s="59" customFormat="1" ht="24" customHeight="1" x14ac:dyDescent="0.25">
      <c r="A51" s="71">
        <v>0.28999999999999998</v>
      </c>
      <c r="B51" s="71">
        <v>1.79</v>
      </c>
      <c r="C51" s="71">
        <f t="shared" si="1"/>
        <v>1.29</v>
      </c>
      <c r="D51" s="71">
        <f t="shared" si="1"/>
        <v>2.79</v>
      </c>
      <c r="E51" s="767" t="s">
        <v>2286</v>
      </c>
      <c r="F51" s="768" t="s">
        <v>2287</v>
      </c>
      <c r="G51" s="769"/>
      <c r="H51" s="750">
        <v>227</v>
      </c>
      <c r="I51" s="383">
        <v>0</v>
      </c>
      <c r="J51" s="383">
        <v>0</v>
      </c>
    </row>
    <row r="52" spans="1:10" s="59" customFormat="1" ht="14.25" customHeight="1" x14ac:dyDescent="0.25">
      <c r="A52" s="71">
        <v>0.3</v>
      </c>
      <c r="B52" s="71">
        <v>1.8</v>
      </c>
      <c r="C52" s="71">
        <f t="shared" si="1"/>
        <v>1.3</v>
      </c>
      <c r="D52" s="71">
        <f t="shared" si="1"/>
        <v>2.8</v>
      </c>
      <c r="E52" s="767" t="s">
        <v>2288</v>
      </c>
      <c r="F52" s="768" t="s">
        <v>2289</v>
      </c>
      <c r="G52" s="769"/>
      <c r="H52" s="770">
        <v>228</v>
      </c>
      <c r="I52" s="383">
        <v>0</v>
      </c>
      <c r="J52" s="383">
        <v>0</v>
      </c>
    </row>
    <row r="53" spans="1:10" s="59" customFormat="1" ht="24" customHeight="1" x14ac:dyDescent="0.25">
      <c r="A53" s="71">
        <v>0.31</v>
      </c>
      <c r="B53" s="71">
        <v>1.81</v>
      </c>
      <c r="C53" s="71">
        <f t="shared" si="1"/>
        <v>1.31</v>
      </c>
      <c r="D53" s="71">
        <f t="shared" si="1"/>
        <v>2.81</v>
      </c>
      <c r="E53" s="767" t="s">
        <v>2290</v>
      </c>
      <c r="F53" s="768" t="s">
        <v>2291</v>
      </c>
      <c r="G53" s="769"/>
      <c r="H53" s="750">
        <v>229</v>
      </c>
      <c r="I53" s="383">
        <v>0</v>
      </c>
      <c r="J53" s="383">
        <v>0</v>
      </c>
    </row>
    <row r="54" spans="1:10" s="59" customFormat="1" ht="14.25" customHeight="1" x14ac:dyDescent="0.25">
      <c r="A54" s="71">
        <v>0.32</v>
      </c>
      <c r="B54" s="71">
        <v>1.82</v>
      </c>
      <c r="C54" s="71">
        <f t="shared" si="1"/>
        <v>1.32</v>
      </c>
      <c r="D54" s="71">
        <f t="shared" si="1"/>
        <v>2.8200000000000003</v>
      </c>
      <c r="E54" s="767" t="s">
        <v>2100</v>
      </c>
      <c r="F54" s="769" t="s">
        <v>2292</v>
      </c>
      <c r="G54" s="769"/>
      <c r="H54" s="770">
        <v>230</v>
      </c>
      <c r="I54" s="382">
        <f t="array" ref="I54">IF(AND(ISBLANK(I55:I64)),"",SUM(I55:I64))</f>
        <v>0</v>
      </c>
      <c r="J54" s="382">
        <f t="array" ref="J54">IF(AND(ISBLANK(J55:J64)),"",SUM(J55:J64))</f>
        <v>0</v>
      </c>
    </row>
    <row r="55" spans="1:10" s="59" customFormat="1" ht="24" customHeight="1" x14ac:dyDescent="0.25">
      <c r="A55" s="71">
        <v>0.33</v>
      </c>
      <c r="B55" s="71">
        <v>1.83</v>
      </c>
      <c r="C55" s="71">
        <f t="shared" si="1"/>
        <v>1.33</v>
      </c>
      <c r="D55" s="71">
        <f t="shared" si="1"/>
        <v>2.83</v>
      </c>
      <c r="E55" s="767" t="s">
        <v>2103</v>
      </c>
      <c r="F55" s="768" t="s">
        <v>2293</v>
      </c>
      <c r="G55" s="769"/>
      <c r="H55" s="750">
        <v>231</v>
      </c>
      <c r="I55" s="383">
        <v>0</v>
      </c>
      <c r="J55" s="383">
        <v>0</v>
      </c>
    </row>
    <row r="56" spans="1:10" s="59" customFormat="1" ht="24" customHeight="1" x14ac:dyDescent="0.25">
      <c r="A56" s="71">
        <v>0.34</v>
      </c>
      <c r="B56" s="71">
        <v>1.84</v>
      </c>
      <c r="C56" s="71">
        <f t="shared" si="1"/>
        <v>1.34</v>
      </c>
      <c r="D56" s="71">
        <f t="shared" si="1"/>
        <v>2.84</v>
      </c>
      <c r="E56" s="767" t="s">
        <v>2105</v>
      </c>
      <c r="F56" s="768" t="s">
        <v>2294</v>
      </c>
      <c r="G56" s="769"/>
      <c r="H56" s="770">
        <v>232</v>
      </c>
      <c r="I56" s="383">
        <v>0</v>
      </c>
      <c r="J56" s="383">
        <v>0</v>
      </c>
    </row>
    <row r="57" spans="1:10" s="59" customFormat="1" ht="14.25" customHeight="1" x14ac:dyDescent="0.25">
      <c r="A57" s="71">
        <v>0.35</v>
      </c>
      <c r="B57" s="71">
        <v>1.85</v>
      </c>
      <c r="C57" s="71">
        <f t="shared" si="1"/>
        <v>1.35</v>
      </c>
      <c r="D57" s="71">
        <f t="shared" si="1"/>
        <v>2.85</v>
      </c>
      <c r="E57" s="767" t="s">
        <v>2106</v>
      </c>
      <c r="F57" s="768" t="s">
        <v>2295</v>
      </c>
      <c r="G57" s="769"/>
      <c r="H57" s="750">
        <v>233</v>
      </c>
      <c r="I57" s="383">
        <v>0</v>
      </c>
      <c r="J57" s="383">
        <v>0</v>
      </c>
    </row>
    <row r="58" spans="1:10" s="59" customFormat="1" ht="24" customHeight="1" x14ac:dyDescent="0.25">
      <c r="A58" s="71">
        <v>0.36</v>
      </c>
      <c r="B58" s="71">
        <v>1.86</v>
      </c>
      <c r="C58" s="71">
        <f t="shared" si="1"/>
        <v>1.3599999999999999</v>
      </c>
      <c r="D58" s="71">
        <f t="shared" si="1"/>
        <v>2.8600000000000003</v>
      </c>
      <c r="E58" s="767" t="s">
        <v>2108</v>
      </c>
      <c r="F58" s="768" t="s">
        <v>2296</v>
      </c>
      <c r="G58" s="769"/>
      <c r="H58" s="770">
        <v>234</v>
      </c>
      <c r="I58" s="383">
        <v>0</v>
      </c>
      <c r="J58" s="383">
        <v>0</v>
      </c>
    </row>
    <row r="59" spans="1:10" s="59" customFormat="1" ht="14.25" customHeight="1" x14ac:dyDescent="0.25">
      <c r="A59" s="71">
        <v>0.37</v>
      </c>
      <c r="B59" s="71">
        <v>1.87</v>
      </c>
      <c r="C59" s="71">
        <f t="shared" si="1"/>
        <v>1.37</v>
      </c>
      <c r="D59" s="71">
        <f t="shared" si="1"/>
        <v>2.87</v>
      </c>
      <c r="E59" s="767" t="s">
        <v>2297</v>
      </c>
      <c r="F59" s="768" t="s">
        <v>2298</v>
      </c>
      <c r="G59" s="769"/>
      <c r="H59" s="750">
        <v>235</v>
      </c>
      <c r="I59" s="383">
        <v>0</v>
      </c>
      <c r="J59" s="383">
        <v>0</v>
      </c>
    </row>
    <row r="60" spans="1:10" s="59" customFormat="1" ht="14.25" customHeight="1" x14ac:dyDescent="0.25">
      <c r="A60" s="71">
        <v>0.38</v>
      </c>
      <c r="B60" s="71">
        <v>1.88</v>
      </c>
      <c r="C60" s="71" t="str">
        <f t="shared" si="1"/>
        <v/>
      </c>
      <c r="D60" s="71">
        <f t="shared" si="1"/>
        <v>2.88</v>
      </c>
      <c r="E60" s="767" t="s">
        <v>2299</v>
      </c>
      <c r="F60" s="768" t="s">
        <v>2300</v>
      </c>
      <c r="G60" s="769"/>
      <c r="H60" s="770">
        <v>236</v>
      </c>
      <c r="I60" s="383"/>
      <c r="J60" s="383">
        <v>0</v>
      </c>
    </row>
    <row r="61" spans="1:10" s="59" customFormat="1" ht="14.25" customHeight="1" x14ac:dyDescent="0.25">
      <c r="A61" s="71">
        <v>0.39</v>
      </c>
      <c r="B61" s="71">
        <v>1.89</v>
      </c>
      <c r="C61" s="71">
        <f t="shared" si="1"/>
        <v>1.3900000000000001</v>
      </c>
      <c r="D61" s="71">
        <f t="shared" si="1"/>
        <v>2.8899999999999997</v>
      </c>
      <c r="E61" s="767" t="s">
        <v>2301</v>
      </c>
      <c r="F61" s="768" t="s">
        <v>2302</v>
      </c>
      <c r="G61" s="769"/>
      <c r="H61" s="750">
        <v>237</v>
      </c>
      <c r="I61" s="383">
        <v>0</v>
      </c>
      <c r="J61" s="383">
        <v>0</v>
      </c>
    </row>
    <row r="62" spans="1:10" s="59" customFormat="1" ht="14.25" customHeight="1" x14ac:dyDescent="0.25">
      <c r="A62" s="71">
        <v>0.4</v>
      </c>
      <c r="B62" s="71">
        <v>1.9</v>
      </c>
      <c r="C62" s="71">
        <f t="shared" si="1"/>
        <v>1.4</v>
      </c>
      <c r="D62" s="71">
        <f t="shared" si="1"/>
        <v>2.9</v>
      </c>
      <c r="E62" s="767" t="s">
        <v>2303</v>
      </c>
      <c r="F62" s="768" t="s">
        <v>2304</v>
      </c>
      <c r="G62" s="769"/>
      <c r="H62" s="770">
        <v>238</v>
      </c>
      <c r="I62" s="383">
        <v>0</v>
      </c>
      <c r="J62" s="383">
        <v>0</v>
      </c>
    </row>
    <row r="63" spans="1:10" s="59" customFormat="1" ht="14.25" customHeight="1" x14ac:dyDescent="0.25">
      <c r="A63" s="71">
        <v>0.41</v>
      </c>
      <c r="B63" s="71">
        <v>1.91</v>
      </c>
      <c r="C63" s="71">
        <f t="shared" si="1"/>
        <v>1.41</v>
      </c>
      <c r="D63" s="71">
        <f t="shared" si="1"/>
        <v>2.91</v>
      </c>
      <c r="E63" s="767" t="s">
        <v>2305</v>
      </c>
      <c r="F63" s="768" t="s">
        <v>2306</v>
      </c>
      <c r="G63" s="769"/>
      <c r="H63" s="750">
        <v>239</v>
      </c>
      <c r="I63" s="383">
        <v>0</v>
      </c>
      <c r="J63" s="383">
        <v>0</v>
      </c>
    </row>
    <row r="64" spans="1:10" s="59" customFormat="1" ht="14.25" customHeight="1" x14ac:dyDescent="0.25">
      <c r="A64" s="71">
        <v>0.42</v>
      </c>
      <c r="B64" s="71">
        <v>1.92</v>
      </c>
      <c r="C64" s="71">
        <f t="shared" si="1"/>
        <v>1.42</v>
      </c>
      <c r="D64" s="71">
        <f t="shared" si="1"/>
        <v>2.92</v>
      </c>
      <c r="E64" s="767" t="s">
        <v>2307</v>
      </c>
      <c r="F64" s="768" t="s">
        <v>2308</v>
      </c>
      <c r="G64" s="769"/>
      <c r="H64" s="770">
        <v>240</v>
      </c>
      <c r="I64" s="383">
        <v>0</v>
      </c>
      <c r="J64" s="383">
        <v>0</v>
      </c>
    </row>
    <row r="65" spans="1:919" s="59" customFormat="1" ht="14.25" customHeight="1" x14ac:dyDescent="0.25">
      <c r="A65" s="71">
        <v>0.43</v>
      </c>
      <c r="B65" s="71">
        <v>1.93</v>
      </c>
      <c r="C65" s="71">
        <f t="shared" si="1"/>
        <v>1.43</v>
      </c>
      <c r="D65" s="71">
        <f t="shared" si="1"/>
        <v>2.9299999999999997</v>
      </c>
      <c r="E65" s="767" t="s">
        <v>2110</v>
      </c>
      <c r="F65" s="769" t="s">
        <v>2309</v>
      </c>
      <c r="G65" s="769"/>
      <c r="H65" s="750">
        <v>241</v>
      </c>
      <c r="I65" s="383">
        <v>0</v>
      </c>
      <c r="J65" s="383">
        <v>0</v>
      </c>
    </row>
    <row r="66" spans="1:919" s="59" customFormat="1" ht="14.25" customHeight="1" x14ac:dyDescent="0.25">
      <c r="A66" s="71">
        <v>0.44</v>
      </c>
      <c r="B66" s="71">
        <v>1.94</v>
      </c>
      <c r="C66" s="71">
        <f t="shared" si="1"/>
        <v>1.44</v>
      </c>
      <c r="D66" s="71">
        <f t="shared" si="1"/>
        <v>2.94</v>
      </c>
      <c r="E66" s="767" t="s">
        <v>2113</v>
      </c>
      <c r="F66" s="769" t="s">
        <v>2310</v>
      </c>
      <c r="G66" s="769"/>
      <c r="H66" s="770">
        <v>242</v>
      </c>
      <c r="I66" s="383">
        <v>0</v>
      </c>
      <c r="J66" s="383">
        <v>0</v>
      </c>
    </row>
    <row r="67" spans="1:919" s="59" customFormat="1" ht="14.25" customHeight="1" x14ac:dyDescent="0.25">
      <c r="A67" s="71">
        <v>0.45</v>
      </c>
      <c r="B67" s="71">
        <v>1.95</v>
      </c>
      <c r="C67" s="71">
        <f t="shared" si="1"/>
        <v>1.45</v>
      </c>
      <c r="D67" s="71">
        <f t="shared" si="1"/>
        <v>2.95</v>
      </c>
      <c r="E67" s="767" t="s">
        <v>2125</v>
      </c>
      <c r="F67" s="769" t="s">
        <v>2311</v>
      </c>
      <c r="G67" s="769"/>
      <c r="H67" s="750">
        <v>243</v>
      </c>
      <c r="I67" s="383">
        <v>0</v>
      </c>
      <c r="J67" s="383">
        <v>0</v>
      </c>
    </row>
    <row r="68" spans="1:919" s="59" customFormat="1" ht="14.25" customHeight="1" x14ac:dyDescent="0.25">
      <c r="A68" s="71">
        <v>0.46</v>
      </c>
      <c r="B68" s="71">
        <v>1.96</v>
      </c>
      <c r="C68" s="71">
        <f t="shared" si="1"/>
        <v>1.46</v>
      </c>
      <c r="D68" s="71">
        <f t="shared" si="1"/>
        <v>2.96</v>
      </c>
      <c r="E68" s="767" t="s">
        <v>2128</v>
      </c>
      <c r="F68" s="769" t="s">
        <v>2312</v>
      </c>
      <c r="G68" s="769"/>
      <c r="H68" s="770">
        <v>244</v>
      </c>
      <c r="I68" s="383">
        <v>0</v>
      </c>
      <c r="J68" s="383">
        <v>0</v>
      </c>
    </row>
    <row r="69" spans="1:919" s="59" customFormat="1" ht="14.25" customHeight="1" x14ac:dyDescent="0.25">
      <c r="A69" s="71">
        <v>0.47</v>
      </c>
      <c r="B69" s="71">
        <v>1.97</v>
      </c>
      <c r="C69" s="71">
        <f t="shared" si="1"/>
        <v>1.47</v>
      </c>
      <c r="D69" s="71">
        <f t="shared" si="1"/>
        <v>2.9699999999999998</v>
      </c>
      <c r="E69" s="767" t="s">
        <v>2130</v>
      </c>
      <c r="F69" s="769" t="s">
        <v>2313</v>
      </c>
      <c r="G69" s="769"/>
      <c r="H69" s="750">
        <v>245</v>
      </c>
      <c r="I69" s="383">
        <v>0</v>
      </c>
      <c r="J69" s="383">
        <v>0</v>
      </c>
    </row>
    <row r="70" spans="1:919" ht="5.25" customHeight="1" x14ac:dyDescent="0.25">
      <c r="E70" s="59"/>
      <c r="F70" s="59"/>
      <c r="G70" s="59"/>
      <c r="H70" s="59"/>
      <c r="I70" s="59"/>
    </row>
    <row r="71" spans="1:919" s="542" customFormat="1" ht="17.25" customHeight="1" x14ac:dyDescent="0.25">
      <c r="E71" s="543" t="str">
        <f>E38</f>
        <v>Kontrolni broj: 1139279434</v>
      </c>
      <c r="J71" s="544" t="s">
        <v>2314</v>
      </c>
    </row>
    <row r="72" spans="1:919" ht="33" customHeight="1" x14ac:dyDescent="0.25">
      <c r="E72" s="742" t="s">
        <v>2075</v>
      </c>
      <c r="F72" s="743" t="s">
        <v>2045</v>
      </c>
      <c r="G72" s="743" t="s">
        <v>2076</v>
      </c>
      <c r="H72" s="744" t="s">
        <v>2077</v>
      </c>
      <c r="I72" s="744" t="str">
        <f>"Od "&amp;TEXT(OsnPodaci!A58,"dd.mm.")&amp;" do "&amp;TEXT(OsnPodaci!B58,"dd.mm.")&amp;" tekuće godine"</f>
        <v>Od 01.01. do 31.12. tekuće godine</v>
      </c>
      <c r="J72" s="761" t="str">
        <f>J16</f>
        <v>Od 01.01. do 31.12. prethodne godine</v>
      </c>
    </row>
    <row r="73" spans="1:919" s="77" customFormat="1" ht="12.75" customHeight="1" x14ac:dyDescent="0.25">
      <c r="A73" s="75"/>
      <c r="B73" s="75"/>
      <c r="C73" s="75"/>
      <c r="D73" s="75"/>
      <c r="E73" s="745">
        <v>1</v>
      </c>
      <c r="F73" s="746">
        <v>2</v>
      </c>
      <c r="G73" s="746">
        <v>3</v>
      </c>
      <c r="H73" s="747">
        <v>4</v>
      </c>
      <c r="I73" s="747">
        <v>5</v>
      </c>
      <c r="J73" s="747">
        <v>6</v>
      </c>
      <c r="K73" s="76"/>
      <c r="L73" s="76"/>
      <c r="M73" s="76"/>
      <c r="N73" s="76"/>
      <c r="O73" s="76"/>
      <c r="P73" s="76"/>
      <c r="Q73" s="76"/>
      <c r="R73" s="76"/>
      <c r="S73" s="76"/>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c r="DE73" s="76"/>
      <c r="DF73" s="76"/>
      <c r="DG73" s="76"/>
      <c r="DH73" s="76"/>
      <c r="DI73" s="76"/>
      <c r="DJ73" s="76"/>
      <c r="DK73" s="76"/>
      <c r="DL73" s="76"/>
      <c r="DM73" s="76"/>
      <c r="DN73" s="76"/>
      <c r="DO73" s="76"/>
      <c r="DP73" s="76"/>
      <c r="DQ73" s="76"/>
      <c r="DR73" s="76"/>
      <c r="DS73" s="76"/>
      <c r="DT73" s="76"/>
      <c r="DU73" s="76"/>
      <c r="DV73" s="76"/>
      <c r="DW73" s="76"/>
      <c r="DX73" s="76"/>
      <c r="DY73" s="76"/>
      <c r="DZ73" s="76"/>
      <c r="EA73" s="76"/>
      <c r="EB73" s="76"/>
      <c r="EC73" s="76"/>
      <c r="ED73" s="76"/>
      <c r="EE73" s="76"/>
      <c r="EF73" s="76"/>
      <c r="EG73" s="76"/>
      <c r="EH73" s="76"/>
      <c r="EI73" s="76"/>
      <c r="EJ73" s="76"/>
      <c r="EK73" s="76"/>
      <c r="EL73" s="76"/>
      <c r="EM73" s="76"/>
      <c r="EN73" s="76"/>
      <c r="EO73" s="76"/>
      <c r="EP73" s="76"/>
      <c r="EQ73" s="76"/>
      <c r="ER73" s="76"/>
      <c r="ES73" s="76"/>
      <c r="ET73" s="76"/>
      <c r="EU73" s="76"/>
      <c r="EV73" s="76"/>
      <c r="EW73" s="76"/>
      <c r="EX73" s="76"/>
      <c r="EY73" s="76"/>
      <c r="EZ73" s="76"/>
      <c r="FA73" s="76"/>
      <c r="FB73" s="76"/>
      <c r="FC73" s="76"/>
      <c r="FD73" s="76"/>
      <c r="FE73" s="76"/>
      <c r="FF73" s="76"/>
      <c r="FG73" s="76"/>
      <c r="FH73" s="76"/>
      <c r="FI73" s="76"/>
      <c r="FJ73" s="76"/>
      <c r="FK73" s="76"/>
      <c r="FL73" s="76"/>
      <c r="FM73" s="76"/>
      <c r="FN73" s="76"/>
      <c r="FO73" s="76"/>
      <c r="FP73" s="76"/>
      <c r="FQ73" s="76"/>
      <c r="FR73" s="76"/>
      <c r="FS73" s="76"/>
      <c r="FT73" s="76"/>
      <c r="FU73" s="76"/>
      <c r="FV73" s="76"/>
      <c r="FW73" s="76"/>
      <c r="FX73" s="76"/>
      <c r="FY73" s="76"/>
      <c r="FZ73" s="76"/>
      <c r="GA73" s="76"/>
      <c r="GB73" s="76"/>
      <c r="GC73" s="76"/>
      <c r="GD73" s="76"/>
      <c r="GE73" s="76"/>
      <c r="GF73" s="76"/>
      <c r="GG73" s="76"/>
      <c r="GH73" s="76"/>
      <c r="GI73" s="76"/>
      <c r="GJ73" s="76"/>
      <c r="GK73" s="76"/>
      <c r="GL73" s="76"/>
      <c r="GM73" s="76"/>
      <c r="GN73" s="76"/>
      <c r="GO73" s="76"/>
      <c r="GP73" s="76"/>
      <c r="GQ73" s="76"/>
      <c r="GR73" s="76"/>
      <c r="GS73" s="76"/>
      <c r="GT73" s="76"/>
      <c r="GU73" s="76"/>
      <c r="GV73" s="76"/>
      <c r="GW73" s="76"/>
      <c r="GX73" s="76"/>
      <c r="GY73" s="76"/>
      <c r="GZ73" s="76"/>
      <c r="HA73" s="76"/>
      <c r="HB73" s="76"/>
      <c r="HC73" s="76"/>
      <c r="HD73" s="76"/>
      <c r="HE73" s="76"/>
      <c r="HF73" s="76"/>
      <c r="HG73" s="76"/>
      <c r="HH73" s="76"/>
      <c r="HI73" s="76"/>
      <c r="HJ73" s="76"/>
      <c r="HK73" s="76"/>
      <c r="HL73" s="76"/>
      <c r="HM73" s="76"/>
      <c r="HN73" s="76"/>
      <c r="HO73" s="76"/>
      <c r="HP73" s="76"/>
      <c r="HQ73" s="76"/>
      <c r="HR73" s="76"/>
      <c r="HS73" s="76"/>
      <c r="HT73" s="76"/>
      <c r="HU73" s="76"/>
      <c r="HV73" s="76"/>
      <c r="HW73" s="76"/>
      <c r="HX73" s="76"/>
      <c r="HY73" s="76"/>
      <c r="HZ73" s="76"/>
      <c r="IA73" s="76"/>
      <c r="IB73" s="76"/>
      <c r="IC73" s="76"/>
      <c r="ID73" s="76"/>
      <c r="IE73" s="76"/>
      <c r="IF73" s="76"/>
      <c r="IG73" s="76"/>
      <c r="IH73" s="76"/>
      <c r="II73" s="76"/>
      <c r="IJ73" s="76"/>
      <c r="IK73" s="76"/>
      <c r="IL73" s="76"/>
      <c r="IM73" s="76"/>
      <c r="IN73" s="76"/>
      <c r="IO73" s="76"/>
      <c r="IP73" s="76"/>
      <c r="IQ73" s="76"/>
      <c r="IR73" s="76"/>
      <c r="IS73" s="76"/>
      <c r="IT73" s="76"/>
      <c r="IU73" s="76"/>
      <c r="IV73" s="76"/>
      <c r="IW73" s="76"/>
      <c r="IX73" s="76"/>
      <c r="IY73" s="76"/>
      <c r="IZ73" s="76"/>
      <c r="JA73" s="76"/>
      <c r="JB73" s="76"/>
      <c r="JC73" s="76"/>
      <c r="JD73" s="76"/>
      <c r="JE73" s="76"/>
      <c r="JF73" s="76"/>
      <c r="JG73" s="76"/>
      <c r="JH73" s="76"/>
      <c r="JI73" s="76"/>
      <c r="JJ73" s="76"/>
      <c r="JK73" s="76"/>
      <c r="JL73" s="76"/>
      <c r="JM73" s="76"/>
      <c r="JN73" s="76"/>
      <c r="JO73" s="76"/>
      <c r="JP73" s="76"/>
      <c r="JQ73" s="76"/>
      <c r="JR73" s="76"/>
      <c r="JS73" s="76"/>
      <c r="JT73" s="76"/>
      <c r="JU73" s="76"/>
      <c r="JV73" s="76"/>
      <c r="JW73" s="76"/>
      <c r="JX73" s="76"/>
      <c r="JY73" s="76"/>
      <c r="JZ73" s="76"/>
      <c r="KA73" s="76"/>
      <c r="KB73" s="76"/>
      <c r="KC73" s="76"/>
      <c r="KD73" s="76"/>
      <c r="KE73" s="76"/>
      <c r="KF73" s="76"/>
      <c r="KG73" s="76"/>
      <c r="KH73" s="76"/>
      <c r="KI73" s="76"/>
      <c r="KJ73" s="76"/>
      <c r="KK73" s="76"/>
      <c r="KL73" s="76"/>
      <c r="KM73" s="76"/>
      <c r="KN73" s="76"/>
      <c r="KO73" s="76"/>
      <c r="KP73" s="76"/>
      <c r="KQ73" s="76"/>
      <c r="KR73" s="76"/>
      <c r="KS73" s="76"/>
      <c r="KT73" s="76"/>
      <c r="KU73" s="76"/>
      <c r="KV73" s="76"/>
      <c r="KW73" s="76"/>
      <c r="KX73" s="76"/>
      <c r="KY73" s="76"/>
      <c r="KZ73" s="76"/>
      <c r="LA73" s="76"/>
      <c r="LB73" s="76"/>
      <c r="LC73" s="76"/>
      <c r="LD73" s="76"/>
      <c r="LE73" s="76"/>
      <c r="LF73" s="76"/>
      <c r="LG73" s="76"/>
      <c r="LH73" s="76"/>
      <c r="LI73" s="76"/>
      <c r="LJ73" s="76"/>
      <c r="LK73" s="76"/>
      <c r="LL73" s="76"/>
      <c r="LM73" s="76"/>
      <c r="LN73" s="76"/>
      <c r="LO73" s="76"/>
      <c r="LP73" s="76"/>
      <c r="LQ73" s="76"/>
      <c r="LR73" s="76"/>
      <c r="LS73" s="76"/>
      <c r="LT73" s="76"/>
      <c r="LU73" s="76"/>
      <c r="LV73" s="76"/>
      <c r="LW73" s="76"/>
      <c r="LX73" s="76"/>
      <c r="LY73" s="76"/>
      <c r="LZ73" s="76"/>
      <c r="MA73" s="76"/>
      <c r="MB73" s="76"/>
      <c r="MC73" s="76"/>
      <c r="MD73" s="76"/>
      <c r="ME73" s="76"/>
      <c r="MF73" s="76"/>
      <c r="MG73" s="76"/>
      <c r="MH73" s="76"/>
      <c r="MI73" s="76"/>
      <c r="MJ73" s="76"/>
      <c r="MK73" s="76"/>
      <c r="ML73" s="76"/>
      <c r="MM73" s="76"/>
      <c r="MN73" s="76"/>
      <c r="MO73" s="76"/>
      <c r="MP73" s="76"/>
      <c r="MQ73" s="76"/>
      <c r="MR73" s="76"/>
      <c r="MS73" s="76"/>
      <c r="MT73" s="76"/>
      <c r="MU73" s="76"/>
      <c r="MV73" s="76"/>
      <c r="MW73" s="76"/>
      <c r="MX73" s="76"/>
      <c r="MY73" s="76"/>
      <c r="MZ73" s="76"/>
      <c r="NA73" s="76"/>
      <c r="NB73" s="76"/>
      <c r="NC73" s="76"/>
      <c r="ND73" s="76"/>
      <c r="NE73" s="76"/>
      <c r="NF73" s="76"/>
      <c r="NG73" s="76"/>
      <c r="NH73" s="76"/>
      <c r="NI73" s="76"/>
      <c r="NJ73" s="76"/>
      <c r="NK73" s="76"/>
      <c r="NL73" s="76"/>
      <c r="NM73" s="76"/>
      <c r="NN73" s="76"/>
      <c r="NO73" s="76"/>
      <c r="NP73" s="76"/>
      <c r="NQ73" s="76"/>
      <c r="NR73" s="76"/>
      <c r="NS73" s="76"/>
      <c r="NT73" s="76"/>
      <c r="NU73" s="76"/>
      <c r="NV73" s="76"/>
      <c r="NW73" s="76"/>
      <c r="NX73" s="76"/>
      <c r="NY73" s="76"/>
      <c r="NZ73" s="76"/>
      <c r="OA73" s="76"/>
      <c r="OB73" s="76"/>
      <c r="OC73" s="76"/>
      <c r="OD73" s="76"/>
      <c r="OE73" s="76"/>
      <c r="OF73" s="76"/>
      <c r="OG73" s="76"/>
      <c r="OH73" s="76"/>
      <c r="OI73" s="76"/>
      <c r="OJ73" s="76"/>
      <c r="OK73" s="76"/>
      <c r="OL73" s="76"/>
      <c r="OM73" s="76"/>
      <c r="ON73" s="76"/>
      <c r="OO73" s="76"/>
      <c r="OP73" s="76"/>
      <c r="OQ73" s="76"/>
      <c r="OR73" s="76"/>
      <c r="OS73" s="76"/>
      <c r="OT73" s="76"/>
      <c r="OU73" s="76"/>
      <c r="OV73" s="76"/>
      <c r="OW73" s="76"/>
      <c r="OX73" s="76"/>
      <c r="OY73" s="76"/>
      <c r="OZ73" s="76"/>
      <c r="PA73" s="76"/>
      <c r="PB73" s="76"/>
      <c r="PC73" s="76"/>
      <c r="PD73" s="76"/>
      <c r="PE73" s="76"/>
      <c r="PF73" s="76"/>
      <c r="PG73" s="76"/>
      <c r="PH73" s="76"/>
      <c r="PI73" s="76"/>
      <c r="PJ73" s="76"/>
      <c r="PK73" s="76"/>
      <c r="PL73" s="76"/>
      <c r="PM73" s="76"/>
      <c r="PN73" s="76"/>
      <c r="PO73" s="76"/>
      <c r="PP73" s="76"/>
      <c r="PQ73" s="76"/>
      <c r="PR73" s="76"/>
      <c r="PS73" s="76"/>
      <c r="PT73" s="76"/>
      <c r="PU73" s="76"/>
      <c r="PV73" s="76"/>
      <c r="PW73" s="76"/>
      <c r="PX73" s="76"/>
      <c r="PY73" s="76"/>
      <c r="PZ73" s="76"/>
      <c r="QA73" s="76"/>
      <c r="QB73" s="76"/>
      <c r="QC73" s="76"/>
      <c r="QD73" s="76"/>
      <c r="QE73" s="76"/>
      <c r="QF73" s="76"/>
      <c r="QG73" s="76"/>
      <c r="QH73" s="76"/>
      <c r="QI73" s="76"/>
      <c r="QJ73" s="76"/>
      <c r="QK73" s="76"/>
      <c r="QL73" s="76"/>
      <c r="QM73" s="76"/>
      <c r="QN73" s="76"/>
      <c r="QO73" s="76"/>
      <c r="QP73" s="76"/>
      <c r="QQ73" s="76"/>
      <c r="QR73" s="76"/>
      <c r="QS73" s="76"/>
      <c r="QT73" s="76"/>
      <c r="QU73" s="76"/>
      <c r="QV73" s="76"/>
      <c r="QW73" s="76"/>
      <c r="QX73" s="76"/>
      <c r="QY73" s="76"/>
      <c r="QZ73" s="76"/>
      <c r="RA73" s="76"/>
      <c r="RB73" s="76"/>
      <c r="RC73" s="76"/>
      <c r="RD73" s="76"/>
      <c r="RE73" s="76"/>
      <c r="RF73" s="76"/>
      <c r="RG73" s="76"/>
      <c r="RH73" s="76"/>
      <c r="RI73" s="76"/>
      <c r="RJ73" s="76"/>
      <c r="RK73" s="76"/>
      <c r="RL73" s="76"/>
      <c r="RM73" s="76"/>
      <c r="RN73" s="76"/>
      <c r="RO73" s="76"/>
      <c r="RP73" s="76"/>
      <c r="RQ73" s="76"/>
      <c r="RR73" s="76"/>
      <c r="RS73" s="76"/>
      <c r="RT73" s="76"/>
      <c r="RU73" s="76"/>
      <c r="RV73" s="76"/>
      <c r="RW73" s="76"/>
      <c r="RX73" s="76"/>
      <c r="RY73" s="76"/>
      <c r="RZ73" s="76"/>
      <c r="SA73" s="76"/>
      <c r="SB73" s="76"/>
      <c r="SC73" s="76"/>
      <c r="SD73" s="76"/>
      <c r="SE73" s="76"/>
      <c r="SF73" s="76"/>
      <c r="SG73" s="76"/>
      <c r="SH73" s="76"/>
      <c r="SI73" s="76"/>
      <c r="SJ73" s="76"/>
      <c r="SK73" s="76"/>
      <c r="SL73" s="76"/>
      <c r="SM73" s="76"/>
      <c r="SN73" s="76"/>
      <c r="SO73" s="76"/>
      <c r="SP73" s="76"/>
      <c r="SQ73" s="76"/>
      <c r="SR73" s="76"/>
      <c r="SS73" s="76"/>
      <c r="ST73" s="76"/>
      <c r="SU73" s="76"/>
      <c r="SV73" s="76"/>
      <c r="SW73" s="76"/>
      <c r="SX73" s="76"/>
      <c r="SY73" s="76"/>
      <c r="SZ73" s="76"/>
      <c r="TA73" s="76"/>
      <c r="TB73" s="76"/>
      <c r="TC73" s="76"/>
      <c r="TD73" s="76"/>
      <c r="TE73" s="76"/>
      <c r="TF73" s="76"/>
      <c r="TG73" s="76"/>
      <c r="TH73" s="76"/>
      <c r="TI73" s="76"/>
      <c r="TJ73" s="76"/>
      <c r="TK73" s="76"/>
      <c r="TL73" s="76"/>
      <c r="TM73" s="76"/>
      <c r="TN73" s="76"/>
      <c r="TO73" s="76"/>
      <c r="TP73" s="76"/>
      <c r="TQ73" s="76"/>
      <c r="TR73" s="76"/>
      <c r="TS73" s="76"/>
      <c r="TT73" s="76"/>
      <c r="TU73" s="76"/>
      <c r="TV73" s="76"/>
      <c r="TW73" s="76"/>
      <c r="TX73" s="76"/>
      <c r="TY73" s="76"/>
      <c r="TZ73" s="76"/>
      <c r="UA73" s="76"/>
      <c r="UB73" s="76"/>
      <c r="UC73" s="76"/>
      <c r="UD73" s="76"/>
      <c r="UE73" s="76"/>
      <c r="UF73" s="76"/>
      <c r="UG73" s="76"/>
      <c r="UH73" s="76"/>
      <c r="UI73" s="76"/>
      <c r="UJ73" s="76"/>
      <c r="UK73" s="76"/>
      <c r="UL73" s="76"/>
      <c r="UM73" s="76"/>
      <c r="UN73" s="76"/>
      <c r="UO73" s="76"/>
      <c r="UP73" s="76"/>
      <c r="UQ73" s="76"/>
      <c r="UR73" s="76"/>
      <c r="US73" s="76"/>
      <c r="UT73" s="76"/>
      <c r="UU73" s="76"/>
      <c r="UV73" s="76"/>
      <c r="UW73" s="76"/>
      <c r="UX73" s="76"/>
      <c r="UY73" s="76"/>
      <c r="UZ73" s="76"/>
      <c r="VA73" s="76"/>
      <c r="VB73" s="76"/>
      <c r="VC73" s="76"/>
      <c r="VD73" s="76"/>
      <c r="VE73" s="76"/>
      <c r="VF73" s="76"/>
      <c r="VG73" s="76"/>
      <c r="VH73" s="76"/>
      <c r="VI73" s="76"/>
      <c r="VJ73" s="76"/>
      <c r="VK73" s="76"/>
      <c r="VL73" s="76"/>
      <c r="VM73" s="76"/>
      <c r="VN73" s="76"/>
      <c r="VO73" s="76"/>
      <c r="VP73" s="76"/>
      <c r="VQ73" s="76"/>
      <c r="VR73" s="76"/>
      <c r="VS73" s="76"/>
      <c r="VT73" s="76"/>
      <c r="VU73" s="76"/>
      <c r="VV73" s="76"/>
      <c r="VW73" s="76"/>
      <c r="VX73" s="76"/>
      <c r="VY73" s="76"/>
      <c r="VZ73" s="76"/>
      <c r="WA73" s="76"/>
      <c r="WB73" s="76"/>
      <c r="WC73" s="76"/>
      <c r="WD73" s="76"/>
      <c r="WE73" s="76"/>
      <c r="WF73" s="76"/>
      <c r="WG73" s="76"/>
      <c r="WH73" s="76"/>
      <c r="WI73" s="76"/>
      <c r="WJ73" s="76"/>
      <c r="WK73" s="76"/>
      <c r="WL73" s="76"/>
      <c r="WM73" s="76"/>
      <c r="WN73" s="76"/>
      <c r="WO73" s="76"/>
      <c r="WP73" s="76"/>
      <c r="WQ73" s="76"/>
      <c r="WR73" s="76"/>
      <c r="WS73" s="76"/>
      <c r="WT73" s="76"/>
      <c r="WU73" s="76"/>
      <c r="WV73" s="76"/>
      <c r="WW73" s="76"/>
      <c r="WX73" s="76"/>
      <c r="WY73" s="76"/>
      <c r="WZ73" s="76"/>
      <c r="XA73" s="76"/>
      <c r="XB73" s="76"/>
      <c r="XC73" s="76"/>
      <c r="XD73" s="76"/>
      <c r="XE73" s="76"/>
      <c r="XF73" s="76"/>
      <c r="XG73" s="76"/>
      <c r="XH73" s="76"/>
      <c r="XI73" s="76"/>
      <c r="XJ73" s="76"/>
      <c r="XK73" s="76"/>
      <c r="XL73" s="76"/>
      <c r="XM73" s="76"/>
      <c r="XN73" s="76"/>
      <c r="XO73" s="76"/>
      <c r="XP73" s="76"/>
      <c r="XQ73" s="76"/>
      <c r="XR73" s="76"/>
      <c r="XS73" s="76"/>
      <c r="XT73" s="76"/>
      <c r="XU73" s="76"/>
      <c r="XV73" s="76"/>
      <c r="XW73" s="76"/>
      <c r="XX73" s="76"/>
      <c r="XY73" s="76"/>
      <c r="XZ73" s="76"/>
      <c r="YA73" s="76"/>
      <c r="YB73" s="76"/>
      <c r="YC73" s="76"/>
      <c r="YD73" s="76"/>
      <c r="YE73" s="76"/>
      <c r="YF73" s="76"/>
      <c r="YG73" s="76"/>
      <c r="YH73" s="76"/>
      <c r="YI73" s="76"/>
      <c r="YJ73" s="76"/>
      <c r="YK73" s="76"/>
      <c r="YL73" s="76"/>
      <c r="YM73" s="76"/>
      <c r="YN73" s="76"/>
      <c r="YO73" s="76"/>
      <c r="YP73" s="76"/>
      <c r="YQ73" s="76"/>
      <c r="YR73" s="76"/>
      <c r="YS73" s="76"/>
      <c r="YT73" s="76"/>
      <c r="YU73" s="76"/>
      <c r="YV73" s="76"/>
      <c r="YW73" s="76"/>
      <c r="YX73" s="76"/>
      <c r="YY73" s="76"/>
      <c r="YZ73" s="76"/>
      <c r="ZA73" s="76"/>
      <c r="ZB73" s="76"/>
      <c r="ZC73" s="76"/>
      <c r="ZD73" s="76"/>
      <c r="ZE73" s="76"/>
      <c r="ZF73" s="76"/>
      <c r="ZG73" s="76"/>
      <c r="ZH73" s="76"/>
      <c r="ZI73" s="76"/>
      <c r="ZJ73" s="76"/>
      <c r="ZK73" s="76"/>
      <c r="ZL73" s="76"/>
      <c r="ZM73" s="76"/>
      <c r="ZN73" s="76"/>
      <c r="ZO73" s="76"/>
      <c r="ZP73" s="76"/>
      <c r="ZQ73" s="76"/>
      <c r="ZR73" s="76"/>
      <c r="ZS73" s="76"/>
      <c r="ZT73" s="76"/>
      <c r="ZU73" s="76"/>
      <c r="ZV73" s="76"/>
      <c r="ZW73" s="76"/>
      <c r="ZX73" s="76"/>
      <c r="ZY73" s="76"/>
      <c r="ZZ73" s="76"/>
      <c r="AAA73" s="76"/>
      <c r="AAB73" s="76"/>
      <c r="AAC73" s="76"/>
      <c r="AAD73" s="76"/>
      <c r="AAE73" s="76"/>
      <c r="AAF73" s="76"/>
      <c r="AAG73" s="76"/>
      <c r="AAH73" s="76"/>
      <c r="AAI73" s="76"/>
      <c r="AAJ73" s="76"/>
      <c r="AAK73" s="76"/>
      <c r="AAL73" s="76"/>
      <c r="AAM73" s="76"/>
      <c r="AAN73" s="76"/>
      <c r="AAO73" s="76"/>
      <c r="AAP73" s="76"/>
      <c r="AAQ73" s="76"/>
      <c r="AAR73" s="76"/>
      <c r="AAS73" s="76"/>
      <c r="AAT73" s="76"/>
      <c r="AAU73" s="76"/>
      <c r="AAV73" s="76"/>
      <c r="AAW73" s="76"/>
      <c r="AAX73" s="76"/>
      <c r="AAY73" s="76"/>
      <c r="AAZ73" s="76"/>
      <c r="ABA73" s="76"/>
      <c r="ABB73" s="76"/>
      <c r="ABC73" s="76"/>
      <c r="ABD73" s="76"/>
      <c r="ABE73" s="76"/>
      <c r="ABF73" s="76"/>
      <c r="ABG73" s="76"/>
      <c r="ABH73" s="76"/>
      <c r="ABI73" s="76"/>
      <c r="ABJ73" s="76"/>
      <c r="ABK73" s="76"/>
      <c r="ABL73" s="76"/>
      <c r="ABM73" s="76"/>
      <c r="ABN73" s="76"/>
      <c r="ABO73" s="76"/>
      <c r="ABP73" s="76"/>
      <c r="ABQ73" s="76"/>
      <c r="ABR73" s="76"/>
      <c r="ABS73" s="76"/>
      <c r="ABT73" s="76"/>
      <c r="ABU73" s="76"/>
      <c r="ABV73" s="76"/>
      <c r="ABW73" s="76"/>
      <c r="ABX73" s="76"/>
      <c r="ABY73" s="76"/>
      <c r="ABZ73" s="76"/>
      <c r="ACA73" s="76"/>
      <c r="ACB73" s="76"/>
      <c r="ACC73" s="76"/>
      <c r="ACD73" s="76"/>
      <c r="ACE73" s="76"/>
      <c r="ACF73" s="76"/>
      <c r="ACG73" s="76"/>
      <c r="ACH73" s="76"/>
      <c r="ACI73" s="76"/>
      <c r="ACJ73" s="76"/>
      <c r="ACK73" s="76"/>
      <c r="ACL73" s="76"/>
      <c r="ACM73" s="76"/>
      <c r="ACN73" s="76"/>
      <c r="ACO73" s="76"/>
      <c r="ACP73" s="76"/>
      <c r="ACQ73" s="76"/>
      <c r="ACR73" s="76"/>
      <c r="ACS73" s="76"/>
      <c r="ACT73" s="76"/>
      <c r="ACU73" s="76"/>
      <c r="ACV73" s="76"/>
      <c r="ACW73" s="76"/>
      <c r="ACX73" s="76"/>
      <c r="ACY73" s="76"/>
      <c r="ACZ73" s="76"/>
      <c r="ADA73" s="76"/>
      <c r="ADB73" s="76"/>
      <c r="ADC73" s="76"/>
      <c r="ADD73" s="76"/>
      <c r="ADE73" s="76"/>
      <c r="ADF73" s="76"/>
      <c r="ADG73" s="76"/>
      <c r="ADH73" s="76"/>
      <c r="ADI73" s="76"/>
      <c r="ADJ73" s="76"/>
      <c r="ADK73" s="76"/>
      <c r="ADL73" s="76"/>
      <c r="ADM73" s="76"/>
      <c r="ADN73" s="76"/>
      <c r="ADO73" s="76"/>
      <c r="ADP73" s="76"/>
      <c r="ADQ73" s="76"/>
      <c r="ADR73" s="76"/>
      <c r="ADS73" s="76"/>
      <c r="ADT73" s="76"/>
      <c r="ADU73" s="76"/>
      <c r="ADV73" s="76"/>
      <c r="ADW73" s="76"/>
      <c r="ADX73" s="76"/>
      <c r="ADY73" s="76"/>
      <c r="ADZ73" s="76"/>
      <c r="AEA73" s="76"/>
      <c r="AEB73" s="76"/>
      <c r="AEC73" s="76"/>
      <c r="AED73" s="76"/>
      <c r="AEE73" s="76"/>
      <c r="AEF73" s="76"/>
      <c r="AEG73" s="76"/>
      <c r="AEH73" s="76"/>
      <c r="AEI73" s="76"/>
      <c r="AEJ73" s="76"/>
      <c r="AEK73" s="76"/>
      <c r="AEL73" s="76"/>
      <c r="AEM73" s="76"/>
      <c r="AEN73" s="76"/>
      <c r="AEO73" s="76"/>
      <c r="AEP73" s="76"/>
      <c r="AEQ73" s="76"/>
      <c r="AER73" s="76"/>
      <c r="AES73" s="76"/>
      <c r="AET73" s="76"/>
      <c r="AEU73" s="76"/>
      <c r="AEV73" s="76"/>
      <c r="AEW73" s="76"/>
      <c r="AEX73" s="76"/>
      <c r="AEY73" s="76"/>
      <c r="AEZ73" s="76"/>
      <c r="AFA73" s="76"/>
      <c r="AFB73" s="76"/>
      <c r="AFC73" s="76"/>
      <c r="AFD73" s="76"/>
      <c r="AFE73" s="76"/>
      <c r="AFF73" s="76"/>
      <c r="AFG73" s="76"/>
      <c r="AFH73" s="76"/>
      <c r="AFI73" s="76"/>
      <c r="AFJ73" s="76"/>
      <c r="AFK73" s="76"/>
      <c r="AFL73" s="76"/>
      <c r="AFM73" s="76"/>
      <c r="AFN73" s="76"/>
      <c r="AFO73" s="76"/>
      <c r="AFP73" s="76"/>
      <c r="AFQ73" s="76"/>
      <c r="AFR73" s="76"/>
      <c r="AFS73" s="76"/>
      <c r="AFT73" s="76"/>
      <c r="AFU73" s="76"/>
      <c r="AFV73" s="76"/>
      <c r="AFW73" s="76"/>
      <c r="AFX73" s="76"/>
      <c r="AFY73" s="76"/>
      <c r="AFZ73" s="76"/>
      <c r="AGA73" s="76"/>
      <c r="AGB73" s="76"/>
      <c r="AGC73" s="76"/>
      <c r="AGD73" s="76"/>
      <c r="AGE73" s="76"/>
      <c r="AGF73" s="76"/>
      <c r="AGG73" s="76"/>
      <c r="AGH73" s="76"/>
      <c r="AGI73" s="76"/>
      <c r="AGJ73" s="76"/>
      <c r="AGK73" s="76"/>
      <c r="AGL73" s="76"/>
      <c r="AGM73" s="76"/>
      <c r="AGN73" s="76"/>
      <c r="AGO73" s="76"/>
      <c r="AGP73" s="76"/>
      <c r="AGQ73" s="76"/>
      <c r="AGR73" s="76"/>
      <c r="AGS73" s="76"/>
      <c r="AGT73" s="76"/>
      <c r="AGU73" s="76"/>
      <c r="AGV73" s="76"/>
      <c r="AGW73" s="76"/>
      <c r="AGX73" s="76"/>
      <c r="AGY73" s="76"/>
      <c r="AGZ73" s="76"/>
      <c r="AHA73" s="76"/>
      <c r="AHB73" s="76"/>
      <c r="AHC73" s="76"/>
      <c r="AHD73" s="76"/>
      <c r="AHE73" s="76"/>
      <c r="AHF73" s="76"/>
      <c r="AHG73" s="76"/>
      <c r="AHH73" s="76"/>
      <c r="AHI73" s="76"/>
      <c r="AHJ73" s="76"/>
      <c r="AHK73" s="76"/>
      <c r="AHL73" s="76"/>
      <c r="AHM73" s="76"/>
      <c r="AHN73" s="76"/>
      <c r="AHO73" s="76"/>
      <c r="AHP73" s="76"/>
      <c r="AHQ73" s="76"/>
      <c r="AHR73" s="76"/>
      <c r="AHS73" s="76"/>
      <c r="AHT73" s="76"/>
      <c r="AHU73" s="76"/>
      <c r="AHV73" s="76"/>
      <c r="AHW73" s="76"/>
      <c r="AHX73" s="76"/>
      <c r="AHY73" s="76"/>
      <c r="AHZ73" s="76"/>
      <c r="AIA73" s="76"/>
      <c r="AIB73" s="76"/>
      <c r="AIC73" s="76"/>
      <c r="AID73" s="76"/>
      <c r="AIE73" s="76"/>
      <c r="AIF73" s="76"/>
      <c r="AIG73" s="76"/>
      <c r="AIH73" s="76"/>
      <c r="AII73" s="76"/>
    </row>
    <row r="74" spans="1:919" s="59" customFormat="1" ht="13.5" customHeight="1" x14ac:dyDescent="0.25">
      <c r="A74" s="71">
        <v>0.48</v>
      </c>
      <c r="B74" s="71">
        <v>1.98</v>
      </c>
      <c r="C74" s="71" t="str">
        <f>IF(LEN(I74)=0,"",1+ABS((I74*A74)/LEN(I74))+A74)</f>
        <v/>
      </c>
      <c r="D74" s="71">
        <f>IF(LEN(J74)=0,"",1+ABS((J74*B74)/LEN(J74))+B74)</f>
        <v>2.98</v>
      </c>
      <c r="E74" s="767" t="s">
        <v>2133</v>
      </c>
      <c r="F74" s="769" t="s">
        <v>2315</v>
      </c>
      <c r="G74" s="769"/>
      <c r="H74" s="770">
        <v>246</v>
      </c>
      <c r="I74" s="383"/>
      <c r="J74" s="383">
        <v>0</v>
      </c>
    </row>
    <row r="75" spans="1:919" s="59" customFormat="1" ht="13.5" customHeight="1" x14ac:dyDescent="0.25">
      <c r="A75" s="71">
        <v>0.49</v>
      </c>
      <c r="B75" s="71">
        <v>1.99</v>
      </c>
      <c r="C75" s="71">
        <f>IF(LEN(I75)=0,"",1+ABS((I75*A75)/LEN(I75))+A75)</f>
        <v>1015.4225</v>
      </c>
      <c r="D75" s="71">
        <f>IF(LEN(J75)=0,"",1+ABS((J75*B75)/LEN(J75))+B75)</f>
        <v>306.13333333333333</v>
      </c>
      <c r="E75" s="767" t="s">
        <v>2135</v>
      </c>
      <c r="F75" s="769" t="s">
        <v>2316</v>
      </c>
      <c r="G75" s="769"/>
      <c r="H75" s="770">
        <v>247</v>
      </c>
      <c r="I75" s="382">
        <f t="array" ref="I75">IF(AND(ISBLANK(I76:I78)),"",SUM(I76:I78))</f>
        <v>8277</v>
      </c>
      <c r="J75" s="382">
        <f t="array" ref="J75">IF(AND(ISBLANK(J76:J78)),"",SUM(J76:J78))</f>
        <v>457</v>
      </c>
    </row>
    <row r="76" spans="1:919" s="59" customFormat="1" ht="13.5" customHeight="1" x14ac:dyDescent="0.25">
      <c r="A76" s="71">
        <v>0.5</v>
      </c>
      <c r="B76" s="71">
        <v>2</v>
      </c>
      <c r="C76" s="71">
        <f t="shared" ref="C76:D108" si="2">IF(LEN(I76)=0,"",1+ABS((I76*A76)/LEN(I76))+A76)</f>
        <v>1.5</v>
      </c>
      <c r="D76" s="71">
        <f t="shared" si="2"/>
        <v>3</v>
      </c>
      <c r="E76" s="767" t="s">
        <v>2317</v>
      </c>
      <c r="F76" s="768" t="s">
        <v>2318</v>
      </c>
      <c r="G76" s="769"/>
      <c r="H76" s="770">
        <v>248</v>
      </c>
      <c r="I76" s="383">
        <v>0</v>
      </c>
      <c r="J76" s="383">
        <v>0</v>
      </c>
    </row>
    <row r="77" spans="1:919" s="59" customFormat="1" ht="13.5" customHeight="1" x14ac:dyDescent="0.25">
      <c r="A77" s="71">
        <v>0.51</v>
      </c>
      <c r="B77" s="71">
        <v>2.0099999999999998</v>
      </c>
      <c r="C77" s="71">
        <f t="shared" si="2"/>
        <v>1.51</v>
      </c>
      <c r="D77" s="71">
        <f t="shared" si="2"/>
        <v>3.01</v>
      </c>
      <c r="E77" s="767" t="s">
        <v>2319</v>
      </c>
      <c r="F77" s="768" t="s">
        <v>2320</v>
      </c>
      <c r="G77" s="769"/>
      <c r="H77" s="770">
        <v>249</v>
      </c>
      <c r="I77" s="383">
        <v>0</v>
      </c>
      <c r="J77" s="383">
        <v>0</v>
      </c>
    </row>
    <row r="78" spans="1:919" s="59" customFormat="1" ht="13.5" customHeight="1" x14ac:dyDescent="0.25">
      <c r="A78" s="71">
        <v>0.52</v>
      </c>
      <c r="B78" s="71">
        <v>2.02</v>
      </c>
      <c r="C78" s="71">
        <f t="shared" si="2"/>
        <v>1077.53</v>
      </c>
      <c r="D78" s="71">
        <f t="shared" si="2"/>
        <v>310.73333333333329</v>
      </c>
      <c r="E78" s="767" t="s">
        <v>2321</v>
      </c>
      <c r="F78" s="768" t="s">
        <v>2322</v>
      </c>
      <c r="G78" s="769"/>
      <c r="H78" s="770">
        <v>250</v>
      </c>
      <c r="I78" s="383">
        <v>8277</v>
      </c>
      <c r="J78" s="383">
        <v>457</v>
      </c>
    </row>
    <row r="79" spans="1:919" s="59" customFormat="1" ht="13.5" customHeight="1" x14ac:dyDescent="0.25">
      <c r="A79" s="71">
        <v>0.53</v>
      </c>
      <c r="B79" s="71">
        <v>2.0299999999999998</v>
      </c>
      <c r="C79" s="71">
        <f t="shared" si="2"/>
        <v>7282.670000000001</v>
      </c>
      <c r="D79" s="71">
        <f t="shared" si="2"/>
        <v>31032.797999999999</v>
      </c>
      <c r="E79" s="767" t="s">
        <v>2138</v>
      </c>
      <c r="F79" s="769" t="s">
        <v>2323</v>
      </c>
      <c r="G79" s="769"/>
      <c r="H79" s="770">
        <v>251</v>
      </c>
      <c r="I79" s="383">
        <v>68690</v>
      </c>
      <c r="J79" s="383">
        <v>76428</v>
      </c>
    </row>
    <row r="80" spans="1:919" s="59" customFormat="1" ht="13.5" customHeight="1" x14ac:dyDescent="0.25">
      <c r="A80" s="71">
        <v>0.54</v>
      </c>
      <c r="B80" s="71">
        <v>2.04</v>
      </c>
      <c r="C80" s="71">
        <f t="shared" si="2"/>
        <v>836311.21750000014</v>
      </c>
      <c r="D80" s="71">
        <f t="shared" si="2"/>
        <v>2952113.0500000003</v>
      </c>
      <c r="E80" s="771" t="s">
        <v>2162</v>
      </c>
      <c r="F80" s="769" t="s">
        <v>2324</v>
      </c>
      <c r="G80" s="769"/>
      <c r="H80" s="761">
        <v>252</v>
      </c>
      <c r="I80" s="759">
        <f>IFERROR(IF(AND(I19,I32)="","",SUM(I19,I32)),"")</f>
        <v>12389773</v>
      </c>
      <c r="J80" s="759">
        <f>IFERROR(IF(AND(J19,J32)="","",SUM(J19,J32)),"")</f>
        <v>11576902</v>
      </c>
    </row>
    <row r="81" spans="1:10" s="59" customFormat="1" ht="13.5" customHeight="1" x14ac:dyDescent="0.25">
      <c r="A81" s="71">
        <v>0.55000000000000004</v>
      </c>
      <c r="B81" s="71">
        <v>2.0499999999999998</v>
      </c>
      <c r="C81" s="71">
        <f t="shared" si="2"/>
        <v>811466.39375000016</v>
      </c>
      <c r="D81" s="71">
        <f t="shared" si="2"/>
        <v>2729639.8062499994</v>
      </c>
      <c r="E81" s="771" t="s">
        <v>2325</v>
      </c>
      <c r="F81" s="769" t="s">
        <v>2326</v>
      </c>
      <c r="G81" s="769"/>
      <c r="H81" s="761">
        <v>253</v>
      </c>
      <c r="I81" s="759">
        <f>IFERROR(IF(AND(I82,I83,I84,I85,I86,I90,I97,I98)="","",SUM(I82,I83,I84,I85,I86,I90,I97,I98)),"")</f>
        <v>11803125</v>
      </c>
      <c r="J81" s="759">
        <f>IFERROR(IF(AND(J82,J83,J84,J85,J86,J90,J97,J98)="","",SUM(J82,J83,J84,J85,J86,J90,J97,J98)),"")</f>
        <v>10652241</v>
      </c>
    </row>
    <row r="82" spans="1:10" s="59" customFormat="1" ht="13.5" customHeight="1" x14ac:dyDescent="0.25">
      <c r="A82" s="71">
        <v>0.56000000000000005</v>
      </c>
      <c r="B82" s="71">
        <v>2.06</v>
      </c>
      <c r="C82" s="71">
        <f t="shared" si="2"/>
        <v>74525.8</v>
      </c>
      <c r="D82" s="71">
        <f t="shared" si="2"/>
        <v>548456.28285714297</v>
      </c>
      <c r="E82" s="767" t="s">
        <v>2081</v>
      </c>
      <c r="F82" s="769" t="s">
        <v>2327</v>
      </c>
      <c r="G82" s="769"/>
      <c r="H82" s="770">
        <v>254</v>
      </c>
      <c r="I82" s="383">
        <v>798474</v>
      </c>
      <c r="J82" s="383">
        <v>1863676</v>
      </c>
    </row>
    <row r="83" spans="1:10" s="59" customFormat="1" ht="13.5" customHeight="1" x14ac:dyDescent="0.25">
      <c r="A83" s="71">
        <v>0.56999999999999995</v>
      </c>
      <c r="B83" s="71">
        <v>2.0699999999999998</v>
      </c>
      <c r="C83" s="71">
        <f t="shared" si="2"/>
        <v>1.5699999999999998</v>
      </c>
      <c r="D83" s="71">
        <f t="shared" si="2"/>
        <v>3.07</v>
      </c>
      <c r="E83" s="767" t="s">
        <v>2100</v>
      </c>
      <c r="F83" s="769" t="s">
        <v>2328</v>
      </c>
      <c r="G83" s="769"/>
      <c r="H83" s="770">
        <v>255</v>
      </c>
      <c r="I83" s="383">
        <v>0</v>
      </c>
      <c r="J83" s="383">
        <v>0</v>
      </c>
    </row>
    <row r="84" spans="1:10" s="59" customFormat="1" ht="13.5" customHeight="1" x14ac:dyDescent="0.25">
      <c r="A84" s="71">
        <v>0.57999999999999996</v>
      </c>
      <c r="B84" s="71">
        <v>2.08</v>
      </c>
      <c r="C84" s="71">
        <f t="shared" si="2"/>
        <v>61798.840000000004</v>
      </c>
      <c r="D84" s="71">
        <f t="shared" si="2"/>
        <v>169965.08</v>
      </c>
      <c r="E84" s="767" t="s">
        <v>2110</v>
      </c>
      <c r="F84" s="769" t="s">
        <v>2329</v>
      </c>
      <c r="G84" s="769"/>
      <c r="H84" s="770">
        <v>256</v>
      </c>
      <c r="I84" s="383">
        <v>639282</v>
      </c>
      <c r="J84" s="383">
        <v>490275</v>
      </c>
    </row>
    <row r="85" spans="1:10" s="59" customFormat="1" ht="13.5" customHeight="1" x14ac:dyDescent="0.25">
      <c r="A85" s="71">
        <v>0.59</v>
      </c>
      <c r="B85" s="71">
        <v>2.09</v>
      </c>
      <c r="C85" s="71">
        <f t="shared" si="2"/>
        <v>320894.07714285713</v>
      </c>
      <c r="D85" s="71">
        <f t="shared" si="2"/>
        <v>1060020.3371428573</v>
      </c>
      <c r="E85" s="767" t="s">
        <v>2113</v>
      </c>
      <c r="F85" s="769" t="s">
        <v>2330</v>
      </c>
      <c r="G85" s="769"/>
      <c r="H85" s="770">
        <v>257</v>
      </c>
      <c r="I85" s="383">
        <v>3807199</v>
      </c>
      <c r="J85" s="383">
        <v>3550297</v>
      </c>
    </row>
    <row r="86" spans="1:10" s="59" customFormat="1" ht="13.5" customHeight="1" x14ac:dyDescent="0.25">
      <c r="A86" s="71">
        <v>0.6</v>
      </c>
      <c r="B86" s="71">
        <v>2.1</v>
      </c>
      <c r="C86" s="71">
        <f t="shared" si="2"/>
        <v>375816.65714285709</v>
      </c>
      <c r="D86" s="71">
        <f t="shared" si="2"/>
        <v>872112.1</v>
      </c>
      <c r="E86" s="767" t="s">
        <v>2125</v>
      </c>
      <c r="F86" s="769" t="s">
        <v>2331</v>
      </c>
      <c r="G86" s="769"/>
      <c r="H86" s="770">
        <v>258</v>
      </c>
      <c r="I86" s="382">
        <f t="array" ref="I86">IF(AND(ISBLANK(I87:I89)),"",SUM(I87:I89))</f>
        <v>4384509</v>
      </c>
      <c r="J86" s="382">
        <f t="array" ref="J86">IF(AND(ISBLANK(J87:J89)),"",SUM(J87:J89))</f>
        <v>2907030</v>
      </c>
    </row>
    <row r="87" spans="1:10" s="59" customFormat="1" ht="13.5" customHeight="1" x14ac:dyDescent="0.25">
      <c r="A87" s="71">
        <v>0.61</v>
      </c>
      <c r="B87" s="71">
        <v>2.11</v>
      </c>
      <c r="C87" s="71">
        <f t="shared" si="2"/>
        <v>311997.87428571429</v>
      </c>
      <c r="D87" s="71">
        <f t="shared" si="2"/>
        <v>708459.12142857141</v>
      </c>
      <c r="E87" s="767" t="s">
        <v>2179</v>
      </c>
      <c r="F87" s="768" t="s">
        <v>2332</v>
      </c>
      <c r="G87" s="769"/>
      <c r="H87" s="770">
        <v>259</v>
      </c>
      <c r="I87" s="383">
        <v>3580285</v>
      </c>
      <c r="J87" s="383">
        <v>2350328</v>
      </c>
    </row>
    <row r="88" spans="1:10" s="59" customFormat="1" ht="13.5" customHeight="1" x14ac:dyDescent="0.25">
      <c r="A88" s="71">
        <v>0.62</v>
      </c>
      <c r="B88" s="71">
        <v>2.12</v>
      </c>
      <c r="C88" s="71">
        <f t="shared" si="2"/>
        <v>79101.013333333321</v>
      </c>
      <c r="D88" s="71">
        <f t="shared" si="2"/>
        <v>190675.21333333335</v>
      </c>
      <c r="E88" s="767" t="s">
        <v>2180</v>
      </c>
      <c r="F88" s="768" t="s">
        <v>2333</v>
      </c>
      <c r="G88" s="769"/>
      <c r="H88" s="770">
        <v>260</v>
      </c>
      <c r="I88" s="383">
        <v>765478</v>
      </c>
      <c r="J88" s="383">
        <v>539638</v>
      </c>
    </row>
    <row r="89" spans="1:10" s="59" customFormat="1" ht="13.5" customHeight="1" x14ac:dyDescent="0.25">
      <c r="A89" s="71">
        <v>0.63</v>
      </c>
      <c r="B89" s="71">
        <v>2.13</v>
      </c>
      <c r="C89" s="71">
        <f t="shared" si="2"/>
        <v>4883.6260000000002</v>
      </c>
      <c r="D89" s="71">
        <f t="shared" si="2"/>
        <v>7272.3940000000002</v>
      </c>
      <c r="E89" s="767" t="s">
        <v>2181</v>
      </c>
      <c r="F89" s="768" t="s">
        <v>2334</v>
      </c>
      <c r="G89" s="769"/>
      <c r="H89" s="770">
        <v>261</v>
      </c>
      <c r="I89" s="383">
        <v>38746</v>
      </c>
      <c r="J89" s="383">
        <v>17064</v>
      </c>
    </row>
    <row r="90" spans="1:10" s="59" customFormat="1" ht="13.5" customHeight="1" x14ac:dyDescent="0.25">
      <c r="A90" s="71">
        <v>0.64</v>
      </c>
      <c r="B90" s="71">
        <v>2.14</v>
      </c>
      <c r="C90" s="71">
        <f t="shared" si="2"/>
        <v>110772.56571428571</v>
      </c>
      <c r="D90" s="71">
        <f t="shared" si="2"/>
        <v>323501.13142857142</v>
      </c>
      <c r="E90" s="767" t="s">
        <v>2128</v>
      </c>
      <c r="F90" s="769" t="s">
        <v>2335</v>
      </c>
      <c r="G90" s="769"/>
      <c r="H90" s="770">
        <v>262</v>
      </c>
      <c r="I90" s="382">
        <f t="array" ref="I90">IF(AND(ISBLANK(I91:I96)),"",SUM(I91:I96))</f>
        <v>1211557</v>
      </c>
      <c r="J90" s="382">
        <f t="array" ref="J90">IF(AND(ISBLANK(J91:J96)),"",SUM(J91:J96))</f>
        <v>1058171</v>
      </c>
    </row>
    <row r="91" spans="1:10" s="59" customFormat="1" ht="13.5" customHeight="1" x14ac:dyDescent="0.25">
      <c r="A91" s="71">
        <v>0.65</v>
      </c>
      <c r="B91" s="71">
        <v>2.15</v>
      </c>
      <c r="C91" s="71">
        <f t="shared" si="2"/>
        <v>112344.77142857142</v>
      </c>
      <c r="D91" s="71">
        <f t="shared" si="2"/>
        <v>324462.72142857144</v>
      </c>
      <c r="E91" s="767" t="s">
        <v>2220</v>
      </c>
      <c r="F91" s="768" t="s">
        <v>2336</v>
      </c>
      <c r="G91" s="769"/>
      <c r="H91" s="770">
        <v>263</v>
      </c>
      <c r="I91" s="383">
        <v>1209849</v>
      </c>
      <c r="J91" s="383">
        <v>1056380</v>
      </c>
    </row>
    <row r="92" spans="1:10" s="59" customFormat="1" ht="13.5" customHeight="1" x14ac:dyDescent="0.25">
      <c r="A92" s="71">
        <v>0.66</v>
      </c>
      <c r="B92" s="71">
        <v>2.16</v>
      </c>
      <c r="C92" s="71">
        <f t="shared" si="2"/>
        <v>1.6600000000000001</v>
      </c>
      <c r="D92" s="71">
        <f t="shared" si="2"/>
        <v>3.16</v>
      </c>
      <c r="E92" s="767" t="s">
        <v>2222</v>
      </c>
      <c r="F92" s="768" t="s">
        <v>2337</v>
      </c>
      <c r="G92" s="769"/>
      <c r="H92" s="770">
        <v>264</v>
      </c>
      <c r="I92" s="383">
        <v>0</v>
      </c>
      <c r="J92" s="383">
        <v>0</v>
      </c>
    </row>
    <row r="93" spans="1:10" s="59" customFormat="1" ht="13.5" customHeight="1" x14ac:dyDescent="0.25">
      <c r="A93" s="71">
        <v>0.67</v>
      </c>
      <c r="B93" s="71">
        <v>2.17</v>
      </c>
      <c r="C93" s="71">
        <f t="shared" si="2"/>
        <v>1.67</v>
      </c>
      <c r="D93" s="71">
        <f t="shared" si="2"/>
        <v>3.17</v>
      </c>
      <c r="E93" s="767" t="s">
        <v>2338</v>
      </c>
      <c r="F93" s="768" t="s">
        <v>2339</v>
      </c>
      <c r="G93" s="769"/>
      <c r="H93" s="770">
        <v>265</v>
      </c>
      <c r="I93" s="383">
        <v>0</v>
      </c>
      <c r="J93" s="383">
        <v>0</v>
      </c>
    </row>
    <row r="94" spans="1:10" s="59" customFormat="1" ht="13.5" customHeight="1" x14ac:dyDescent="0.25">
      <c r="A94" s="71">
        <v>0.68</v>
      </c>
      <c r="B94" s="71">
        <v>2.1800000000000002</v>
      </c>
      <c r="C94" s="71">
        <f t="shared" si="2"/>
        <v>266.71000000000004</v>
      </c>
      <c r="D94" s="71">
        <f t="shared" si="2"/>
        <v>898.07</v>
      </c>
      <c r="E94" s="767" t="s">
        <v>2340</v>
      </c>
      <c r="F94" s="768" t="s">
        <v>2109</v>
      </c>
      <c r="G94" s="769"/>
      <c r="H94" s="770">
        <v>266</v>
      </c>
      <c r="I94" s="383">
        <v>1559</v>
      </c>
      <c r="J94" s="383">
        <v>1642</v>
      </c>
    </row>
    <row r="95" spans="1:10" s="59" customFormat="1" ht="13.5" customHeight="1" x14ac:dyDescent="0.25">
      <c r="A95" s="71">
        <v>0.69</v>
      </c>
      <c r="B95" s="71">
        <v>2.19</v>
      </c>
      <c r="C95" s="71">
        <f t="shared" si="2"/>
        <v>1.69</v>
      </c>
      <c r="D95" s="71">
        <f t="shared" si="2"/>
        <v>3.19</v>
      </c>
      <c r="E95" s="767" t="s">
        <v>2341</v>
      </c>
      <c r="F95" s="768" t="s">
        <v>2342</v>
      </c>
      <c r="G95" s="769"/>
      <c r="H95" s="770">
        <v>267</v>
      </c>
      <c r="I95" s="383">
        <v>0</v>
      </c>
      <c r="J95" s="383">
        <v>0</v>
      </c>
    </row>
    <row r="96" spans="1:10" s="59" customFormat="1" ht="13.5" customHeight="1" x14ac:dyDescent="0.25">
      <c r="A96" s="71">
        <v>0.7</v>
      </c>
      <c r="B96" s="71">
        <v>2.2000000000000002</v>
      </c>
      <c r="C96" s="71">
        <f t="shared" si="2"/>
        <v>36.466666666666669</v>
      </c>
      <c r="D96" s="71">
        <f t="shared" si="2"/>
        <v>112.46666666666667</v>
      </c>
      <c r="E96" s="767" t="s">
        <v>2343</v>
      </c>
      <c r="F96" s="768" t="s">
        <v>2344</v>
      </c>
      <c r="G96" s="769"/>
      <c r="H96" s="770">
        <v>268</v>
      </c>
      <c r="I96" s="383">
        <v>149</v>
      </c>
      <c r="J96" s="383">
        <v>149</v>
      </c>
    </row>
    <row r="97" spans="1:919" s="59" customFormat="1" ht="13.5" customHeight="1" x14ac:dyDescent="0.25">
      <c r="A97" s="71">
        <v>0.71</v>
      </c>
      <c r="B97" s="71">
        <v>2.21</v>
      </c>
      <c r="C97" s="71">
        <f t="shared" si="2"/>
        <v>71044.428333333344</v>
      </c>
      <c r="D97" s="71">
        <f t="shared" si="2"/>
        <v>181203.6883333333</v>
      </c>
      <c r="E97" s="767" t="s">
        <v>2130</v>
      </c>
      <c r="F97" s="769" t="s">
        <v>2345</v>
      </c>
      <c r="G97" s="769"/>
      <c r="H97" s="770">
        <v>269</v>
      </c>
      <c r="I97" s="383">
        <v>600361</v>
      </c>
      <c r="J97" s="383">
        <v>491947</v>
      </c>
    </row>
    <row r="98" spans="1:919" s="59" customFormat="1" ht="13.5" customHeight="1" x14ac:dyDescent="0.25">
      <c r="A98" s="71">
        <v>0.72</v>
      </c>
      <c r="B98" s="71">
        <v>2.2200000000000002</v>
      </c>
      <c r="C98" s="71">
        <f t="shared" si="2"/>
        <v>43410.879999999997</v>
      </c>
      <c r="D98" s="71">
        <f t="shared" si="2"/>
        <v>107615.87000000001</v>
      </c>
      <c r="E98" s="767" t="s">
        <v>2133</v>
      </c>
      <c r="F98" s="769" t="s">
        <v>2346</v>
      </c>
      <c r="G98" s="769"/>
      <c r="H98" s="770">
        <v>270</v>
      </c>
      <c r="I98" s="383">
        <v>361743</v>
      </c>
      <c r="J98" s="383">
        <v>290845</v>
      </c>
    </row>
    <row r="99" spans="1:919" s="59" customFormat="1" ht="13.5" customHeight="1" x14ac:dyDescent="0.25">
      <c r="A99" s="71">
        <v>0.73</v>
      </c>
      <c r="B99" s="71">
        <v>2.23</v>
      </c>
      <c r="C99" s="71">
        <f t="shared" si="2"/>
        <v>13354.451999999999</v>
      </c>
      <c r="D99" s="71">
        <f t="shared" si="2"/>
        <v>77870.741666666669</v>
      </c>
      <c r="E99" s="771" t="s">
        <v>2193</v>
      </c>
      <c r="F99" s="769" t="s">
        <v>2347</v>
      </c>
      <c r="G99" s="769"/>
      <c r="H99" s="761">
        <v>271</v>
      </c>
      <c r="I99" s="759">
        <f>IFERROR(IF(AND(I100,I119,I130,I131,I132,I133,I134,I135,I136,I140)="","",SUM(I100,I119,I130,I131,I132,I133,I134,I135,I136,I140)),"")</f>
        <v>91457</v>
      </c>
      <c r="J99" s="759">
        <f>IFERROR(IF(AND(J100,J119,J130,J131,J132,J133,J134,J135,J136,J140)="","",SUM(J100,J119,J130,J131,J132,J133,J134,J135,J136,J140)),"")</f>
        <v>209509</v>
      </c>
    </row>
    <row r="100" spans="1:919" s="59" customFormat="1" ht="13.5" customHeight="1" x14ac:dyDescent="0.25">
      <c r="A100" s="71">
        <v>0.74</v>
      </c>
      <c r="B100" s="71">
        <v>2.2400000000000002</v>
      </c>
      <c r="C100" s="71">
        <f t="shared" si="2"/>
        <v>1.74</v>
      </c>
      <c r="D100" s="71">
        <f t="shared" si="2"/>
        <v>3.24</v>
      </c>
      <c r="E100" s="767" t="s">
        <v>2081</v>
      </c>
      <c r="F100" s="769" t="s">
        <v>2348</v>
      </c>
      <c r="G100" s="769"/>
      <c r="H100" s="770">
        <v>272</v>
      </c>
      <c r="I100" s="382">
        <f>IFERROR(IF(AND(I101,I102,I103,I104,I105,I106,I107,I108,I113,I114,I115,I116,I117,I118)="","",SUM(I101,I102,I103,I104,I105,I106,I107,I108,I113,I114,I115,I116,I117,I118)),"")</f>
        <v>0</v>
      </c>
      <c r="J100" s="382">
        <f>IFERROR(IF(AND(J101,J102,J103,J104,J105,J106,J107,J108,J113,J114,J115,J116,J117,J118)="","",SUM(J101,J102,J103,J104,J105,J106,J107,J108,J113,J114,J115,J116,J117,J118)),"")</f>
        <v>0</v>
      </c>
    </row>
    <row r="101" spans="1:919" s="59" customFormat="1" ht="13.5" customHeight="1" x14ac:dyDescent="0.25">
      <c r="A101" s="71">
        <v>0.75</v>
      </c>
      <c r="B101" s="71">
        <v>2.25</v>
      </c>
      <c r="C101" s="71">
        <f t="shared" si="2"/>
        <v>1.75</v>
      </c>
      <c r="D101" s="71">
        <f t="shared" si="2"/>
        <v>3.25</v>
      </c>
      <c r="E101" s="767" t="s">
        <v>2084</v>
      </c>
      <c r="F101" s="768" t="s">
        <v>2349</v>
      </c>
      <c r="G101" s="769"/>
      <c r="H101" s="770">
        <v>273</v>
      </c>
      <c r="I101" s="383">
        <v>0</v>
      </c>
      <c r="J101" s="383">
        <v>0</v>
      </c>
    </row>
    <row r="102" spans="1:919" s="59" customFormat="1" ht="13.5" customHeight="1" x14ac:dyDescent="0.25">
      <c r="A102" s="71">
        <v>0.76</v>
      </c>
      <c r="B102" s="71">
        <v>2.2599999999999998</v>
      </c>
      <c r="C102" s="71">
        <f t="shared" si="2"/>
        <v>1.76</v>
      </c>
      <c r="D102" s="71">
        <f t="shared" si="2"/>
        <v>3.26</v>
      </c>
      <c r="E102" s="767" t="s">
        <v>2086</v>
      </c>
      <c r="F102" s="768" t="s">
        <v>2350</v>
      </c>
      <c r="G102" s="769"/>
      <c r="H102" s="770">
        <v>274</v>
      </c>
      <c r="I102" s="383">
        <v>0</v>
      </c>
      <c r="J102" s="383">
        <v>0</v>
      </c>
    </row>
    <row r="103" spans="1:919" s="59" customFormat="1" ht="30" customHeight="1" x14ac:dyDescent="0.25">
      <c r="A103" s="71">
        <v>0.77</v>
      </c>
      <c r="B103" s="71">
        <v>2.27</v>
      </c>
      <c r="C103" s="71">
        <f t="shared" si="2"/>
        <v>1.77</v>
      </c>
      <c r="D103" s="71">
        <f t="shared" si="2"/>
        <v>3.27</v>
      </c>
      <c r="E103" s="767" t="s">
        <v>2089</v>
      </c>
      <c r="F103" s="768" t="s">
        <v>2351</v>
      </c>
      <c r="G103" s="769"/>
      <c r="H103" s="770">
        <v>275</v>
      </c>
      <c r="I103" s="383">
        <v>0</v>
      </c>
      <c r="J103" s="383">
        <v>0</v>
      </c>
    </row>
    <row r="104" spans="1:919" s="59" customFormat="1" ht="13.5" customHeight="1" x14ac:dyDescent="0.25">
      <c r="A104" s="71">
        <v>0.78</v>
      </c>
      <c r="B104" s="71">
        <v>2.2799999999999998</v>
      </c>
      <c r="C104" s="71">
        <f t="shared" si="2"/>
        <v>1.78</v>
      </c>
      <c r="D104" s="71">
        <f t="shared" si="2"/>
        <v>3.28</v>
      </c>
      <c r="E104" s="767" t="s">
        <v>2092</v>
      </c>
      <c r="F104" s="768" t="s">
        <v>2352</v>
      </c>
      <c r="G104" s="769"/>
      <c r="H104" s="770">
        <v>276</v>
      </c>
      <c r="I104" s="383">
        <v>0</v>
      </c>
      <c r="J104" s="383">
        <v>0</v>
      </c>
    </row>
    <row r="105" spans="1:919" s="59" customFormat="1" ht="13.5" customHeight="1" x14ac:dyDescent="0.25">
      <c r="A105" s="71">
        <v>0.79</v>
      </c>
      <c r="B105" s="71">
        <v>2.29</v>
      </c>
      <c r="C105" s="71">
        <f t="shared" si="2"/>
        <v>1.79</v>
      </c>
      <c r="D105" s="71">
        <f t="shared" si="2"/>
        <v>3.29</v>
      </c>
      <c r="E105" s="767" t="s">
        <v>2095</v>
      </c>
      <c r="F105" s="768" t="s">
        <v>2353</v>
      </c>
      <c r="G105" s="769"/>
      <c r="H105" s="770">
        <v>277</v>
      </c>
      <c r="I105" s="383">
        <v>0</v>
      </c>
      <c r="J105" s="383">
        <v>0</v>
      </c>
    </row>
    <row r="106" spans="1:919" s="59" customFormat="1" ht="13.5" customHeight="1" x14ac:dyDescent="0.25">
      <c r="A106" s="71">
        <v>0.8</v>
      </c>
      <c r="B106" s="71">
        <v>2.2999999999999998</v>
      </c>
      <c r="C106" s="71">
        <f t="shared" si="2"/>
        <v>1.8</v>
      </c>
      <c r="D106" s="71">
        <f t="shared" si="2"/>
        <v>3.3</v>
      </c>
      <c r="E106" s="767" t="s">
        <v>2098</v>
      </c>
      <c r="F106" s="768" t="s">
        <v>2354</v>
      </c>
      <c r="G106" s="769"/>
      <c r="H106" s="770">
        <v>278</v>
      </c>
      <c r="I106" s="383">
        <v>0</v>
      </c>
      <c r="J106" s="383">
        <v>0</v>
      </c>
    </row>
    <row r="107" spans="1:919" s="59" customFormat="1" ht="13.5" customHeight="1" x14ac:dyDescent="0.25">
      <c r="A107" s="71">
        <v>0.81</v>
      </c>
      <c r="B107" s="71">
        <v>2.31</v>
      </c>
      <c r="C107" s="71">
        <f t="shared" si="2"/>
        <v>1.81</v>
      </c>
      <c r="D107" s="71">
        <f t="shared" si="2"/>
        <v>3.31</v>
      </c>
      <c r="E107" s="767" t="s">
        <v>2276</v>
      </c>
      <c r="F107" s="768" t="s">
        <v>2355</v>
      </c>
      <c r="G107" s="769"/>
      <c r="H107" s="770">
        <v>279</v>
      </c>
      <c r="I107" s="383">
        <v>0</v>
      </c>
      <c r="J107" s="383">
        <v>0</v>
      </c>
    </row>
    <row r="108" spans="1:919" s="59" customFormat="1" ht="13.5" customHeight="1" x14ac:dyDescent="0.25">
      <c r="A108" s="71">
        <v>0.82</v>
      </c>
      <c r="B108" s="71">
        <v>2.3199999999999998</v>
      </c>
      <c r="C108" s="71">
        <f t="shared" si="2"/>
        <v>1.8199999999999998</v>
      </c>
      <c r="D108" s="71">
        <f t="shared" si="2"/>
        <v>3.32</v>
      </c>
      <c r="E108" s="767" t="s">
        <v>2278</v>
      </c>
      <c r="F108" s="768" t="s">
        <v>2356</v>
      </c>
      <c r="G108" s="769"/>
      <c r="H108" s="770">
        <v>280</v>
      </c>
      <c r="I108" s="383">
        <v>0</v>
      </c>
      <c r="J108" s="383">
        <v>0</v>
      </c>
    </row>
    <row r="109" spans="1:919" ht="5.25" customHeight="1" x14ac:dyDescent="0.25">
      <c r="E109" s="59"/>
      <c r="F109" s="59"/>
      <c r="G109" s="59"/>
      <c r="H109" s="59"/>
      <c r="I109" s="59"/>
    </row>
    <row r="110" spans="1:919" s="542" customFormat="1" ht="17.25" customHeight="1" x14ac:dyDescent="0.25">
      <c r="E110" s="543" t="str">
        <f>E38</f>
        <v>Kontrolni broj: 1139279434</v>
      </c>
      <c r="J110" s="544" t="s">
        <v>2357</v>
      </c>
    </row>
    <row r="111" spans="1:919" ht="33" customHeight="1" x14ac:dyDescent="0.25">
      <c r="E111" s="742" t="s">
        <v>2075</v>
      </c>
      <c r="F111" s="743" t="s">
        <v>2045</v>
      </c>
      <c r="G111" s="743" t="s">
        <v>2076</v>
      </c>
      <c r="H111" s="744" t="s">
        <v>2077</v>
      </c>
      <c r="I111" s="744" t="str">
        <f>"Od "&amp;TEXT(OsnPodaci!A58,"dd.mm.")&amp;" do "&amp;TEXT(OsnPodaci!B58,"dd.mm.")&amp;" tekuće godine"</f>
        <v>Od 01.01. do 31.12. tekuće godine</v>
      </c>
      <c r="J111" s="761" t="str">
        <f>J16</f>
        <v>Od 01.01. do 31.12. prethodne godine</v>
      </c>
    </row>
    <row r="112" spans="1:919" s="77" customFormat="1" ht="12.75" customHeight="1" x14ac:dyDescent="0.25">
      <c r="A112" s="75"/>
      <c r="B112" s="75"/>
      <c r="C112" s="75"/>
      <c r="D112" s="75"/>
      <c r="E112" s="745">
        <v>1</v>
      </c>
      <c r="F112" s="746">
        <v>2</v>
      </c>
      <c r="G112" s="746">
        <v>3</v>
      </c>
      <c r="H112" s="747">
        <v>4</v>
      </c>
      <c r="I112" s="747">
        <v>5</v>
      </c>
      <c r="J112" s="747">
        <v>6</v>
      </c>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c r="HV112" s="76"/>
      <c r="HW112" s="76"/>
      <c r="HX112" s="76"/>
      <c r="HY112" s="76"/>
      <c r="HZ112" s="76"/>
      <c r="IA112" s="76"/>
      <c r="IB112" s="76"/>
      <c r="IC112" s="76"/>
      <c r="ID112" s="76"/>
      <c r="IE112" s="76"/>
      <c r="IF112" s="76"/>
      <c r="IG112" s="76"/>
      <c r="IH112" s="76"/>
      <c r="II112" s="76"/>
      <c r="IJ112" s="76"/>
      <c r="IK112" s="76"/>
      <c r="IL112" s="76"/>
      <c r="IM112" s="76"/>
      <c r="IN112" s="76"/>
      <c r="IO112" s="76"/>
      <c r="IP112" s="76"/>
      <c r="IQ112" s="76"/>
      <c r="IR112" s="76"/>
      <c r="IS112" s="76"/>
      <c r="IT112" s="76"/>
      <c r="IU112" s="76"/>
      <c r="IV112" s="76"/>
      <c r="IW112" s="76"/>
      <c r="IX112" s="76"/>
      <c r="IY112" s="76"/>
      <c r="IZ112" s="76"/>
      <c r="JA112" s="76"/>
      <c r="JB112" s="76"/>
      <c r="JC112" s="76"/>
      <c r="JD112" s="76"/>
      <c r="JE112" s="76"/>
      <c r="JF112" s="76"/>
      <c r="JG112" s="76"/>
      <c r="JH112" s="76"/>
      <c r="JI112" s="76"/>
      <c r="JJ112" s="76"/>
      <c r="JK112" s="76"/>
      <c r="JL112" s="76"/>
      <c r="JM112" s="76"/>
      <c r="JN112" s="76"/>
      <c r="JO112" s="76"/>
      <c r="JP112" s="76"/>
      <c r="JQ112" s="76"/>
      <c r="JR112" s="76"/>
      <c r="JS112" s="76"/>
      <c r="JT112" s="76"/>
      <c r="JU112" s="76"/>
      <c r="JV112" s="76"/>
      <c r="JW112" s="76"/>
      <c r="JX112" s="76"/>
      <c r="JY112" s="76"/>
      <c r="JZ112" s="76"/>
      <c r="KA112" s="76"/>
      <c r="KB112" s="76"/>
      <c r="KC112" s="76"/>
      <c r="KD112" s="76"/>
      <c r="KE112" s="76"/>
      <c r="KF112" s="76"/>
      <c r="KG112" s="76"/>
      <c r="KH112" s="76"/>
      <c r="KI112" s="76"/>
      <c r="KJ112" s="76"/>
      <c r="KK112" s="76"/>
      <c r="KL112" s="76"/>
      <c r="KM112" s="76"/>
      <c r="KN112" s="76"/>
      <c r="KO112" s="76"/>
      <c r="KP112" s="76"/>
      <c r="KQ112" s="76"/>
      <c r="KR112" s="76"/>
      <c r="KS112" s="76"/>
      <c r="KT112" s="76"/>
      <c r="KU112" s="76"/>
      <c r="KV112" s="76"/>
      <c r="KW112" s="76"/>
      <c r="KX112" s="76"/>
      <c r="KY112" s="76"/>
      <c r="KZ112" s="76"/>
      <c r="LA112" s="76"/>
      <c r="LB112" s="76"/>
      <c r="LC112" s="76"/>
      <c r="LD112" s="76"/>
      <c r="LE112" s="76"/>
      <c r="LF112" s="76"/>
      <c r="LG112" s="76"/>
      <c r="LH112" s="76"/>
      <c r="LI112" s="76"/>
      <c r="LJ112" s="76"/>
      <c r="LK112" s="76"/>
      <c r="LL112" s="76"/>
      <c r="LM112" s="76"/>
      <c r="LN112" s="76"/>
      <c r="LO112" s="76"/>
      <c r="LP112" s="76"/>
      <c r="LQ112" s="76"/>
      <c r="LR112" s="76"/>
      <c r="LS112" s="76"/>
      <c r="LT112" s="76"/>
      <c r="LU112" s="76"/>
      <c r="LV112" s="76"/>
      <c r="LW112" s="76"/>
      <c r="LX112" s="76"/>
      <c r="LY112" s="76"/>
      <c r="LZ112" s="76"/>
      <c r="MA112" s="76"/>
      <c r="MB112" s="76"/>
      <c r="MC112" s="76"/>
      <c r="MD112" s="76"/>
      <c r="ME112" s="76"/>
      <c r="MF112" s="76"/>
      <c r="MG112" s="76"/>
      <c r="MH112" s="76"/>
      <c r="MI112" s="76"/>
      <c r="MJ112" s="76"/>
      <c r="MK112" s="76"/>
      <c r="ML112" s="76"/>
      <c r="MM112" s="76"/>
      <c r="MN112" s="76"/>
      <c r="MO112" s="76"/>
      <c r="MP112" s="76"/>
      <c r="MQ112" s="76"/>
      <c r="MR112" s="76"/>
      <c r="MS112" s="76"/>
      <c r="MT112" s="76"/>
      <c r="MU112" s="76"/>
      <c r="MV112" s="76"/>
      <c r="MW112" s="76"/>
      <c r="MX112" s="76"/>
      <c r="MY112" s="76"/>
      <c r="MZ112" s="76"/>
      <c r="NA112" s="76"/>
      <c r="NB112" s="76"/>
      <c r="NC112" s="76"/>
      <c r="ND112" s="76"/>
      <c r="NE112" s="76"/>
      <c r="NF112" s="76"/>
      <c r="NG112" s="76"/>
      <c r="NH112" s="76"/>
      <c r="NI112" s="76"/>
      <c r="NJ112" s="76"/>
      <c r="NK112" s="76"/>
      <c r="NL112" s="76"/>
      <c r="NM112" s="76"/>
      <c r="NN112" s="76"/>
      <c r="NO112" s="76"/>
      <c r="NP112" s="76"/>
      <c r="NQ112" s="76"/>
      <c r="NR112" s="76"/>
      <c r="NS112" s="76"/>
      <c r="NT112" s="76"/>
      <c r="NU112" s="76"/>
      <c r="NV112" s="76"/>
      <c r="NW112" s="76"/>
      <c r="NX112" s="76"/>
      <c r="NY112" s="76"/>
      <c r="NZ112" s="76"/>
      <c r="OA112" s="76"/>
      <c r="OB112" s="76"/>
      <c r="OC112" s="76"/>
      <c r="OD112" s="76"/>
      <c r="OE112" s="76"/>
      <c r="OF112" s="76"/>
      <c r="OG112" s="76"/>
      <c r="OH112" s="76"/>
      <c r="OI112" s="76"/>
      <c r="OJ112" s="76"/>
      <c r="OK112" s="76"/>
      <c r="OL112" s="76"/>
      <c r="OM112" s="76"/>
      <c r="ON112" s="76"/>
      <c r="OO112" s="76"/>
      <c r="OP112" s="76"/>
      <c r="OQ112" s="76"/>
      <c r="OR112" s="76"/>
      <c r="OS112" s="76"/>
      <c r="OT112" s="76"/>
      <c r="OU112" s="76"/>
      <c r="OV112" s="76"/>
      <c r="OW112" s="76"/>
      <c r="OX112" s="76"/>
      <c r="OY112" s="76"/>
      <c r="OZ112" s="76"/>
      <c r="PA112" s="76"/>
      <c r="PB112" s="76"/>
      <c r="PC112" s="76"/>
      <c r="PD112" s="76"/>
      <c r="PE112" s="76"/>
      <c r="PF112" s="76"/>
      <c r="PG112" s="76"/>
      <c r="PH112" s="76"/>
      <c r="PI112" s="76"/>
      <c r="PJ112" s="76"/>
      <c r="PK112" s="76"/>
      <c r="PL112" s="76"/>
      <c r="PM112" s="76"/>
      <c r="PN112" s="76"/>
      <c r="PO112" s="76"/>
      <c r="PP112" s="76"/>
      <c r="PQ112" s="76"/>
      <c r="PR112" s="76"/>
      <c r="PS112" s="76"/>
      <c r="PT112" s="76"/>
      <c r="PU112" s="76"/>
      <c r="PV112" s="76"/>
      <c r="PW112" s="76"/>
      <c r="PX112" s="76"/>
      <c r="PY112" s="76"/>
      <c r="PZ112" s="76"/>
      <c r="QA112" s="76"/>
      <c r="QB112" s="76"/>
      <c r="QC112" s="76"/>
      <c r="QD112" s="76"/>
      <c r="QE112" s="76"/>
      <c r="QF112" s="76"/>
      <c r="QG112" s="76"/>
      <c r="QH112" s="76"/>
      <c r="QI112" s="76"/>
      <c r="QJ112" s="76"/>
      <c r="QK112" s="76"/>
      <c r="QL112" s="76"/>
      <c r="QM112" s="76"/>
      <c r="QN112" s="76"/>
      <c r="QO112" s="76"/>
      <c r="QP112" s="76"/>
      <c r="QQ112" s="76"/>
      <c r="QR112" s="76"/>
      <c r="QS112" s="76"/>
      <c r="QT112" s="76"/>
      <c r="QU112" s="76"/>
      <c r="QV112" s="76"/>
      <c r="QW112" s="76"/>
      <c r="QX112" s="76"/>
      <c r="QY112" s="76"/>
      <c r="QZ112" s="76"/>
      <c r="RA112" s="76"/>
      <c r="RB112" s="76"/>
      <c r="RC112" s="76"/>
      <c r="RD112" s="76"/>
      <c r="RE112" s="76"/>
      <c r="RF112" s="76"/>
      <c r="RG112" s="76"/>
      <c r="RH112" s="76"/>
      <c r="RI112" s="76"/>
      <c r="RJ112" s="76"/>
      <c r="RK112" s="76"/>
      <c r="RL112" s="76"/>
      <c r="RM112" s="76"/>
      <c r="RN112" s="76"/>
      <c r="RO112" s="76"/>
      <c r="RP112" s="76"/>
      <c r="RQ112" s="76"/>
      <c r="RR112" s="76"/>
      <c r="RS112" s="76"/>
      <c r="RT112" s="76"/>
      <c r="RU112" s="76"/>
      <c r="RV112" s="76"/>
      <c r="RW112" s="76"/>
      <c r="RX112" s="76"/>
      <c r="RY112" s="76"/>
      <c r="RZ112" s="76"/>
      <c r="SA112" s="76"/>
      <c r="SB112" s="76"/>
      <c r="SC112" s="76"/>
      <c r="SD112" s="76"/>
      <c r="SE112" s="76"/>
      <c r="SF112" s="76"/>
      <c r="SG112" s="76"/>
      <c r="SH112" s="76"/>
      <c r="SI112" s="76"/>
      <c r="SJ112" s="76"/>
      <c r="SK112" s="76"/>
      <c r="SL112" s="76"/>
      <c r="SM112" s="76"/>
      <c r="SN112" s="76"/>
      <c r="SO112" s="76"/>
      <c r="SP112" s="76"/>
      <c r="SQ112" s="76"/>
      <c r="SR112" s="76"/>
      <c r="SS112" s="76"/>
      <c r="ST112" s="76"/>
      <c r="SU112" s="76"/>
      <c r="SV112" s="76"/>
      <c r="SW112" s="76"/>
      <c r="SX112" s="76"/>
      <c r="SY112" s="76"/>
      <c r="SZ112" s="76"/>
      <c r="TA112" s="76"/>
      <c r="TB112" s="76"/>
      <c r="TC112" s="76"/>
      <c r="TD112" s="76"/>
      <c r="TE112" s="76"/>
      <c r="TF112" s="76"/>
      <c r="TG112" s="76"/>
      <c r="TH112" s="76"/>
      <c r="TI112" s="76"/>
      <c r="TJ112" s="76"/>
      <c r="TK112" s="76"/>
      <c r="TL112" s="76"/>
      <c r="TM112" s="76"/>
      <c r="TN112" s="76"/>
      <c r="TO112" s="76"/>
      <c r="TP112" s="76"/>
      <c r="TQ112" s="76"/>
      <c r="TR112" s="76"/>
      <c r="TS112" s="76"/>
      <c r="TT112" s="76"/>
      <c r="TU112" s="76"/>
      <c r="TV112" s="76"/>
      <c r="TW112" s="76"/>
      <c r="TX112" s="76"/>
      <c r="TY112" s="76"/>
      <c r="TZ112" s="76"/>
      <c r="UA112" s="76"/>
      <c r="UB112" s="76"/>
      <c r="UC112" s="76"/>
      <c r="UD112" s="76"/>
      <c r="UE112" s="76"/>
      <c r="UF112" s="76"/>
      <c r="UG112" s="76"/>
      <c r="UH112" s="76"/>
      <c r="UI112" s="76"/>
      <c r="UJ112" s="76"/>
      <c r="UK112" s="76"/>
      <c r="UL112" s="76"/>
      <c r="UM112" s="76"/>
      <c r="UN112" s="76"/>
      <c r="UO112" s="76"/>
      <c r="UP112" s="76"/>
      <c r="UQ112" s="76"/>
      <c r="UR112" s="76"/>
      <c r="US112" s="76"/>
      <c r="UT112" s="76"/>
      <c r="UU112" s="76"/>
      <c r="UV112" s="76"/>
      <c r="UW112" s="76"/>
      <c r="UX112" s="76"/>
      <c r="UY112" s="76"/>
      <c r="UZ112" s="76"/>
      <c r="VA112" s="76"/>
      <c r="VB112" s="76"/>
      <c r="VC112" s="76"/>
      <c r="VD112" s="76"/>
      <c r="VE112" s="76"/>
      <c r="VF112" s="76"/>
      <c r="VG112" s="76"/>
      <c r="VH112" s="76"/>
      <c r="VI112" s="76"/>
      <c r="VJ112" s="76"/>
      <c r="VK112" s="76"/>
      <c r="VL112" s="76"/>
      <c r="VM112" s="76"/>
      <c r="VN112" s="76"/>
      <c r="VO112" s="76"/>
      <c r="VP112" s="76"/>
      <c r="VQ112" s="76"/>
      <c r="VR112" s="76"/>
      <c r="VS112" s="76"/>
      <c r="VT112" s="76"/>
      <c r="VU112" s="76"/>
      <c r="VV112" s="76"/>
      <c r="VW112" s="76"/>
      <c r="VX112" s="76"/>
      <c r="VY112" s="76"/>
      <c r="VZ112" s="76"/>
      <c r="WA112" s="76"/>
      <c r="WB112" s="76"/>
      <c r="WC112" s="76"/>
      <c r="WD112" s="76"/>
      <c r="WE112" s="76"/>
      <c r="WF112" s="76"/>
      <c r="WG112" s="76"/>
      <c r="WH112" s="76"/>
      <c r="WI112" s="76"/>
      <c r="WJ112" s="76"/>
      <c r="WK112" s="76"/>
      <c r="WL112" s="76"/>
      <c r="WM112" s="76"/>
      <c r="WN112" s="76"/>
      <c r="WO112" s="76"/>
      <c r="WP112" s="76"/>
      <c r="WQ112" s="76"/>
      <c r="WR112" s="76"/>
      <c r="WS112" s="76"/>
      <c r="WT112" s="76"/>
      <c r="WU112" s="76"/>
      <c r="WV112" s="76"/>
      <c r="WW112" s="76"/>
      <c r="WX112" s="76"/>
      <c r="WY112" s="76"/>
      <c r="WZ112" s="76"/>
      <c r="XA112" s="76"/>
      <c r="XB112" s="76"/>
      <c r="XC112" s="76"/>
      <c r="XD112" s="76"/>
      <c r="XE112" s="76"/>
      <c r="XF112" s="76"/>
      <c r="XG112" s="76"/>
      <c r="XH112" s="76"/>
      <c r="XI112" s="76"/>
      <c r="XJ112" s="76"/>
      <c r="XK112" s="76"/>
      <c r="XL112" s="76"/>
      <c r="XM112" s="76"/>
      <c r="XN112" s="76"/>
      <c r="XO112" s="76"/>
      <c r="XP112" s="76"/>
      <c r="XQ112" s="76"/>
      <c r="XR112" s="76"/>
      <c r="XS112" s="76"/>
      <c r="XT112" s="76"/>
      <c r="XU112" s="76"/>
      <c r="XV112" s="76"/>
      <c r="XW112" s="76"/>
      <c r="XX112" s="76"/>
      <c r="XY112" s="76"/>
      <c r="XZ112" s="76"/>
      <c r="YA112" s="76"/>
      <c r="YB112" s="76"/>
      <c r="YC112" s="76"/>
      <c r="YD112" s="76"/>
      <c r="YE112" s="76"/>
      <c r="YF112" s="76"/>
      <c r="YG112" s="76"/>
      <c r="YH112" s="76"/>
      <c r="YI112" s="76"/>
      <c r="YJ112" s="76"/>
      <c r="YK112" s="76"/>
      <c r="YL112" s="76"/>
      <c r="YM112" s="76"/>
      <c r="YN112" s="76"/>
      <c r="YO112" s="76"/>
      <c r="YP112" s="76"/>
      <c r="YQ112" s="76"/>
      <c r="YR112" s="76"/>
      <c r="YS112" s="76"/>
      <c r="YT112" s="76"/>
      <c r="YU112" s="76"/>
      <c r="YV112" s="76"/>
      <c r="YW112" s="76"/>
      <c r="YX112" s="76"/>
      <c r="YY112" s="76"/>
      <c r="YZ112" s="76"/>
      <c r="ZA112" s="76"/>
      <c r="ZB112" s="76"/>
      <c r="ZC112" s="76"/>
      <c r="ZD112" s="76"/>
      <c r="ZE112" s="76"/>
      <c r="ZF112" s="76"/>
      <c r="ZG112" s="76"/>
      <c r="ZH112" s="76"/>
      <c r="ZI112" s="76"/>
      <c r="ZJ112" s="76"/>
      <c r="ZK112" s="76"/>
      <c r="ZL112" s="76"/>
      <c r="ZM112" s="76"/>
      <c r="ZN112" s="76"/>
      <c r="ZO112" s="76"/>
      <c r="ZP112" s="76"/>
      <c r="ZQ112" s="76"/>
      <c r="ZR112" s="76"/>
      <c r="ZS112" s="76"/>
      <c r="ZT112" s="76"/>
      <c r="ZU112" s="76"/>
      <c r="ZV112" s="76"/>
      <c r="ZW112" s="76"/>
      <c r="ZX112" s="76"/>
      <c r="ZY112" s="76"/>
      <c r="ZZ112" s="76"/>
      <c r="AAA112" s="76"/>
      <c r="AAB112" s="76"/>
      <c r="AAC112" s="76"/>
      <c r="AAD112" s="76"/>
      <c r="AAE112" s="76"/>
      <c r="AAF112" s="76"/>
      <c r="AAG112" s="76"/>
      <c r="AAH112" s="76"/>
      <c r="AAI112" s="76"/>
      <c r="AAJ112" s="76"/>
      <c r="AAK112" s="76"/>
      <c r="AAL112" s="76"/>
      <c r="AAM112" s="76"/>
      <c r="AAN112" s="76"/>
      <c r="AAO112" s="76"/>
      <c r="AAP112" s="76"/>
      <c r="AAQ112" s="76"/>
      <c r="AAR112" s="76"/>
      <c r="AAS112" s="76"/>
      <c r="AAT112" s="76"/>
      <c r="AAU112" s="76"/>
      <c r="AAV112" s="76"/>
      <c r="AAW112" s="76"/>
      <c r="AAX112" s="76"/>
      <c r="AAY112" s="76"/>
      <c r="AAZ112" s="76"/>
      <c r="ABA112" s="76"/>
      <c r="ABB112" s="76"/>
      <c r="ABC112" s="76"/>
      <c r="ABD112" s="76"/>
      <c r="ABE112" s="76"/>
      <c r="ABF112" s="76"/>
      <c r="ABG112" s="76"/>
      <c r="ABH112" s="76"/>
      <c r="ABI112" s="76"/>
      <c r="ABJ112" s="76"/>
      <c r="ABK112" s="76"/>
      <c r="ABL112" s="76"/>
      <c r="ABM112" s="76"/>
      <c r="ABN112" s="76"/>
      <c r="ABO112" s="76"/>
      <c r="ABP112" s="76"/>
      <c r="ABQ112" s="76"/>
      <c r="ABR112" s="76"/>
      <c r="ABS112" s="76"/>
      <c r="ABT112" s="76"/>
      <c r="ABU112" s="76"/>
      <c r="ABV112" s="76"/>
      <c r="ABW112" s="76"/>
      <c r="ABX112" s="76"/>
      <c r="ABY112" s="76"/>
      <c r="ABZ112" s="76"/>
      <c r="ACA112" s="76"/>
      <c r="ACB112" s="76"/>
      <c r="ACC112" s="76"/>
      <c r="ACD112" s="76"/>
      <c r="ACE112" s="76"/>
      <c r="ACF112" s="76"/>
      <c r="ACG112" s="76"/>
      <c r="ACH112" s="76"/>
      <c r="ACI112" s="76"/>
      <c r="ACJ112" s="76"/>
      <c r="ACK112" s="76"/>
      <c r="ACL112" s="76"/>
      <c r="ACM112" s="76"/>
      <c r="ACN112" s="76"/>
      <c r="ACO112" s="76"/>
      <c r="ACP112" s="76"/>
      <c r="ACQ112" s="76"/>
      <c r="ACR112" s="76"/>
      <c r="ACS112" s="76"/>
      <c r="ACT112" s="76"/>
      <c r="ACU112" s="76"/>
      <c r="ACV112" s="76"/>
      <c r="ACW112" s="76"/>
      <c r="ACX112" s="76"/>
      <c r="ACY112" s="76"/>
      <c r="ACZ112" s="76"/>
      <c r="ADA112" s="76"/>
      <c r="ADB112" s="76"/>
      <c r="ADC112" s="76"/>
      <c r="ADD112" s="76"/>
      <c r="ADE112" s="76"/>
      <c r="ADF112" s="76"/>
      <c r="ADG112" s="76"/>
      <c r="ADH112" s="76"/>
      <c r="ADI112" s="76"/>
      <c r="ADJ112" s="76"/>
      <c r="ADK112" s="76"/>
      <c r="ADL112" s="76"/>
      <c r="ADM112" s="76"/>
      <c r="ADN112" s="76"/>
      <c r="ADO112" s="76"/>
      <c r="ADP112" s="76"/>
      <c r="ADQ112" s="76"/>
      <c r="ADR112" s="76"/>
      <c r="ADS112" s="76"/>
      <c r="ADT112" s="76"/>
      <c r="ADU112" s="76"/>
      <c r="ADV112" s="76"/>
      <c r="ADW112" s="76"/>
      <c r="ADX112" s="76"/>
      <c r="ADY112" s="76"/>
      <c r="ADZ112" s="76"/>
      <c r="AEA112" s="76"/>
      <c r="AEB112" s="76"/>
      <c r="AEC112" s="76"/>
      <c r="AED112" s="76"/>
      <c r="AEE112" s="76"/>
      <c r="AEF112" s="76"/>
      <c r="AEG112" s="76"/>
      <c r="AEH112" s="76"/>
      <c r="AEI112" s="76"/>
      <c r="AEJ112" s="76"/>
      <c r="AEK112" s="76"/>
      <c r="AEL112" s="76"/>
      <c r="AEM112" s="76"/>
      <c r="AEN112" s="76"/>
      <c r="AEO112" s="76"/>
      <c r="AEP112" s="76"/>
      <c r="AEQ112" s="76"/>
      <c r="AER112" s="76"/>
      <c r="AES112" s="76"/>
      <c r="AET112" s="76"/>
      <c r="AEU112" s="76"/>
      <c r="AEV112" s="76"/>
      <c r="AEW112" s="76"/>
      <c r="AEX112" s="76"/>
      <c r="AEY112" s="76"/>
      <c r="AEZ112" s="76"/>
      <c r="AFA112" s="76"/>
      <c r="AFB112" s="76"/>
      <c r="AFC112" s="76"/>
      <c r="AFD112" s="76"/>
      <c r="AFE112" s="76"/>
      <c r="AFF112" s="76"/>
      <c r="AFG112" s="76"/>
      <c r="AFH112" s="76"/>
      <c r="AFI112" s="76"/>
      <c r="AFJ112" s="76"/>
      <c r="AFK112" s="76"/>
      <c r="AFL112" s="76"/>
      <c r="AFM112" s="76"/>
      <c r="AFN112" s="76"/>
      <c r="AFO112" s="76"/>
      <c r="AFP112" s="76"/>
      <c r="AFQ112" s="76"/>
      <c r="AFR112" s="76"/>
      <c r="AFS112" s="76"/>
      <c r="AFT112" s="76"/>
      <c r="AFU112" s="76"/>
      <c r="AFV112" s="76"/>
      <c r="AFW112" s="76"/>
      <c r="AFX112" s="76"/>
      <c r="AFY112" s="76"/>
      <c r="AFZ112" s="76"/>
      <c r="AGA112" s="76"/>
      <c r="AGB112" s="76"/>
      <c r="AGC112" s="76"/>
      <c r="AGD112" s="76"/>
      <c r="AGE112" s="76"/>
      <c r="AGF112" s="76"/>
      <c r="AGG112" s="76"/>
      <c r="AGH112" s="76"/>
      <c r="AGI112" s="76"/>
      <c r="AGJ112" s="76"/>
      <c r="AGK112" s="76"/>
      <c r="AGL112" s="76"/>
      <c r="AGM112" s="76"/>
      <c r="AGN112" s="76"/>
      <c r="AGO112" s="76"/>
      <c r="AGP112" s="76"/>
      <c r="AGQ112" s="76"/>
      <c r="AGR112" s="76"/>
      <c r="AGS112" s="76"/>
      <c r="AGT112" s="76"/>
      <c r="AGU112" s="76"/>
      <c r="AGV112" s="76"/>
      <c r="AGW112" s="76"/>
      <c r="AGX112" s="76"/>
      <c r="AGY112" s="76"/>
      <c r="AGZ112" s="76"/>
      <c r="AHA112" s="76"/>
      <c r="AHB112" s="76"/>
      <c r="AHC112" s="76"/>
      <c r="AHD112" s="76"/>
      <c r="AHE112" s="76"/>
      <c r="AHF112" s="76"/>
      <c r="AHG112" s="76"/>
      <c r="AHH112" s="76"/>
      <c r="AHI112" s="76"/>
      <c r="AHJ112" s="76"/>
      <c r="AHK112" s="76"/>
      <c r="AHL112" s="76"/>
      <c r="AHM112" s="76"/>
      <c r="AHN112" s="76"/>
      <c r="AHO112" s="76"/>
      <c r="AHP112" s="76"/>
      <c r="AHQ112" s="76"/>
      <c r="AHR112" s="76"/>
      <c r="AHS112" s="76"/>
      <c r="AHT112" s="76"/>
      <c r="AHU112" s="76"/>
      <c r="AHV112" s="76"/>
      <c r="AHW112" s="76"/>
      <c r="AHX112" s="76"/>
      <c r="AHY112" s="76"/>
      <c r="AHZ112" s="76"/>
      <c r="AIA112" s="76"/>
      <c r="AIB112" s="76"/>
      <c r="AIC112" s="76"/>
      <c r="AID112" s="76"/>
      <c r="AIE112" s="76"/>
      <c r="AIF112" s="76"/>
      <c r="AIG112" s="76"/>
      <c r="AIH112" s="76"/>
      <c r="AII112" s="76"/>
    </row>
    <row r="113" spans="1:10" s="59" customFormat="1" ht="13.5" customHeight="1" x14ac:dyDescent="0.25">
      <c r="A113" s="71">
        <v>0.83</v>
      </c>
      <c r="B113" s="71">
        <v>2.33</v>
      </c>
      <c r="C113" s="71">
        <f>IF(LEN(I113)=0,"",1+ABS((I113*A113)/LEN(I113))+A113)</f>
        <v>1.83</v>
      </c>
      <c r="D113" s="71">
        <f>IF(LEN(J113)=0,"",1+ABS((J113*B113)/LEN(J113))+B113)</f>
        <v>3.33</v>
      </c>
      <c r="E113" s="767" t="s">
        <v>2280</v>
      </c>
      <c r="F113" s="768" t="s">
        <v>2358</v>
      </c>
      <c r="G113" s="769"/>
      <c r="H113" s="770">
        <v>281</v>
      </c>
      <c r="I113" s="383">
        <v>0</v>
      </c>
      <c r="J113" s="383">
        <v>0</v>
      </c>
    </row>
    <row r="114" spans="1:10" s="59" customFormat="1" ht="13.5" customHeight="1" x14ac:dyDescent="0.25">
      <c r="A114" s="71">
        <v>0.84</v>
      </c>
      <c r="B114" s="71">
        <v>2.34</v>
      </c>
      <c r="C114" s="71">
        <f>IF(LEN(I113)=0,"",1+ABS((I113*A114)/LEN(I113))+A114)</f>
        <v>1.8399999999999999</v>
      </c>
      <c r="D114" s="71">
        <f t="shared" ref="D114:D128" si="3">IF(LEN(J114)=0,"",1+ABS((J114*B114)/LEN(J114))+B114)</f>
        <v>3.34</v>
      </c>
      <c r="E114" s="767" t="s">
        <v>2282</v>
      </c>
      <c r="F114" s="768" t="s">
        <v>2359</v>
      </c>
      <c r="G114" s="769"/>
      <c r="H114" s="770">
        <v>282</v>
      </c>
      <c r="I114" s="986">
        <v>0</v>
      </c>
      <c r="J114" s="383">
        <v>0</v>
      </c>
    </row>
    <row r="115" spans="1:10" s="59" customFormat="1" ht="13.5" customHeight="1" x14ac:dyDescent="0.25">
      <c r="A115" s="71">
        <v>0.85</v>
      </c>
      <c r="B115" s="71">
        <v>2.35</v>
      </c>
      <c r="C115" s="71">
        <f t="shared" ref="C115:C128" si="4">IF(LEN(I115)=0,"",1+ABS((I115*A115)/LEN(I115))+A115)</f>
        <v>1.85</v>
      </c>
      <c r="D115" s="71">
        <f t="shared" si="3"/>
        <v>3.35</v>
      </c>
      <c r="E115" s="767" t="s">
        <v>2284</v>
      </c>
      <c r="F115" s="768" t="s">
        <v>2360</v>
      </c>
      <c r="G115" s="769"/>
      <c r="H115" s="770">
        <v>283</v>
      </c>
      <c r="I115" s="383">
        <v>0</v>
      </c>
      <c r="J115" s="383">
        <v>0</v>
      </c>
    </row>
    <row r="116" spans="1:10" s="59" customFormat="1" ht="13.5" customHeight="1" x14ac:dyDescent="0.25">
      <c r="A116" s="71">
        <v>0.86</v>
      </c>
      <c r="B116" s="71">
        <v>2.36</v>
      </c>
      <c r="C116" s="71">
        <f t="shared" si="4"/>
        <v>1.8599999999999999</v>
      </c>
      <c r="D116" s="71">
        <f t="shared" si="3"/>
        <v>3.36</v>
      </c>
      <c r="E116" s="767" t="s">
        <v>2286</v>
      </c>
      <c r="F116" s="768" t="s">
        <v>2361</v>
      </c>
      <c r="G116" s="769"/>
      <c r="H116" s="770">
        <v>284</v>
      </c>
      <c r="I116" s="383">
        <v>0</v>
      </c>
      <c r="J116" s="383">
        <v>0</v>
      </c>
    </row>
    <row r="117" spans="1:10" s="59" customFormat="1" ht="13.5" customHeight="1" x14ac:dyDescent="0.25">
      <c r="A117" s="71">
        <v>0.87</v>
      </c>
      <c r="B117" s="71">
        <v>2.37</v>
      </c>
      <c r="C117" s="71">
        <f t="shared" si="4"/>
        <v>1.87</v>
      </c>
      <c r="D117" s="71">
        <f t="shared" si="3"/>
        <v>3.37</v>
      </c>
      <c r="E117" s="767" t="s">
        <v>2288</v>
      </c>
      <c r="F117" s="768" t="s">
        <v>2362</v>
      </c>
      <c r="G117" s="769"/>
      <c r="H117" s="770">
        <v>285</v>
      </c>
      <c r="I117" s="383">
        <v>0</v>
      </c>
      <c r="J117" s="383">
        <v>0</v>
      </c>
    </row>
    <row r="118" spans="1:10" s="59" customFormat="1" ht="13.5" customHeight="1" x14ac:dyDescent="0.25">
      <c r="A118" s="71">
        <v>0.88</v>
      </c>
      <c r="B118" s="71">
        <v>2.38</v>
      </c>
      <c r="C118" s="71">
        <f t="shared" si="4"/>
        <v>1.88</v>
      </c>
      <c r="D118" s="71">
        <f t="shared" si="3"/>
        <v>3.38</v>
      </c>
      <c r="E118" s="767" t="s">
        <v>2290</v>
      </c>
      <c r="F118" s="768" t="s">
        <v>2363</v>
      </c>
      <c r="G118" s="769"/>
      <c r="H118" s="770">
        <v>286</v>
      </c>
      <c r="I118" s="383">
        <v>0</v>
      </c>
      <c r="J118" s="383">
        <v>0</v>
      </c>
    </row>
    <row r="119" spans="1:10" s="59" customFormat="1" ht="13.5" customHeight="1" x14ac:dyDescent="0.25">
      <c r="A119" s="71">
        <v>0.89</v>
      </c>
      <c r="B119" s="71">
        <v>2.39</v>
      </c>
      <c r="C119" s="71">
        <f t="shared" si="4"/>
        <v>1.8900000000000001</v>
      </c>
      <c r="D119" s="71">
        <f t="shared" si="3"/>
        <v>3.39</v>
      </c>
      <c r="E119" s="767" t="s">
        <v>2100</v>
      </c>
      <c r="F119" s="769" t="s">
        <v>2364</v>
      </c>
      <c r="G119" s="769"/>
      <c r="H119" s="770">
        <v>287</v>
      </c>
      <c r="I119" s="382">
        <f t="array" ref="I119">IF(AND(ISBLANK(I120:I129)),"",SUM(I120:I129))</f>
        <v>0</v>
      </c>
      <c r="J119" s="382">
        <f t="array" ref="J119">IF(AND(ISBLANK(J120:J129)),"",SUM(J120:J129))</f>
        <v>0</v>
      </c>
    </row>
    <row r="120" spans="1:10" s="59" customFormat="1" ht="13.5" customHeight="1" x14ac:dyDescent="0.25">
      <c r="A120" s="71">
        <v>0.9</v>
      </c>
      <c r="B120" s="71">
        <v>2.4</v>
      </c>
      <c r="C120" s="71">
        <f t="shared" si="4"/>
        <v>1.9</v>
      </c>
      <c r="D120" s="71">
        <f t="shared" si="3"/>
        <v>3.4</v>
      </c>
      <c r="E120" s="767" t="s">
        <v>2103</v>
      </c>
      <c r="F120" s="768" t="s">
        <v>2365</v>
      </c>
      <c r="G120" s="769"/>
      <c r="H120" s="770">
        <v>288</v>
      </c>
      <c r="I120" s="383">
        <v>0</v>
      </c>
      <c r="J120" s="383">
        <v>0</v>
      </c>
    </row>
    <row r="121" spans="1:10" s="59" customFormat="1" ht="13.5" customHeight="1" x14ac:dyDescent="0.25">
      <c r="A121" s="71">
        <v>0.91</v>
      </c>
      <c r="B121" s="71">
        <v>2.41</v>
      </c>
      <c r="C121" s="71">
        <f t="shared" si="4"/>
        <v>1.9100000000000001</v>
      </c>
      <c r="D121" s="71">
        <f t="shared" si="3"/>
        <v>3.41</v>
      </c>
      <c r="E121" s="767" t="s">
        <v>2105</v>
      </c>
      <c r="F121" s="768" t="s">
        <v>2366</v>
      </c>
      <c r="G121" s="769"/>
      <c r="H121" s="770">
        <v>289</v>
      </c>
      <c r="I121" s="383">
        <v>0</v>
      </c>
      <c r="J121" s="383">
        <v>0</v>
      </c>
    </row>
    <row r="122" spans="1:10" s="59" customFormat="1" ht="13.5" customHeight="1" x14ac:dyDescent="0.25">
      <c r="A122" s="71">
        <v>0.92</v>
      </c>
      <c r="B122" s="71">
        <v>2.42</v>
      </c>
      <c r="C122" s="71">
        <f t="shared" si="4"/>
        <v>1.92</v>
      </c>
      <c r="D122" s="71">
        <f t="shared" si="3"/>
        <v>3.42</v>
      </c>
      <c r="E122" s="767" t="s">
        <v>2106</v>
      </c>
      <c r="F122" s="772" t="s">
        <v>2367</v>
      </c>
      <c r="G122" s="769"/>
      <c r="H122" s="770">
        <v>290</v>
      </c>
      <c r="I122" s="383">
        <v>0</v>
      </c>
      <c r="J122" s="383">
        <v>0</v>
      </c>
    </row>
    <row r="123" spans="1:10" s="59" customFormat="1" ht="30" customHeight="1" x14ac:dyDescent="0.25">
      <c r="A123" s="71">
        <v>0.93</v>
      </c>
      <c r="B123" s="71">
        <v>2.4300000000000002</v>
      </c>
      <c r="C123" s="71">
        <f t="shared" si="4"/>
        <v>1.9300000000000002</v>
      </c>
      <c r="D123" s="71">
        <f t="shared" si="3"/>
        <v>3.43</v>
      </c>
      <c r="E123" s="767" t="s">
        <v>2108</v>
      </c>
      <c r="F123" s="768" t="s">
        <v>2368</v>
      </c>
      <c r="G123" s="769"/>
      <c r="H123" s="770">
        <v>291</v>
      </c>
      <c r="I123" s="383">
        <v>0</v>
      </c>
      <c r="J123" s="383">
        <v>0</v>
      </c>
    </row>
    <row r="124" spans="1:10" s="59" customFormat="1" ht="13.5" customHeight="1" x14ac:dyDescent="0.25">
      <c r="A124" s="71">
        <v>0.94</v>
      </c>
      <c r="B124" s="71">
        <v>2.44</v>
      </c>
      <c r="C124" s="71">
        <f t="shared" si="4"/>
        <v>1.94</v>
      </c>
      <c r="D124" s="71">
        <f t="shared" si="3"/>
        <v>3.44</v>
      </c>
      <c r="E124" s="767" t="s">
        <v>2297</v>
      </c>
      <c r="F124" s="768" t="s">
        <v>2369</v>
      </c>
      <c r="G124" s="769"/>
      <c r="H124" s="770">
        <v>292</v>
      </c>
      <c r="I124" s="383">
        <v>0</v>
      </c>
      <c r="J124" s="383">
        <v>0</v>
      </c>
    </row>
    <row r="125" spans="1:10" s="59" customFormat="1" ht="13.5" customHeight="1" x14ac:dyDescent="0.25">
      <c r="A125" s="71">
        <v>0.95</v>
      </c>
      <c r="B125" s="71">
        <v>2.4500000000000002</v>
      </c>
      <c r="C125" s="71">
        <f t="shared" si="4"/>
        <v>1.95</v>
      </c>
      <c r="D125" s="71">
        <f t="shared" si="3"/>
        <v>3.45</v>
      </c>
      <c r="E125" s="767" t="s">
        <v>2299</v>
      </c>
      <c r="F125" s="768" t="s">
        <v>2370</v>
      </c>
      <c r="G125" s="769"/>
      <c r="H125" s="770">
        <v>293</v>
      </c>
      <c r="I125" s="383">
        <v>0</v>
      </c>
      <c r="J125" s="383">
        <v>0</v>
      </c>
    </row>
    <row r="126" spans="1:10" s="59" customFormat="1" ht="13.5" customHeight="1" x14ac:dyDescent="0.25">
      <c r="A126" s="71">
        <v>0.96</v>
      </c>
      <c r="B126" s="71">
        <v>2.46</v>
      </c>
      <c r="C126" s="71">
        <f t="shared" si="4"/>
        <v>1.96</v>
      </c>
      <c r="D126" s="71">
        <f t="shared" si="3"/>
        <v>3.46</v>
      </c>
      <c r="E126" s="767" t="s">
        <v>2301</v>
      </c>
      <c r="F126" s="768" t="s">
        <v>2371</v>
      </c>
      <c r="G126" s="769"/>
      <c r="H126" s="770">
        <v>294</v>
      </c>
      <c r="I126" s="383">
        <v>0</v>
      </c>
      <c r="J126" s="383">
        <v>0</v>
      </c>
    </row>
    <row r="127" spans="1:10" s="59" customFormat="1" ht="13.5" customHeight="1" x14ac:dyDescent="0.25">
      <c r="A127" s="71">
        <v>0.97</v>
      </c>
      <c r="B127" s="71">
        <v>2.4700000000000002</v>
      </c>
      <c r="C127" s="71">
        <f t="shared" si="4"/>
        <v>1.97</v>
      </c>
      <c r="D127" s="71">
        <f t="shared" si="3"/>
        <v>3.47</v>
      </c>
      <c r="E127" s="767" t="s">
        <v>2303</v>
      </c>
      <c r="F127" s="772" t="s">
        <v>2372</v>
      </c>
      <c r="G127" s="769"/>
      <c r="H127" s="770">
        <v>295</v>
      </c>
      <c r="I127" s="383">
        <v>0</v>
      </c>
      <c r="J127" s="383">
        <v>0</v>
      </c>
    </row>
    <row r="128" spans="1:10" s="59" customFormat="1" ht="13.5" customHeight="1" x14ac:dyDescent="0.25">
      <c r="A128" s="71">
        <v>0.98</v>
      </c>
      <c r="B128" s="71">
        <v>2.48</v>
      </c>
      <c r="C128" s="71">
        <f t="shared" si="4"/>
        <v>1.98</v>
      </c>
      <c r="D128" s="71">
        <f t="shared" si="3"/>
        <v>3.48</v>
      </c>
      <c r="E128" s="767" t="s">
        <v>2305</v>
      </c>
      <c r="F128" s="772" t="s">
        <v>2373</v>
      </c>
      <c r="G128" s="769"/>
      <c r="H128" s="770">
        <v>296</v>
      </c>
      <c r="I128" s="383">
        <v>0</v>
      </c>
      <c r="J128" s="383">
        <v>0</v>
      </c>
    </row>
    <row r="129" spans="1:10" s="59" customFormat="1" ht="13.5" customHeight="1" x14ac:dyDescent="0.25">
      <c r="A129" s="71">
        <v>0.99</v>
      </c>
      <c r="B129" s="71">
        <v>2.4900000000000002</v>
      </c>
      <c r="C129" s="71">
        <f t="shared" ref="C129:D147" si="5">IF(LEN(I129)=0,"",1+ABS((I129*A129)/LEN(I129))+A129)</f>
        <v>1.99</v>
      </c>
      <c r="D129" s="71">
        <f t="shared" si="5"/>
        <v>3.49</v>
      </c>
      <c r="E129" s="767" t="s">
        <v>2307</v>
      </c>
      <c r="F129" s="772" t="s">
        <v>2374</v>
      </c>
      <c r="G129" s="769"/>
      <c r="H129" s="770">
        <v>297</v>
      </c>
      <c r="I129" s="383">
        <v>0</v>
      </c>
      <c r="J129" s="383">
        <v>0</v>
      </c>
    </row>
    <row r="130" spans="1:10" s="59" customFormat="1" ht="13.5" customHeight="1" x14ac:dyDescent="0.25">
      <c r="A130" s="71">
        <v>1.01</v>
      </c>
      <c r="B130" s="71">
        <v>2.5</v>
      </c>
      <c r="C130" s="71">
        <f t="shared" si="5"/>
        <v>2.0099999999999998</v>
      </c>
      <c r="D130" s="71">
        <f t="shared" si="5"/>
        <v>3.5</v>
      </c>
      <c r="E130" s="767" t="s">
        <v>2110</v>
      </c>
      <c r="F130" s="769" t="s">
        <v>2375</v>
      </c>
      <c r="G130" s="769"/>
      <c r="H130" s="770">
        <v>298</v>
      </c>
      <c r="I130" s="383">
        <v>0</v>
      </c>
      <c r="J130" s="383">
        <v>0</v>
      </c>
    </row>
    <row r="131" spans="1:10" s="59" customFormat="1" ht="13.5" customHeight="1" x14ac:dyDescent="0.25">
      <c r="A131" s="71">
        <v>1.02</v>
      </c>
      <c r="B131" s="71">
        <v>2.5099999999999998</v>
      </c>
      <c r="C131" s="71">
        <f t="shared" si="5"/>
        <v>2.02</v>
      </c>
      <c r="D131" s="71">
        <f t="shared" si="5"/>
        <v>3.51</v>
      </c>
      <c r="E131" s="767" t="s">
        <v>2113</v>
      </c>
      <c r="F131" s="769" t="s">
        <v>2376</v>
      </c>
      <c r="G131" s="769"/>
      <c r="H131" s="770">
        <v>299</v>
      </c>
      <c r="I131" s="383">
        <v>0</v>
      </c>
      <c r="J131" s="383">
        <v>0</v>
      </c>
    </row>
    <row r="132" spans="1:10" s="59" customFormat="1" ht="13.5" customHeight="1" x14ac:dyDescent="0.25">
      <c r="A132" s="71">
        <v>1.03</v>
      </c>
      <c r="B132" s="71">
        <v>2.52</v>
      </c>
      <c r="C132" s="71">
        <f t="shared" si="5"/>
        <v>2.0300000000000002</v>
      </c>
      <c r="D132" s="71">
        <f t="shared" si="5"/>
        <v>3.52</v>
      </c>
      <c r="E132" s="767" t="s">
        <v>2125</v>
      </c>
      <c r="F132" s="769" t="s">
        <v>2377</v>
      </c>
      <c r="G132" s="769"/>
      <c r="H132" s="770">
        <v>300</v>
      </c>
      <c r="I132" s="383">
        <v>0</v>
      </c>
      <c r="J132" s="383">
        <v>0</v>
      </c>
    </row>
    <row r="133" spans="1:10" s="59" customFormat="1" ht="13.5" customHeight="1" x14ac:dyDescent="0.25">
      <c r="A133" s="71">
        <v>1.04</v>
      </c>
      <c r="B133" s="71">
        <v>2.5299999999999998</v>
      </c>
      <c r="C133" s="71">
        <f t="shared" si="5"/>
        <v>2103.1</v>
      </c>
      <c r="D133" s="71">
        <f t="shared" si="5"/>
        <v>3.53</v>
      </c>
      <c r="E133" s="767" t="s">
        <v>2128</v>
      </c>
      <c r="F133" s="769" t="s">
        <v>2378</v>
      </c>
      <c r="G133" s="769"/>
      <c r="H133" s="770">
        <v>301</v>
      </c>
      <c r="I133" s="383">
        <v>8081</v>
      </c>
      <c r="J133" s="383">
        <v>0</v>
      </c>
    </row>
    <row r="134" spans="1:10" s="59" customFormat="1" ht="13.5" customHeight="1" x14ac:dyDescent="0.25">
      <c r="A134" s="71">
        <v>1.05</v>
      </c>
      <c r="B134" s="71">
        <v>2.54</v>
      </c>
      <c r="C134" s="71" t="str">
        <f t="shared" si="5"/>
        <v/>
      </c>
      <c r="D134" s="71">
        <f t="shared" si="5"/>
        <v>3.54</v>
      </c>
      <c r="E134" s="767" t="s">
        <v>2130</v>
      </c>
      <c r="F134" s="769" t="s">
        <v>2379</v>
      </c>
      <c r="G134" s="769"/>
      <c r="H134" s="770">
        <v>302</v>
      </c>
      <c r="I134" s="383"/>
      <c r="J134" s="383">
        <v>0</v>
      </c>
    </row>
    <row r="135" spans="1:10" s="59" customFormat="1" ht="13.5" customHeight="1" x14ac:dyDescent="0.25">
      <c r="A135" s="71">
        <v>1.06</v>
      </c>
      <c r="B135" s="71">
        <v>2.5499999999999998</v>
      </c>
      <c r="C135" s="71">
        <f t="shared" si="5"/>
        <v>2.06</v>
      </c>
      <c r="D135" s="71">
        <f t="shared" si="5"/>
        <v>3.55</v>
      </c>
      <c r="E135" s="767" t="s">
        <v>2133</v>
      </c>
      <c r="F135" s="769" t="s">
        <v>2380</v>
      </c>
      <c r="G135" s="769"/>
      <c r="H135" s="770">
        <v>303</v>
      </c>
      <c r="I135" s="383">
        <v>0</v>
      </c>
      <c r="J135" s="383">
        <v>0</v>
      </c>
    </row>
    <row r="136" spans="1:10" s="59" customFormat="1" ht="13.5" customHeight="1" x14ac:dyDescent="0.25">
      <c r="A136" s="71">
        <v>1.07</v>
      </c>
      <c r="B136" s="71">
        <v>2.56</v>
      </c>
      <c r="C136" s="71">
        <f t="shared" si="5"/>
        <v>15872.952000000001</v>
      </c>
      <c r="D136" s="71">
        <f t="shared" si="5"/>
        <v>23148.52</v>
      </c>
      <c r="E136" s="767" t="s">
        <v>2135</v>
      </c>
      <c r="F136" s="769" t="s">
        <v>2381</v>
      </c>
      <c r="G136" s="769"/>
      <c r="H136" s="770">
        <v>304</v>
      </c>
      <c r="I136" s="382">
        <f t="array" ref="I136">IF(AND(ISBLANK(I137:I139)),"",SUM(I137:I139))</f>
        <v>74163</v>
      </c>
      <c r="J136" s="382">
        <f t="array" ref="J136">IF(AND(ISBLANK(J137:J139)),"",SUM(J137:J139))</f>
        <v>45205</v>
      </c>
    </row>
    <row r="137" spans="1:10" s="59" customFormat="1" ht="13.5" customHeight="1" x14ac:dyDescent="0.25">
      <c r="A137" s="71">
        <v>1.08</v>
      </c>
      <c r="B137" s="71">
        <v>2.5699999999999901</v>
      </c>
      <c r="C137" s="71">
        <f t="shared" si="5"/>
        <v>15628.816000000001</v>
      </c>
      <c r="D137" s="71">
        <f t="shared" si="5"/>
        <v>22916.661999999909</v>
      </c>
      <c r="E137" s="767" t="s">
        <v>2317</v>
      </c>
      <c r="F137" s="768" t="s">
        <v>2382</v>
      </c>
      <c r="G137" s="769"/>
      <c r="H137" s="770">
        <v>305</v>
      </c>
      <c r="I137" s="383">
        <v>72346</v>
      </c>
      <c r="J137" s="383">
        <v>44578</v>
      </c>
    </row>
    <row r="138" spans="1:10" s="59" customFormat="1" ht="13.5" customHeight="1" x14ac:dyDescent="0.25">
      <c r="A138" s="71">
        <v>1.0900000000000001</v>
      </c>
      <c r="B138" s="71">
        <v>2.58</v>
      </c>
      <c r="C138" s="71">
        <f t="shared" si="5"/>
        <v>497.22250000000003</v>
      </c>
      <c r="D138" s="71">
        <f t="shared" si="5"/>
        <v>542.80000000000007</v>
      </c>
      <c r="E138" s="767" t="s">
        <v>2319</v>
      </c>
      <c r="F138" s="768" t="s">
        <v>2383</v>
      </c>
      <c r="G138" s="769"/>
      <c r="H138" s="770">
        <v>306</v>
      </c>
      <c r="I138" s="383">
        <v>1817</v>
      </c>
      <c r="J138" s="383">
        <v>627</v>
      </c>
    </row>
    <row r="139" spans="1:10" s="59" customFormat="1" ht="13.5" customHeight="1" x14ac:dyDescent="0.25">
      <c r="A139" s="71">
        <v>1.1000000000000001</v>
      </c>
      <c r="B139" s="71">
        <v>2.5899999999999901</v>
      </c>
      <c r="C139" s="71">
        <f t="shared" si="5"/>
        <v>2.1</v>
      </c>
      <c r="D139" s="71">
        <f t="shared" si="5"/>
        <v>3.5899999999999901</v>
      </c>
      <c r="E139" s="767" t="s">
        <v>2321</v>
      </c>
      <c r="F139" s="768" t="s">
        <v>2384</v>
      </c>
      <c r="G139" s="769"/>
      <c r="H139" s="770">
        <v>307</v>
      </c>
      <c r="I139" s="383">
        <v>0</v>
      </c>
      <c r="J139" s="383">
        <v>0</v>
      </c>
    </row>
    <row r="140" spans="1:10" s="59" customFormat="1" ht="13.5" customHeight="1" x14ac:dyDescent="0.25">
      <c r="A140" s="71">
        <v>1.1100000000000001</v>
      </c>
      <c r="B140" s="71">
        <v>2.6</v>
      </c>
      <c r="C140" s="71">
        <f t="shared" si="5"/>
        <v>2558.7175000000002</v>
      </c>
      <c r="D140" s="71">
        <f t="shared" si="5"/>
        <v>71202.000000000015</v>
      </c>
      <c r="E140" s="767" t="s">
        <v>2138</v>
      </c>
      <c r="F140" s="769" t="s">
        <v>2385</v>
      </c>
      <c r="G140" s="769"/>
      <c r="H140" s="934">
        <v>308</v>
      </c>
      <c r="I140" s="383">
        <v>9213</v>
      </c>
      <c r="J140" s="383">
        <v>164304</v>
      </c>
    </row>
    <row r="141" spans="1:10" s="59" customFormat="1" ht="13.5" customHeight="1" x14ac:dyDescent="0.25">
      <c r="A141" s="71">
        <v>1.1200000000000001</v>
      </c>
      <c r="B141" s="71">
        <v>2.6099999999999901</v>
      </c>
      <c r="C141" s="71">
        <f t="shared" si="5"/>
        <v>1665243.6000000003</v>
      </c>
      <c r="D141" s="71">
        <f t="shared" si="5"/>
        <v>3543649.5474999864</v>
      </c>
      <c r="E141" s="771" t="s">
        <v>2196</v>
      </c>
      <c r="F141" s="769" t="s">
        <v>2386</v>
      </c>
      <c r="G141" s="769"/>
      <c r="H141" s="761">
        <v>309</v>
      </c>
      <c r="I141" s="759">
        <f>IFERROR(IF(AND(I81,I99)="","",SUM(I81,I99)),"")</f>
        <v>11894582</v>
      </c>
      <c r="J141" s="759">
        <f>IFERROR(IF(AND(J81,J99)="","",SUM(J81,J99)),"")</f>
        <v>10861750</v>
      </c>
    </row>
    <row r="142" spans="1:10" s="59" customFormat="1" ht="13.5" customHeight="1" x14ac:dyDescent="0.25">
      <c r="A142" s="71">
        <v>1.1299999999999999</v>
      </c>
      <c r="B142" s="71">
        <v>2.6199999999999899</v>
      </c>
      <c r="C142" s="71">
        <f t="shared" si="5"/>
        <v>93263.101666666669</v>
      </c>
      <c r="D142" s="71">
        <f t="shared" si="5"/>
        <v>312286.65999999881</v>
      </c>
      <c r="E142" s="771" t="s">
        <v>2247</v>
      </c>
      <c r="F142" s="769" t="s">
        <v>2387</v>
      </c>
      <c r="G142" s="769"/>
      <c r="H142" s="761">
        <v>310</v>
      </c>
      <c r="I142" s="759">
        <f>IFERROR(IF(AND(I80,I141)="","",(IF((SUM(I80)-SUM(I141))&gt;=0,(SUM(I80)-SUM(I141)),0))),"")</f>
        <v>495191</v>
      </c>
      <c r="J142" s="759">
        <f>IFERROR(IF(AND(J80,J141)="","",(IF((SUM(J80)-SUM(J141))&gt;=0,(SUM(J80)-SUM(J141)),0))),"")</f>
        <v>715152</v>
      </c>
    </row>
    <row r="143" spans="1:10" s="59" customFormat="1" ht="13.5" customHeight="1" x14ac:dyDescent="0.25">
      <c r="A143" s="71">
        <v>1.1399999999999999</v>
      </c>
      <c r="B143" s="71">
        <v>2.6299999999999901</v>
      </c>
      <c r="C143" s="71">
        <f t="shared" si="5"/>
        <v>2.1399999999999997</v>
      </c>
      <c r="D143" s="71">
        <f t="shared" si="5"/>
        <v>3.6299999999999901</v>
      </c>
      <c r="E143" s="771" t="s">
        <v>2248</v>
      </c>
      <c r="F143" s="769" t="s">
        <v>2388</v>
      </c>
      <c r="G143" s="769"/>
      <c r="H143" s="761">
        <v>311</v>
      </c>
      <c r="I143" s="759">
        <f>IFERROR(IF(AND(I141,I80)="","",(IF((SUM(I80)-SUM(I141))&lt;0,(SUM(I141)-SUM(I80)),0))),"")</f>
        <v>0</v>
      </c>
      <c r="J143" s="759">
        <f>IFERROR(IF(AND(J141,J80)="","",(IF((SUM(J80)-SUM(J141))&lt;0,(SUM(J141)-SUM(J80)),0))),"")</f>
        <v>0</v>
      </c>
    </row>
    <row r="144" spans="1:10" s="59" customFormat="1" ht="13.5" customHeight="1" x14ac:dyDescent="0.25">
      <c r="A144" s="71">
        <v>1.1499999999999999</v>
      </c>
      <c r="B144" s="71">
        <v>2.6399999999999899</v>
      </c>
      <c r="C144" s="71">
        <f t="shared" si="5"/>
        <v>13719.119999999997</v>
      </c>
      <c r="D144" s="71">
        <f t="shared" si="5"/>
        <v>42566.24799999984</v>
      </c>
      <c r="E144" s="771" t="s">
        <v>2389</v>
      </c>
      <c r="F144" s="769" t="s">
        <v>2390</v>
      </c>
      <c r="G144" s="769"/>
      <c r="H144" s="761">
        <v>312</v>
      </c>
      <c r="I144" s="759">
        <f>IFERROR(IF(AND(I145,I146)="","",SUM(I145,I146)),"")</f>
        <v>59639</v>
      </c>
      <c r="J144" s="759">
        <f>IFERROR(IF(AND(J145,J146)="","",SUM(J145,J146)),"")</f>
        <v>80611</v>
      </c>
    </row>
    <row r="145" spans="1:919" s="59" customFormat="1" ht="13.5" customHeight="1" x14ac:dyDescent="0.25">
      <c r="A145" s="71">
        <v>1.1599999999999999</v>
      </c>
      <c r="B145" s="71">
        <v>2.6499999999999901</v>
      </c>
      <c r="C145" s="71">
        <f t="shared" si="5"/>
        <v>13838.407999999998</v>
      </c>
      <c r="D145" s="71">
        <f t="shared" si="5"/>
        <v>42727.479999999843</v>
      </c>
      <c r="E145" s="767" t="s">
        <v>2081</v>
      </c>
      <c r="F145" s="769" t="s">
        <v>2391</v>
      </c>
      <c r="G145" s="769"/>
      <c r="H145" s="770">
        <v>313</v>
      </c>
      <c r="I145" s="383">
        <v>59639</v>
      </c>
      <c r="J145" s="383">
        <v>80611</v>
      </c>
    </row>
    <row r="146" spans="1:919" s="59" customFormat="1" ht="13.5" customHeight="1" x14ac:dyDescent="0.25">
      <c r="A146" s="71">
        <v>1.17</v>
      </c>
      <c r="B146" s="71">
        <v>2.6599999999999899</v>
      </c>
      <c r="C146" s="71">
        <f>IF(LEN(I146)=0,"",1+ABS((I146*A146)/LEN(I146))+A146)</f>
        <v>2.17</v>
      </c>
      <c r="D146" s="71">
        <f t="shared" si="5"/>
        <v>3.6599999999999899</v>
      </c>
      <c r="E146" s="767" t="s">
        <v>2100</v>
      </c>
      <c r="F146" s="769" t="s">
        <v>2392</v>
      </c>
      <c r="G146" s="769"/>
      <c r="H146" s="770">
        <v>314</v>
      </c>
      <c r="I146" s="382">
        <f>IFERROR(IF(AND(I147,I152,I153,I154)="","",SUM(I147)-SUM(I152)+SUM(I153)-SUM(I154)),"")</f>
        <v>0</v>
      </c>
      <c r="J146" s="382">
        <f>IFERROR(IF(AND(J147,J152,J153,J154)="","",SUM(J147)-SUM(J152)+SUM(J153)-SUM(J154)),"")</f>
        <v>0</v>
      </c>
    </row>
    <row r="147" spans="1:919" s="59" customFormat="1" ht="13.5" customHeight="1" x14ac:dyDescent="0.25">
      <c r="A147" s="71">
        <v>1.1879999999999999</v>
      </c>
      <c r="B147" s="71">
        <v>2.6699999999999902</v>
      </c>
      <c r="C147" s="71">
        <f>IF(LEN(I147)=0,"",1+ABS((I147*A147)/LEN(I147))+A147)</f>
        <v>2.1879999999999997</v>
      </c>
      <c r="D147" s="71">
        <f t="shared" si="5"/>
        <v>3.6699999999999902</v>
      </c>
      <c r="E147" s="767" t="s">
        <v>2103</v>
      </c>
      <c r="F147" s="768" t="s">
        <v>2393</v>
      </c>
      <c r="G147" s="769"/>
      <c r="H147" s="770">
        <v>315</v>
      </c>
      <c r="I147" s="383">
        <v>0</v>
      </c>
      <c r="J147" s="383">
        <v>0</v>
      </c>
    </row>
    <row r="148" spans="1:919" ht="5.25" customHeight="1" x14ac:dyDescent="0.25">
      <c r="E148" s="59"/>
      <c r="F148" s="59"/>
      <c r="G148" s="59"/>
      <c r="H148" s="59"/>
      <c r="I148" s="59"/>
    </row>
    <row r="149" spans="1:919" s="547" customFormat="1" ht="17.25" customHeight="1" x14ac:dyDescent="0.25">
      <c r="E149" s="543" t="str">
        <f>E38</f>
        <v>Kontrolni broj: 1139279434</v>
      </c>
      <c r="F149" s="542"/>
      <c r="G149" s="542"/>
      <c r="H149" s="542"/>
      <c r="I149" s="542"/>
      <c r="J149" s="544" t="s">
        <v>2394</v>
      </c>
    </row>
    <row r="150" spans="1:919" ht="33" customHeight="1" x14ac:dyDescent="0.25">
      <c r="E150" s="742" t="s">
        <v>2075</v>
      </c>
      <c r="F150" s="743" t="s">
        <v>2045</v>
      </c>
      <c r="G150" s="743" t="s">
        <v>2076</v>
      </c>
      <c r="H150" s="744" t="s">
        <v>2077</v>
      </c>
      <c r="I150" s="744" t="str">
        <f>"Od "&amp;TEXT(OsnPodaci!A58,"dd.mm.")&amp;" do "&amp;TEXT(OsnPodaci!B58,"dd.mm.")&amp;" tekuće godine"</f>
        <v>Od 01.01. do 31.12. tekuće godine</v>
      </c>
      <c r="J150" s="761" t="str">
        <f>J16</f>
        <v>Od 01.01. do 31.12. prethodne godine</v>
      </c>
    </row>
    <row r="151" spans="1:919" s="77" customFormat="1" ht="11.25" customHeight="1" x14ac:dyDescent="0.25">
      <c r="A151" s="75"/>
      <c r="B151" s="75"/>
      <c r="C151" s="75"/>
      <c r="D151" s="75"/>
      <c r="E151" s="745">
        <v>1</v>
      </c>
      <c r="F151" s="746">
        <v>2</v>
      </c>
      <c r="G151" s="746">
        <v>3</v>
      </c>
      <c r="H151" s="747">
        <v>4</v>
      </c>
      <c r="I151" s="747">
        <v>5</v>
      </c>
      <c r="J151" s="747">
        <v>6</v>
      </c>
      <c r="K151" s="76"/>
      <c r="L151" s="76"/>
      <c r="M151" s="76"/>
      <c r="N151" s="76"/>
      <c r="O151" s="76"/>
      <c r="P151" s="76"/>
      <c r="Q151" s="76"/>
      <c r="R151" s="76"/>
      <c r="S151" s="76"/>
      <c r="T151" s="76"/>
      <c r="U151" s="76"/>
      <c r="V151" s="76"/>
      <c r="W151" s="76"/>
      <c r="X151" s="76"/>
      <c r="Y151" s="76"/>
      <c r="Z151" s="76"/>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c r="BS151" s="76"/>
      <c r="BT151" s="76"/>
      <c r="BU151" s="76"/>
      <c r="BV151" s="76"/>
      <c r="BW151" s="76"/>
      <c r="BX151" s="76"/>
      <c r="BY151" s="76"/>
      <c r="BZ151" s="76"/>
      <c r="CA151" s="76"/>
      <c r="CB151" s="76"/>
      <c r="CC151" s="76"/>
      <c r="CD151" s="76"/>
      <c r="CE151" s="76"/>
      <c r="CF151" s="76"/>
      <c r="CG151" s="76"/>
      <c r="CH151" s="76"/>
      <c r="CI151" s="76"/>
      <c r="CJ151" s="76"/>
      <c r="CK151" s="76"/>
      <c r="CL151" s="76"/>
      <c r="CM151" s="76"/>
      <c r="CN151" s="76"/>
      <c r="CO151" s="76"/>
      <c r="CP151" s="76"/>
      <c r="CQ151" s="76"/>
      <c r="CR151" s="76"/>
      <c r="CS151" s="76"/>
      <c r="CT151" s="76"/>
      <c r="CU151" s="76"/>
      <c r="CV151" s="76"/>
      <c r="CW151" s="76"/>
      <c r="CX151" s="76"/>
      <c r="CY151" s="76"/>
      <c r="CZ151" s="76"/>
      <c r="DA151" s="76"/>
      <c r="DB151" s="76"/>
      <c r="DC151" s="76"/>
      <c r="DD151" s="76"/>
      <c r="DE151" s="76"/>
      <c r="DF151" s="76"/>
      <c r="DG151" s="76"/>
      <c r="DH151" s="76"/>
      <c r="DI151" s="76"/>
      <c r="DJ151" s="76"/>
      <c r="DK151" s="76"/>
      <c r="DL151" s="76"/>
      <c r="DM151" s="76"/>
      <c r="DN151" s="76"/>
      <c r="DO151" s="76"/>
      <c r="DP151" s="76"/>
      <c r="DQ151" s="76"/>
      <c r="DR151" s="76"/>
      <c r="DS151" s="76"/>
      <c r="DT151" s="76"/>
      <c r="DU151" s="76"/>
      <c r="DV151" s="76"/>
      <c r="DW151" s="76"/>
      <c r="DX151" s="76"/>
      <c r="DY151" s="76"/>
      <c r="DZ151" s="76"/>
      <c r="EA151" s="76"/>
      <c r="EB151" s="76"/>
      <c r="EC151" s="76"/>
      <c r="ED151" s="76"/>
      <c r="EE151" s="76"/>
      <c r="EF151" s="76"/>
      <c r="EG151" s="76"/>
      <c r="EH151" s="76"/>
      <c r="EI151" s="76"/>
      <c r="EJ151" s="76"/>
      <c r="EK151" s="76"/>
      <c r="EL151" s="76"/>
      <c r="EM151" s="76"/>
      <c r="EN151" s="76"/>
      <c r="EO151" s="76"/>
      <c r="EP151" s="76"/>
      <c r="EQ151" s="76"/>
      <c r="ER151" s="76"/>
      <c r="ES151" s="76"/>
      <c r="ET151" s="76"/>
      <c r="EU151" s="76"/>
      <c r="EV151" s="76"/>
      <c r="EW151" s="76"/>
      <c r="EX151" s="76"/>
      <c r="EY151" s="76"/>
      <c r="EZ151" s="76"/>
      <c r="FA151" s="76"/>
      <c r="FB151" s="76"/>
      <c r="FC151" s="76"/>
      <c r="FD151" s="76"/>
      <c r="FE151" s="76"/>
      <c r="FF151" s="76"/>
      <c r="FG151" s="76"/>
      <c r="FH151" s="76"/>
      <c r="FI151" s="76"/>
      <c r="FJ151" s="76"/>
      <c r="FK151" s="76"/>
      <c r="FL151" s="76"/>
      <c r="FM151" s="76"/>
      <c r="FN151" s="76"/>
      <c r="FO151" s="76"/>
      <c r="FP151" s="76"/>
      <c r="FQ151" s="76"/>
      <c r="FR151" s="76"/>
      <c r="FS151" s="76"/>
      <c r="FT151" s="76"/>
      <c r="FU151" s="76"/>
      <c r="FV151" s="76"/>
      <c r="FW151" s="76"/>
      <c r="FX151" s="76"/>
      <c r="FY151" s="76"/>
      <c r="FZ151" s="76"/>
      <c r="GA151" s="76"/>
      <c r="GB151" s="76"/>
      <c r="GC151" s="76"/>
      <c r="GD151" s="76"/>
      <c r="GE151" s="76"/>
      <c r="GF151" s="76"/>
      <c r="GG151" s="76"/>
      <c r="GH151" s="76"/>
      <c r="GI151" s="76"/>
      <c r="GJ151" s="76"/>
      <c r="GK151" s="76"/>
      <c r="GL151" s="76"/>
      <c r="GM151" s="76"/>
      <c r="GN151" s="76"/>
      <c r="GO151" s="76"/>
      <c r="GP151" s="76"/>
      <c r="GQ151" s="76"/>
      <c r="GR151" s="76"/>
      <c r="GS151" s="76"/>
      <c r="GT151" s="76"/>
      <c r="GU151" s="76"/>
      <c r="GV151" s="76"/>
      <c r="GW151" s="76"/>
      <c r="GX151" s="76"/>
      <c r="GY151" s="76"/>
      <c r="GZ151" s="76"/>
      <c r="HA151" s="76"/>
      <c r="HB151" s="76"/>
      <c r="HC151" s="76"/>
      <c r="HD151" s="76"/>
      <c r="HE151" s="76"/>
      <c r="HF151" s="76"/>
      <c r="HG151" s="76"/>
      <c r="HH151" s="76"/>
      <c r="HI151" s="76"/>
      <c r="HJ151" s="76"/>
      <c r="HK151" s="76"/>
      <c r="HL151" s="76"/>
      <c r="HM151" s="76"/>
      <c r="HN151" s="76"/>
      <c r="HO151" s="76"/>
      <c r="HP151" s="76"/>
      <c r="HQ151" s="76"/>
      <c r="HR151" s="76"/>
      <c r="HS151" s="76"/>
      <c r="HT151" s="76"/>
      <c r="HU151" s="76"/>
      <c r="HV151" s="76"/>
      <c r="HW151" s="76"/>
      <c r="HX151" s="76"/>
      <c r="HY151" s="76"/>
      <c r="HZ151" s="76"/>
      <c r="IA151" s="76"/>
      <c r="IB151" s="76"/>
      <c r="IC151" s="76"/>
      <c r="ID151" s="76"/>
      <c r="IE151" s="76"/>
      <c r="IF151" s="76"/>
      <c r="IG151" s="76"/>
      <c r="IH151" s="76"/>
      <c r="II151" s="76"/>
      <c r="IJ151" s="76"/>
      <c r="IK151" s="76"/>
      <c r="IL151" s="76"/>
      <c r="IM151" s="76"/>
      <c r="IN151" s="76"/>
      <c r="IO151" s="76"/>
      <c r="IP151" s="76"/>
      <c r="IQ151" s="76"/>
      <c r="IR151" s="76"/>
      <c r="IS151" s="76"/>
      <c r="IT151" s="76"/>
      <c r="IU151" s="76"/>
      <c r="IV151" s="76"/>
      <c r="IW151" s="76"/>
      <c r="IX151" s="76"/>
      <c r="IY151" s="76"/>
      <c r="IZ151" s="76"/>
      <c r="JA151" s="76"/>
      <c r="JB151" s="76"/>
      <c r="JC151" s="76"/>
      <c r="JD151" s="76"/>
      <c r="JE151" s="76"/>
      <c r="JF151" s="76"/>
      <c r="JG151" s="76"/>
      <c r="JH151" s="76"/>
      <c r="JI151" s="76"/>
      <c r="JJ151" s="76"/>
      <c r="JK151" s="76"/>
      <c r="JL151" s="76"/>
      <c r="JM151" s="76"/>
      <c r="JN151" s="76"/>
      <c r="JO151" s="76"/>
      <c r="JP151" s="76"/>
      <c r="JQ151" s="76"/>
      <c r="JR151" s="76"/>
      <c r="JS151" s="76"/>
      <c r="JT151" s="76"/>
      <c r="JU151" s="76"/>
      <c r="JV151" s="76"/>
      <c r="JW151" s="76"/>
      <c r="JX151" s="76"/>
      <c r="JY151" s="76"/>
      <c r="JZ151" s="76"/>
      <c r="KA151" s="76"/>
      <c r="KB151" s="76"/>
      <c r="KC151" s="76"/>
      <c r="KD151" s="76"/>
      <c r="KE151" s="76"/>
      <c r="KF151" s="76"/>
      <c r="KG151" s="76"/>
      <c r="KH151" s="76"/>
      <c r="KI151" s="76"/>
      <c r="KJ151" s="76"/>
      <c r="KK151" s="76"/>
      <c r="KL151" s="76"/>
      <c r="KM151" s="76"/>
      <c r="KN151" s="76"/>
      <c r="KO151" s="76"/>
      <c r="KP151" s="76"/>
      <c r="KQ151" s="76"/>
      <c r="KR151" s="76"/>
      <c r="KS151" s="76"/>
      <c r="KT151" s="76"/>
      <c r="KU151" s="76"/>
      <c r="KV151" s="76"/>
      <c r="KW151" s="76"/>
      <c r="KX151" s="76"/>
      <c r="KY151" s="76"/>
      <c r="KZ151" s="76"/>
      <c r="LA151" s="76"/>
      <c r="LB151" s="76"/>
      <c r="LC151" s="76"/>
      <c r="LD151" s="76"/>
      <c r="LE151" s="76"/>
      <c r="LF151" s="76"/>
      <c r="LG151" s="76"/>
      <c r="LH151" s="76"/>
      <c r="LI151" s="76"/>
      <c r="LJ151" s="76"/>
      <c r="LK151" s="76"/>
      <c r="LL151" s="76"/>
      <c r="LM151" s="76"/>
      <c r="LN151" s="76"/>
      <c r="LO151" s="76"/>
      <c r="LP151" s="76"/>
      <c r="LQ151" s="76"/>
      <c r="LR151" s="76"/>
      <c r="LS151" s="76"/>
      <c r="LT151" s="76"/>
      <c r="LU151" s="76"/>
      <c r="LV151" s="76"/>
      <c r="LW151" s="76"/>
      <c r="LX151" s="76"/>
      <c r="LY151" s="76"/>
      <c r="LZ151" s="76"/>
      <c r="MA151" s="76"/>
      <c r="MB151" s="76"/>
      <c r="MC151" s="76"/>
      <c r="MD151" s="76"/>
      <c r="ME151" s="76"/>
      <c r="MF151" s="76"/>
      <c r="MG151" s="76"/>
      <c r="MH151" s="76"/>
      <c r="MI151" s="76"/>
      <c r="MJ151" s="76"/>
      <c r="MK151" s="76"/>
      <c r="ML151" s="76"/>
      <c r="MM151" s="76"/>
      <c r="MN151" s="76"/>
      <c r="MO151" s="76"/>
      <c r="MP151" s="76"/>
      <c r="MQ151" s="76"/>
      <c r="MR151" s="76"/>
      <c r="MS151" s="76"/>
      <c r="MT151" s="76"/>
      <c r="MU151" s="76"/>
      <c r="MV151" s="76"/>
      <c r="MW151" s="76"/>
      <c r="MX151" s="76"/>
      <c r="MY151" s="76"/>
      <c r="MZ151" s="76"/>
      <c r="NA151" s="76"/>
      <c r="NB151" s="76"/>
      <c r="NC151" s="76"/>
      <c r="ND151" s="76"/>
      <c r="NE151" s="76"/>
      <c r="NF151" s="76"/>
      <c r="NG151" s="76"/>
      <c r="NH151" s="76"/>
      <c r="NI151" s="76"/>
      <c r="NJ151" s="76"/>
      <c r="NK151" s="76"/>
      <c r="NL151" s="76"/>
      <c r="NM151" s="76"/>
      <c r="NN151" s="76"/>
      <c r="NO151" s="76"/>
      <c r="NP151" s="76"/>
      <c r="NQ151" s="76"/>
      <c r="NR151" s="76"/>
      <c r="NS151" s="76"/>
      <c r="NT151" s="76"/>
      <c r="NU151" s="76"/>
      <c r="NV151" s="76"/>
      <c r="NW151" s="76"/>
      <c r="NX151" s="76"/>
      <c r="NY151" s="76"/>
      <c r="NZ151" s="76"/>
      <c r="OA151" s="76"/>
      <c r="OB151" s="76"/>
      <c r="OC151" s="76"/>
      <c r="OD151" s="76"/>
      <c r="OE151" s="76"/>
      <c r="OF151" s="76"/>
      <c r="OG151" s="76"/>
      <c r="OH151" s="76"/>
      <c r="OI151" s="76"/>
      <c r="OJ151" s="76"/>
      <c r="OK151" s="76"/>
      <c r="OL151" s="76"/>
      <c r="OM151" s="76"/>
      <c r="ON151" s="76"/>
      <c r="OO151" s="76"/>
      <c r="OP151" s="76"/>
      <c r="OQ151" s="76"/>
      <c r="OR151" s="76"/>
      <c r="OS151" s="76"/>
      <c r="OT151" s="76"/>
      <c r="OU151" s="76"/>
      <c r="OV151" s="76"/>
      <c r="OW151" s="76"/>
      <c r="OX151" s="76"/>
      <c r="OY151" s="76"/>
      <c r="OZ151" s="76"/>
      <c r="PA151" s="76"/>
      <c r="PB151" s="76"/>
      <c r="PC151" s="76"/>
      <c r="PD151" s="76"/>
      <c r="PE151" s="76"/>
      <c r="PF151" s="76"/>
      <c r="PG151" s="76"/>
      <c r="PH151" s="76"/>
      <c r="PI151" s="76"/>
      <c r="PJ151" s="76"/>
      <c r="PK151" s="76"/>
      <c r="PL151" s="76"/>
      <c r="PM151" s="76"/>
      <c r="PN151" s="76"/>
      <c r="PO151" s="76"/>
      <c r="PP151" s="76"/>
      <c r="PQ151" s="76"/>
      <c r="PR151" s="76"/>
      <c r="PS151" s="76"/>
      <c r="PT151" s="76"/>
      <c r="PU151" s="76"/>
      <c r="PV151" s="76"/>
      <c r="PW151" s="76"/>
      <c r="PX151" s="76"/>
      <c r="PY151" s="76"/>
      <c r="PZ151" s="76"/>
      <c r="QA151" s="76"/>
      <c r="QB151" s="76"/>
      <c r="QC151" s="76"/>
      <c r="QD151" s="76"/>
      <c r="QE151" s="76"/>
      <c r="QF151" s="76"/>
      <c r="QG151" s="76"/>
      <c r="QH151" s="76"/>
      <c r="QI151" s="76"/>
      <c r="QJ151" s="76"/>
      <c r="QK151" s="76"/>
      <c r="QL151" s="76"/>
      <c r="QM151" s="76"/>
      <c r="QN151" s="76"/>
      <c r="QO151" s="76"/>
      <c r="QP151" s="76"/>
      <c r="QQ151" s="76"/>
      <c r="QR151" s="76"/>
      <c r="QS151" s="76"/>
      <c r="QT151" s="76"/>
      <c r="QU151" s="76"/>
      <c r="QV151" s="76"/>
      <c r="QW151" s="76"/>
      <c r="QX151" s="76"/>
      <c r="QY151" s="76"/>
      <c r="QZ151" s="76"/>
      <c r="RA151" s="76"/>
      <c r="RB151" s="76"/>
      <c r="RC151" s="76"/>
      <c r="RD151" s="76"/>
      <c r="RE151" s="76"/>
      <c r="RF151" s="76"/>
      <c r="RG151" s="76"/>
      <c r="RH151" s="76"/>
      <c r="RI151" s="76"/>
      <c r="RJ151" s="76"/>
      <c r="RK151" s="76"/>
      <c r="RL151" s="76"/>
      <c r="RM151" s="76"/>
      <c r="RN151" s="76"/>
      <c r="RO151" s="76"/>
      <c r="RP151" s="76"/>
      <c r="RQ151" s="76"/>
      <c r="RR151" s="76"/>
      <c r="RS151" s="76"/>
      <c r="RT151" s="76"/>
      <c r="RU151" s="76"/>
      <c r="RV151" s="76"/>
      <c r="RW151" s="76"/>
      <c r="RX151" s="76"/>
      <c r="RY151" s="76"/>
      <c r="RZ151" s="76"/>
      <c r="SA151" s="76"/>
      <c r="SB151" s="76"/>
      <c r="SC151" s="76"/>
      <c r="SD151" s="76"/>
      <c r="SE151" s="76"/>
      <c r="SF151" s="76"/>
      <c r="SG151" s="76"/>
      <c r="SH151" s="76"/>
      <c r="SI151" s="76"/>
      <c r="SJ151" s="76"/>
      <c r="SK151" s="76"/>
      <c r="SL151" s="76"/>
      <c r="SM151" s="76"/>
      <c r="SN151" s="76"/>
      <c r="SO151" s="76"/>
      <c r="SP151" s="76"/>
      <c r="SQ151" s="76"/>
      <c r="SR151" s="76"/>
      <c r="SS151" s="76"/>
      <c r="ST151" s="76"/>
      <c r="SU151" s="76"/>
      <c r="SV151" s="76"/>
      <c r="SW151" s="76"/>
      <c r="SX151" s="76"/>
      <c r="SY151" s="76"/>
      <c r="SZ151" s="76"/>
      <c r="TA151" s="76"/>
      <c r="TB151" s="76"/>
      <c r="TC151" s="76"/>
      <c r="TD151" s="76"/>
      <c r="TE151" s="76"/>
      <c r="TF151" s="76"/>
      <c r="TG151" s="76"/>
      <c r="TH151" s="76"/>
      <c r="TI151" s="76"/>
      <c r="TJ151" s="76"/>
      <c r="TK151" s="76"/>
      <c r="TL151" s="76"/>
      <c r="TM151" s="76"/>
      <c r="TN151" s="76"/>
      <c r="TO151" s="76"/>
      <c r="TP151" s="76"/>
      <c r="TQ151" s="76"/>
      <c r="TR151" s="76"/>
      <c r="TS151" s="76"/>
      <c r="TT151" s="76"/>
      <c r="TU151" s="76"/>
      <c r="TV151" s="76"/>
      <c r="TW151" s="76"/>
      <c r="TX151" s="76"/>
      <c r="TY151" s="76"/>
      <c r="TZ151" s="76"/>
      <c r="UA151" s="76"/>
      <c r="UB151" s="76"/>
      <c r="UC151" s="76"/>
      <c r="UD151" s="76"/>
      <c r="UE151" s="76"/>
      <c r="UF151" s="76"/>
      <c r="UG151" s="76"/>
      <c r="UH151" s="76"/>
      <c r="UI151" s="76"/>
      <c r="UJ151" s="76"/>
      <c r="UK151" s="76"/>
      <c r="UL151" s="76"/>
      <c r="UM151" s="76"/>
      <c r="UN151" s="76"/>
      <c r="UO151" s="76"/>
      <c r="UP151" s="76"/>
      <c r="UQ151" s="76"/>
      <c r="UR151" s="76"/>
      <c r="US151" s="76"/>
      <c r="UT151" s="76"/>
      <c r="UU151" s="76"/>
      <c r="UV151" s="76"/>
      <c r="UW151" s="76"/>
      <c r="UX151" s="76"/>
      <c r="UY151" s="76"/>
      <c r="UZ151" s="76"/>
      <c r="VA151" s="76"/>
      <c r="VB151" s="76"/>
      <c r="VC151" s="76"/>
      <c r="VD151" s="76"/>
      <c r="VE151" s="76"/>
      <c r="VF151" s="76"/>
      <c r="VG151" s="76"/>
      <c r="VH151" s="76"/>
      <c r="VI151" s="76"/>
      <c r="VJ151" s="76"/>
      <c r="VK151" s="76"/>
      <c r="VL151" s="76"/>
      <c r="VM151" s="76"/>
      <c r="VN151" s="76"/>
      <c r="VO151" s="76"/>
      <c r="VP151" s="76"/>
      <c r="VQ151" s="76"/>
      <c r="VR151" s="76"/>
      <c r="VS151" s="76"/>
      <c r="VT151" s="76"/>
      <c r="VU151" s="76"/>
      <c r="VV151" s="76"/>
      <c r="VW151" s="76"/>
      <c r="VX151" s="76"/>
      <c r="VY151" s="76"/>
      <c r="VZ151" s="76"/>
      <c r="WA151" s="76"/>
      <c r="WB151" s="76"/>
      <c r="WC151" s="76"/>
      <c r="WD151" s="76"/>
      <c r="WE151" s="76"/>
      <c r="WF151" s="76"/>
      <c r="WG151" s="76"/>
      <c r="WH151" s="76"/>
      <c r="WI151" s="76"/>
      <c r="WJ151" s="76"/>
      <c r="WK151" s="76"/>
      <c r="WL151" s="76"/>
      <c r="WM151" s="76"/>
      <c r="WN151" s="76"/>
      <c r="WO151" s="76"/>
      <c r="WP151" s="76"/>
      <c r="WQ151" s="76"/>
      <c r="WR151" s="76"/>
      <c r="WS151" s="76"/>
      <c r="WT151" s="76"/>
      <c r="WU151" s="76"/>
      <c r="WV151" s="76"/>
      <c r="WW151" s="76"/>
      <c r="WX151" s="76"/>
      <c r="WY151" s="76"/>
      <c r="WZ151" s="76"/>
      <c r="XA151" s="76"/>
      <c r="XB151" s="76"/>
      <c r="XC151" s="76"/>
      <c r="XD151" s="76"/>
      <c r="XE151" s="76"/>
      <c r="XF151" s="76"/>
      <c r="XG151" s="76"/>
      <c r="XH151" s="76"/>
      <c r="XI151" s="76"/>
      <c r="XJ151" s="76"/>
      <c r="XK151" s="76"/>
      <c r="XL151" s="76"/>
      <c r="XM151" s="76"/>
      <c r="XN151" s="76"/>
      <c r="XO151" s="76"/>
      <c r="XP151" s="76"/>
      <c r="XQ151" s="76"/>
      <c r="XR151" s="76"/>
      <c r="XS151" s="76"/>
      <c r="XT151" s="76"/>
      <c r="XU151" s="76"/>
      <c r="XV151" s="76"/>
      <c r="XW151" s="76"/>
      <c r="XX151" s="76"/>
      <c r="XY151" s="76"/>
      <c r="XZ151" s="76"/>
      <c r="YA151" s="76"/>
      <c r="YB151" s="76"/>
      <c r="YC151" s="76"/>
      <c r="YD151" s="76"/>
      <c r="YE151" s="76"/>
      <c r="YF151" s="76"/>
      <c r="YG151" s="76"/>
      <c r="YH151" s="76"/>
      <c r="YI151" s="76"/>
      <c r="YJ151" s="76"/>
      <c r="YK151" s="76"/>
      <c r="YL151" s="76"/>
      <c r="YM151" s="76"/>
      <c r="YN151" s="76"/>
      <c r="YO151" s="76"/>
      <c r="YP151" s="76"/>
      <c r="YQ151" s="76"/>
      <c r="YR151" s="76"/>
      <c r="YS151" s="76"/>
      <c r="YT151" s="76"/>
      <c r="YU151" s="76"/>
      <c r="YV151" s="76"/>
      <c r="YW151" s="76"/>
      <c r="YX151" s="76"/>
      <c r="YY151" s="76"/>
      <c r="YZ151" s="76"/>
      <c r="ZA151" s="76"/>
      <c r="ZB151" s="76"/>
      <c r="ZC151" s="76"/>
      <c r="ZD151" s="76"/>
      <c r="ZE151" s="76"/>
      <c r="ZF151" s="76"/>
      <c r="ZG151" s="76"/>
      <c r="ZH151" s="76"/>
      <c r="ZI151" s="76"/>
      <c r="ZJ151" s="76"/>
      <c r="ZK151" s="76"/>
      <c r="ZL151" s="76"/>
      <c r="ZM151" s="76"/>
      <c r="ZN151" s="76"/>
      <c r="ZO151" s="76"/>
      <c r="ZP151" s="76"/>
      <c r="ZQ151" s="76"/>
      <c r="ZR151" s="76"/>
      <c r="ZS151" s="76"/>
      <c r="ZT151" s="76"/>
      <c r="ZU151" s="76"/>
      <c r="ZV151" s="76"/>
      <c r="ZW151" s="76"/>
      <c r="ZX151" s="76"/>
      <c r="ZY151" s="76"/>
      <c r="ZZ151" s="76"/>
      <c r="AAA151" s="76"/>
      <c r="AAB151" s="76"/>
      <c r="AAC151" s="76"/>
      <c r="AAD151" s="76"/>
      <c r="AAE151" s="76"/>
      <c r="AAF151" s="76"/>
      <c r="AAG151" s="76"/>
      <c r="AAH151" s="76"/>
      <c r="AAI151" s="76"/>
      <c r="AAJ151" s="76"/>
      <c r="AAK151" s="76"/>
      <c r="AAL151" s="76"/>
      <c r="AAM151" s="76"/>
      <c r="AAN151" s="76"/>
      <c r="AAO151" s="76"/>
      <c r="AAP151" s="76"/>
      <c r="AAQ151" s="76"/>
      <c r="AAR151" s="76"/>
      <c r="AAS151" s="76"/>
      <c r="AAT151" s="76"/>
      <c r="AAU151" s="76"/>
      <c r="AAV151" s="76"/>
      <c r="AAW151" s="76"/>
      <c r="AAX151" s="76"/>
      <c r="AAY151" s="76"/>
      <c r="AAZ151" s="76"/>
      <c r="ABA151" s="76"/>
      <c r="ABB151" s="76"/>
      <c r="ABC151" s="76"/>
      <c r="ABD151" s="76"/>
      <c r="ABE151" s="76"/>
      <c r="ABF151" s="76"/>
      <c r="ABG151" s="76"/>
      <c r="ABH151" s="76"/>
      <c r="ABI151" s="76"/>
      <c r="ABJ151" s="76"/>
      <c r="ABK151" s="76"/>
      <c r="ABL151" s="76"/>
      <c r="ABM151" s="76"/>
      <c r="ABN151" s="76"/>
      <c r="ABO151" s="76"/>
      <c r="ABP151" s="76"/>
      <c r="ABQ151" s="76"/>
      <c r="ABR151" s="76"/>
      <c r="ABS151" s="76"/>
      <c r="ABT151" s="76"/>
      <c r="ABU151" s="76"/>
      <c r="ABV151" s="76"/>
      <c r="ABW151" s="76"/>
      <c r="ABX151" s="76"/>
      <c r="ABY151" s="76"/>
      <c r="ABZ151" s="76"/>
      <c r="ACA151" s="76"/>
      <c r="ACB151" s="76"/>
      <c r="ACC151" s="76"/>
      <c r="ACD151" s="76"/>
      <c r="ACE151" s="76"/>
      <c r="ACF151" s="76"/>
      <c r="ACG151" s="76"/>
      <c r="ACH151" s="76"/>
      <c r="ACI151" s="76"/>
      <c r="ACJ151" s="76"/>
      <c r="ACK151" s="76"/>
      <c r="ACL151" s="76"/>
      <c r="ACM151" s="76"/>
      <c r="ACN151" s="76"/>
      <c r="ACO151" s="76"/>
      <c r="ACP151" s="76"/>
      <c r="ACQ151" s="76"/>
      <c r="ACR151" s="76"/>
      <c r="ACS151" s="76"/>
      <c r="ACT151" s="76"/>
      <c r="ACU151" s="76"/>
      <c r="ACV151" s="76"/>
      <c r="ACW151" s="76"/>
      <c r="ACX151" s="76"/>
      <c r="ACY151" s="76"/>
      <c r="ACZ151" s="76"/>
      <c r="ADA151" s="76"/>
      <c r="ADB151" s="76"/>
      <c r="ADC151" s="76"/>
      <c r="ADD151" s="76"/>
      <c r="ADE151" s="76"/>
      <c r="ADF151" s="76"/>
      <c r="ADG151" s="76"/>
      <c r="ADH151" s="76"/>
      <c r="ADI151" s="76"/>
      <c r="ADJ151" s="76"/>
      <c r="ADK151" s="76"/>
      <c r="ADL151" s="76"/>
      <c r="ADM151" s="76"/>
      <c r="ADN151" s="76"/>
      <c r="ADO151" s="76"/>
      <c r="ADP151" s="76"/>
      <c r="ADQ151" s="76"/>
      <c r="ADR151" s="76"/>
      <c r="ADS151" s="76"/>
      <c r="ADT151" s="76"/>
      <c r="ADU151" s="76"/>
      <c r="ADV151" s="76"/>
      <c r="ADW151" s="76"/>
      <c r="ADX151" s="76"/>
      <c r="ADY151" s="76"/>
      <c r="ADZ151" s="76"/>
      <c r="AEA151" s="76"/>
      <c r="AEB151" s="76"/>
      <c r="AEC151" s="76"/>
      <c r="AED151" s="76"/>
      <c r="AEE151" s="76"/>
      <c r="AEF151" s="76"/>
      <c r="AEG151" s="76"/>
      <c r="AEH151" s="76"/>
      <c r="AEI151" s="76"/>
      <c r="AEJ151" s="76"/>
      <c r="AEK151" s="76"/>
      <c r="AEL151" s="76"/>
      <c r="AEM151" s="76"/>
      <c r="AEN151" s="76"/>
      <c r="AEO151" s="76"/>
      <c r="AEP151" s="76"/>
      <c r="AEQ151" s="76"/>
      <c r="AER151" s="76"/>
      <c r="AES151" s="76"/>
      <c r="AET151" s="76"/>
      <c r="AEU151" s="76"/>
      <c r="AEV151" s="76"/>
      <c r="AEW151" s="76"/>
      <c r="AEX151" s="76"/>
      <c r="AEY151" s="76"/>
      <c r="AEZ151" s="76"/>
      <c r="AFA151" s="76"/>
      <c r="AFB151" s="76"/>
      <c r="AFC151" s="76"/>
      <c r="AFD151" s="76"/>
      <c r="AFE151" s="76"/>
      <c r="AFF151" s="76"/>
      <c r="AFG151" s="76"/>
      <c r="AFH151" s="76"/>
      <c r="AFI151" s="76"/>
      <c r="AFJ151" s="76"/>
      <c r="AFK151" s="76"/>
      <c r="AFL151" s="76"/>
      <c r="AFM151" s="76"/>
      <c r="AFN151" s="76"/>
      <c r="AFO151" s="76"/>
      <c r="AFP151" s="76"/>
      <c r="AFQ151" s="76"/>
      <c r="AFR151" s="76"/>
      <c r="AFS151" s="76"/>
      <c r="AFT151" s="76"/>
      <c r="AFU151" s="76"/>
      <c r="AFV151" s="76"/>
      <c r="AFW151" s="76"/>
      <c r="AFX151" s="76"/>
      <c r="AFY151" s="76"/>
      <c r="AFZ151" s="76"/>
      <c r="AGA151" s="76"/>
      <c r="AGB151" s="76"/>
      <c r="AGC151" s="76"/>
      <c r="AGD151" s="76"/>
      <c r="AGE151" s="76"/>
      <c r="AGF151" s="76"/>
      <c r="AGG151" s="76"/>
      <c r="AGH151" s="76"/>
      <c r="AGI151" s="76"/>
      <c r="AGJ151" s="76"/>
      <c r="AGK151" s="76"/>
      <c r="AGL151" s="76"/>
      <c r="AGM151" s="76"/>
      <c r="AGN151" s="76"/>
      <c r="AGO151" s="76"/>
      <c r="AGP151" s="76"/>
      <c r="AGQ151" s="76"/>
      <c r="AGR151" s="76"/>
      <c r="AGS151" s="76"/>
      <c r="AGT151" s="76"/>
      <c r="AGU151" s="76"/>
      <c r="AGV151" s="76"/>
      <c r="AGW151" s="76"/>
      <c r="AGX151" s="76"/>
      <c r="AGY151" s="76"/>
      <c r="AGZ151" s="76"/>
      <c r="AHA151" s="76"/>
      <c r="AHB151" s="76"/>
      <c r="AHC151" s="76"/>
      <c r="AHD151" s="76"/>
      <c r="AHE151" s="76"/>
      <c r="AHF151" s="76"/>
      <c r="AHG151" s="76"/>
      <c r="AHH151" s="76"/>
      <c r="AHI151" s="76"/>
      <c r="AHJ151" s="76"/>
      <c r="AHK151" s="76"/>
      <c r="AHL151" s="76"/>
      <c r="AHM151" s="76"/>
      <c r="AHN151" s="76"/>
      <c r="AHO151" s="76"/>
      <c r="AHP151" s="76"/>
      <c r="AHQ151" s="76"/>
      <c r="AHR151" s="76"/>
      <c r="AHS151" s="76"/>
      <c r="AHT151" s="76"/>
      <c r="AHU151" s="76"/>
      <c r="AHV151" s="76"/>
      <c r="AHW151" s="76"/>
      <c r="AHX151" s="76"/>
      <c r="AHY151" s="76"/>
      <c r="AHZ151" s="76"/>
      <c r="AIA151" s="76"/>
      <c r="AIB151" s="76"/>
      <c r="AIC151" s="76"/>
      <c r="AID151" s="76"/>
      <c r="AIE151" s="76"/>
      <c r="AIF151" s="76"/>
      <c r="AIG151" s="76"/>
      <c r="AIH151" s="76"/>
      <c r="AII151" s="76"/>
    </row>
    <row r="152" spans="1:919" s="59" customFormat="1" ht="12.75" customHeight="1" x14ac:dyDescent="0.25">
      <c r="A152" s="71">
        <v>1.19</v>
      </c>
      <c r="B152" s="71">
        <v>2.6799999999999899</v>
      </c>
      <c r="C152" s="71">
        <f t="shared" ref="C152:D159" si="6">IF(LEN(I152)=0,"",1+ABS((I152*A152)/LEN(I152))+A152)</f>
        <v>2.19</v>
      </c>
      <c r="D152" s="71">
        <f t="shared" si="6"/>
        <v>3.6799999999999899</v>
      </c>
      <c r="E152" s="767" t="s">
        <v>2105</v>
      </c>
      <c r="F152" s="768" t="s">
        <v>2395</v>
      </c>
      <c r="G152" s="769"/>
      <c r="H152" s="770">
        <v>316</v>
      </c>
      <c r="I152" s="383">
        <v>0</v>
      </c>
      <c r="J152" s="383">
        <v>0</v>
      </c>
    </row>
    <row r="153" spans="1:919" s="59" customFormat="1" ht="12.75" customHeight="1" x14ac:dyDescent="0.25">
      <c r="A153" s="71">
        <v>1.2</v>
      </c>
      <c r="B153" s="71">
        <v>2.6899999999999902</v>
      </c>
      <c r="C153" s="71">
        <f t="shared" si="6"/>
        <v>2.2000000000000002</v>
      </c>
      <c r="D153" s="71">
        <f t="shared" si="6"/>
        <v>3.6899999999999902</v>
      </c>
      <c r="E153" s="767" t="s">
        <v>2106</v>
      </c>
      <c r="F153" s="768" t="s">
        <v>2396</v>
      </c>
      <c r="G153" s="769"/>
      <c r="H153" s="770">
        <v>317</v>
      </c>
      <c r="I153" s="383">
        <v>0</v>
      </c>
      <c r="J153" s="383">
        <v>0</v>
      </c>
    </row>
    <row r="154" spans="1:919" s="59" customFormat="1" ht="12.75" customHeight="1" x14ac:dyDescent="0.25">
      <c r="A154" s="71">
        <v>1.21</v>
      </c>
      <c r="B154" s="71">
        <v>2.69999999999999</v>
      </c>
      <c r="C154" s="71">
        <f t="shared" si="6"/>
        <v>2.21</v>
      </c>
      <c r="D154" s="71">
        <f t="shared" si="6"/>
        <v>3.69999999999999</v>
      </c>
      <c r="E154" s="767" t="s">
        <v>2108</v>
      </c>
      <c r="F154" s="768" t="s">
        <v>2397</v>
      </c>
      <c r="G154" s="769"/>
      <c r="H154" s="770">
        <v>318</v>
      </c>
      <c r="I154" s="383">
        <v>0</v>
      </c>
      <c r="J154" s="383">
        <v>0</v>
      </c>
    </row>
    <row r="155" spans="1:919" s="59" customFormat="1" ht="12.75" customHeight="1" x14ac:dyDescent="0.25">
      <c r="A155" s="71">
        <v>1.22</v>
      </c>
      <c r="B155" s="71">
        <v>2.71</v>
      </c>
      <c r="C155" s="71">
        <f t="shared" si="6"/>
        <v>88564.459999999992</v>
      </c>
      <c r="D155" s="71">
        <f t="shared" si="6"/>
        <v>286604.72833333333</v>
      </c>
      <c r="E155" s="771" t="s">
        <v>2398</v>
      </c>
      <c r="F155" s="769" t="s">
        <v>2399</v>
      </c>
      <c r="G155" s="769"/>
      <c r="H155" s="761">
        <v>319</v>
      </c>
      <c r="I155" s="759">
        <f>IFERROR(IF(AND(I142,I143,I144)="","",IF((I142-I143-I144)&gt;=0,(I142-I143-I144),0)),"")</f>
        <v>435552</v>
      </c>
      <c r="J155" s="759">
        <f>IFERROR(IF(AND(J142,J143,J144)="","",IF((J142-J143-J144)&gt;=0,(J142-J143-J144),0)),"")</f>
        <v>634541</v>
      </c>
    </row>
    <row r="156" spans="1:919" s="59" customFormat="1" ht="12.75" customHeight="1" x14ac:dyDescent="0.25">
      <c r="A156" s="71">
        <v>1.23</v>
      </c>
      <c r="B156" s="71">
        <v>2.72</v>
      </c>
      <c r="C156" s="71">
        <f t="shared" si="6"/>
        <v>2.23</v>
      </c>
      <c r="D156" s="71">
        <f t="shared" si="6"/>
        <v>3.72</v>
      </c>
      <c r="E156" s="771" t="s">
        <v>2400</v>
      </c>
      <c r="F156" s="769" t="s">
        <v>2401</v>
      </c>
      <c r="G156" s="769"/>
      <c r="H156" s="761">
        <v>320</v>
      </c>
      <c r="I156" s="759">
        <f>IFERROR(IF(AND(I142,I143,I144)="","",IF((I142-I143-I144)&lt;0,ABS(I142-I143-I144),0)),"")</f>
        <v>0</v>
      </c>
      <c r="J156" s="759">
        <f>IFERROR(IF(AND(J142,J143,J144)="","",IF((J142-J143-J144)&lt;0,ABS(J142-J143-J144),0)),"")</f>
        <v>0</v>
      </c>
    </row>
    <row r="157" spans="1:919" s="59" customFormat="1" ht="12.75" customHeight="1" x14ac:dyDescent="0.25">
      <c r="A157" s="71">
        <v>1.24</v>
      </c>
      <c r="B157" s="71">
        <v>2.73</v>
      </c>
      <c r="C157" s="71">
        <f t="shared" si="6"/>
        <v>2.2400000000000002</v>
      </c>
      <c r="D157" s="71">
        <f t="shared" si="6"/>
        <v>3.73</v>
      </c>
      <c r="E157" s="771" t="s">
        <v>2402</v>
      </c>
      <c r="F157" s="773" t="s">
        <v>2403</v>
      </c>
      <c r="G157" s="769"/>
      <c r="H157" s="761">
        <v>321</v>
      </c>
      <c r="I157" s="385">
        <v>0</v>
      </c>
      <c r="J157" s="385">
        <v>0</v>
      </c>
    </row>
    <row r="158" spans="1:919" s="59" customFormat="1" ht="12.75" customHeight="1" x14ac:dyDescent="0.25">
      <c r="A158" s="71">
        <v>1.25</v>
      </c>
      <c r="B158" s="71">
        <v>2.74</v>
      </c>
      <c r="C158" s="71">
        <f t="shared" si="6"/>
        <v>90742.25</v>
      </c>
      <c r="D158" s="71">
        <f t="shared" si="6"/>
        <v>289777.46333333332</v>
      </c>
      <c r="E158" s="771" t="s">
        <v>2404</v>
      </c>
      <c r="F158" s="769" t="s">
        <v>2405</v>
      </c>
      <c r="G158" s="769"/>
      <c r="H158" s="761">
        <v>322</v>
      </c>
      <c r="I158" s="759">
        <f>IFERROR(IF(AND(I155,I157)="","",(IF((I155-I156+I157)&gt;=0,(SUM(I155)-SUM(I156)+SUM(I157)),0))),"")</f>
        <v>435552</v>
      </c>
      <c r="J158" s="759">
        <f>IFERROR(IF(AND(J155,J157)="","",(IF((J155-J156+J157)&gt;=0,(SUM(J155)-SUM(J156)+SUM(J157)),0))),"")</f>
        <v>634541</v>
      </c>
    </row>
    <row r="159" spans="1:919" s="59" customFormat="1" ht="12.75" customHeight="1" x14ac:dyDescent="0.25">
      <c r="A159" s="71">
        <v>1.26</v>
      </c>
      <c r="B159" s="71">
        <v>2.75</v>
      </c>
      <c r="C159" s="71">
        <f t="shared" si="6"/>
        <v>2.2599999999999998</v>
      </c>
      <c r="D159" s="71">
        <f t="shared" si="6"/>
        <v>3.75</v>
      </c>
      <c r="E159" s="771" t="s">
        <v>2406</v>
      </c>
      <c r="F159" s="769" t="s">
        <v>2407</v>
      </c>
      <c r="G159" s="769"/>
      <c r="H159" s="761">
        <v>323</v>
      </c>
      <c r="I159" s="759">
        <f>IFERROR(IF(AND(I155,I157,I156)="","",(IF(I155-I156+I157&lt;0,ABS(SUM(I155)-SUM(I156)+SUM(I157)),0))),"")</f>
        <v>0</v>
      </c>
      <c r="J159" s="759">
        <f>IFERROR(IF(AND(J155,J157,J156)="","",(IF(J155-J156+J157&lt;0,ABS(SUM(J155)-SUM(J156)+SUM(J157)),0))),"")</f>
        <v>0</v>
      </c>
    </row>
    <row r="160" spans="1:919" s="59" customFormat="1" ht="12.75" customHeight="1" x14ac:dyDescent="0.25">
      <c r="A160" s="71"/>
      <c r="B160" s="71"/>
      <c r="C160" s="71"/>
      <c r="D160" s="71"/>
      <c r="E160" s="767"/>
      <c r="F160" s="773" t="s">
        <v>2408</v>
      </c>
      <c r="G160" s="769"/>
      <c r="H160" s="770"/>
      <c r="I160" s="382"/>
      <c r="J160" s="382"/>
    </row>
    <row r="161" spans="1:10" s="59" customFormat="1" ht="12.75" customHeight="1" x14ac:dyDescent="0.25">
      <c r="A161" s="71">
        <v>1.28</v>
      </c>
      <c r="B161" s="71">
        <v>2.76</v>
      </c>
      <c r="C161" s="71">
        <f t="shared" ref="C161:D176" si="7">IF(LEN(I161)=0,"",1+ABS((I161*A161)/LEN(I161))+A161)</f>
        <v>2.2800000000000002</v>
      </c>
      <c r="D161" s="71">
        <f t="shared" si="7"/>
        <v>3.76</v>
      </c>
      <c r="E161" s="771" t="s">
        <v>2409</v>
      </c>
      <c r="F161" s="769" t="s">
        <v>2410</v>
      </c>
      <c r="G161" s="769"/>
      <c r="H161" s="761">
        <v>324</v>
      </c>
      <c r="I161" s="759">
        <f>IFERROR(IF(AND(I162,I168)="","",SUM(I162)+SUM(I168)),"")</f>
        <v>0</v>
      </c>
      <c r="J161" s="759">
        <f>IFERROR(IF(AND(J162,J168)="","",SUM(J162)+SUM(J168)),"")</f>
        <v>0</v>
      </c>
    </row>
    <row r="162" spans="1:10" s="59" customFormat="1" ht="12.75" customHeight="1" x14ac:dyDescent="0.25">
      <c r="A162" s="71">
        <v>1.29</v>
      </c>
      <c r="B162" s="71">
        <v>2.77</v>
      </c>
      <c r="C162" s="71">
        <f t="shared" si="7"/>
        <v>2.29</v>
      </c>
      <c r="D162" s="71">
        <f t="shared" si="7"/>
        <v>3.77</v>
      </c>
      <c r="E162" s="767" t="s">
        <v>2081</v>
      </c>
      <c r="F162" s="769" t="s">
        <v>2411</v>
      </c>
      <c r="G162" s="769"/>
      <c r="H162" s="770">
        <v>325</v>
      </c>
      <c r="I162" s="382">
        <f>IFERROR(IF(AND(I163,I164,I165,I166,I167)="","",SUM(I163)+SUM(I164)+SUM(I165)+SUM(I166)-SUM(I167)),"")</f>
        <v>0</v>
      </c>
      <c r="J162" s="382">
        <f>IFERROR(IF(AND(J163,J164,J165,J166,J167)="","",SUM(J163)+SUM(J164)+SUM(J165)+SUM(J166)-SUM(J167)),"")</f>
        <v>0</v>
      </c>
    </row>
    <row r="163" spans="1:10" s="59" customFormat="1" ht="25.5" x14ac:dyDescent="0.25">
      <c r="A163" s="71">
        <v>1.3</v>
      </c>
      <c r="B163" s="71">
        <v>2.78</v>
      </c>
      <c r="C163" s="71">
        <f t="shared" si="7"/>
        <v>2.2999999999999998</v>
      </c>
      <c r="D163" s="71">
        <f t="shared" si="7"/>
        <v>3.78</v>
      </c>
      <c r="E163" s="767" t="s">
        <v>2084</v>
      </c>
      <c r="F163" s="768" t="s">
        <v>2412</v>
      </c>
      <c r="G163" s="769"/>
      <c r="H163" s="770">
        <v>326</v>
      </c>
      <c r="I163" s="383">
        <v>0</v>
      </c>
      <c r="J163" s="383">
        <v>0</v>
      </c>
    </row>
    <row r="164" spans="1:10" s="59" customFormat="1" ht="12.75" customHeight="1" x14ac:dyDescent="0.25">
      <c r="A164" s="71">
        <v>1.31</v>
      </c>
      <c r="B164" s="71">
        <v>2.79</v>
      </c>
      <c r="C164" s="71">
        <f t="shared" si="7"/>
        <v>2.31</v>
      </c>
      <c r="D164" s="71">
        <f t="shared" si="7"/>
        <v>3.79</v>
      </c>
      <c r="E164" s="767" t="s">
        <v>2086</v>
      </c>
      <c r="F164" s="768" t="s">
        <v>2413</v>
      </c>
      <c r="G164" s="769"/>
      <c r="H164" s="770">
        <v>327</v>
      </c>
      <c r="I164" s="383">
        <v>0</v>
      </c>
      <c r="J164" s="383">
        <v>0</v>
      </c>
    </row>
    <row r="165" spans="1:10" s="59" customFormat="1" ht="25.5" x14ac:dyDescent="0.25">
      <c r="A165" s="71">
        <v>1.32</v>
      </c>
      <c r="B165" s="71">
        <v>2.8</v>
      </c>
      <c r="C165" s="71">
        <f t="shared" si="7"/>
        <v>2.3200000000000003</v>
      </c>
      <c r="D165" s="71">
        <f t="shared" si="7"/>
        <v>3.8</v>
      </c>
      <c r="E165" s="767" t="s">
        <v>2089</v>
      </c>
      <c r="F165" s="768" t="s">
        <v>2414</v>
      </c>
      <c r="G165" s="769"/>
      <c r="H165" s="770">
        <v>328</v>
      </c>
      <c r="I165" s="383">
        <v>0</v>
      </c>
      <c r="J165" s="383">
        <v>0</v>
      </c>
    </row>
    <row r="166" spans="1:10" s="59" customFormat="1" ht="12.75" customHeight="1" x14ac:dyDescent="0.25">
      <c r="A166" s="71">
        <v>1.33</v>
      </c>
      <c r="B166" s="71">
        <v>2.81</v>
      </c>
      <c r="C166" s="71">
        <f t="shared" si="7"/>
        <v>2.33</v>
      </c>
      <c r="D166" s="71">
        <f t="shared" si="7"/>
        <v>3.81</v>
      </c>
      <c r="E166" s="767" t="s">
        <v>2092</v>
      </c>
      <c r="F166" s="768" t="s">
        <v>2415</v>
      </c>
      <c r="G166" s="769"/>
      <c r="H166" s="770">
        <v>329</v>
      </c>
      <c r="I166" s="383">
        <v>0</v>
      </c>
      <c r="J166" s="383">
        <v>0</v>
      </c>
    </row>
    <row r="167" spans="1:10" s="59" customFormat="1" ht="12.75" customHeight="1" x14ac:dyDescent="0.25">
      <c r="A167" s="71">
        <v>1.34</v>
      </c>
      <c r="B167" s="71">
        <v>2.82</v>
      </c>
      <c r="C167" s="71">
        <f t="shared" si="7"/>
        <v>2.34</v>
      </c>
      <c r="D167" s="71">
        <f t="shared" si="7"/>
        <v>3.82</v>
      </c>
      <c r="E167" s="767" t="s">
        <v>2095</v>
      </c>
      <c r="F167" s="768" t="s">
        <v>2416</v>
      </c>
      <c r="G167" s="769"/>
      <c r="H167" s="770">
        <v>330</v>
      </c>
      <c r="I167" s="383">
        <v>0</v>
      </c>
      <c r="J167" s="383">
        <v>0</v>
      </c>
    </row>
    <row r="168" spans="1:10" s="59" customFormat="1" ht="12.75" customHeight="1" x14ac:dyDescent="0.25">
      <c r="A168" s="71">
        <v>1.35</v>
      </c>
      <c r="B168" s="71">
        <v>2.83</v>
      </c>
      <c r="C168" s="71">
        <f t="shared" si="7"/>
        <v>2.35</v>
      </c>
      <c r="D168" s="71">
        <f t="shared" si="7"/>
        <v>3.83</v>
      </c>
      <c r="E168" s="767" t="s">
        <v>2100</v>
      </c>
      <c r="F168" s="769" t="s">
        <v>2417</v>
      </c>
      <c r="G168" s="769"/>
      <c r="H168" s="770">
        <v>331</v>
      </c>
      <c r="I168" s="382">
        <f>IFERROR(IF(AND(I169,I170,I171,I172,I173,I174,I175)="","",SUM(I169)+SUM(I170)+SUM(I171)+SUM(I172)+SUM(I173)+SUM(I174)-SUM(I175)),"")</f>
        <v>0</v>
      </c>
      <c r="J168" s="382">
        <f>IFERROR(IF(AND(J169,J170,J171,J172,J173,J174,J175)="","",SUM(J169)+SUM(J170)+SUM(J171)+SUM(J172)+SUM(J173)+SUM(J174)-SUM(J175)),"")</f>
        <v>0</v>
      </c>
    </row>
    <row r="169" spans="1:10" s="59" customFormat="1" ht="12.75" customHeight="1" x14ac:dyDescent="0.25">
      <c r="A169" s="71">
        <v>1.36</v>
      </c>
      <c r="B169" s="71">
        <v>2.84</v>
      </c>
      <c r="C169" s="71">
        <f t="shared" si="7"/>
        <v>2.3600000000000003</v>
      </c>
      <c r="D169" s="71">
        <f t="shared" si="7"/>
        <v>3.84</v>
      </c>
      <c r="E169" s="767" t="s">
        <v>2103</v>
      </c>
      <c r="F169" s="768" t="s">
        <v>2418</v>
      </c>
      <c r="G169" s="769"/>
      <c r="H169" s="770">
        <v>332</v>
      </c>
      <c r="I169" s="383">
        <v>0</v>
      </c>
      <c r="J169" s="383">
        <v>0</v>
      </c>
    </row>
    <row r="170" spans="1:10" s="59" customFormat="1" ht="25.5" x14ac:dyDescent="0.25">
      <c r="A170" s="71">
        <v>1.37</v>
      </c>
      <c r="B170" s="71">
        <v>2.85</v>
      </c>
      <c r="C170" s="71">
        <f t="shared" si="7"/>
        <v>2.37</v>
      </c>
      <c r="D170" s="71">
        <f t="shared" si="7"/>
        <v>3.85</v>
      </c>
      <c r="E170" s="767" t="s">
        <v>2105</v>
      </c>
      <c r="F170" s="768" t="s">
        <v>2419</v>
      </c>
      <c r="G170" s="769"/>
      <c r="H170" s="770">
        <v>333</v>
      </c>
      <c r="I170" s="383">
        <v>0</v>
      </c>
      <c r="J170" s="383">
        <v>0</v>
      </c>
    </row>
    <row r="171" spans="1:10" s="59" customFormat="1" ht="12.75" customHeight="1" x14ac:dyDescent="0.25">
      <c r="A171" s="71">
        <v>1.38</v>
      </c>
      <c r="B171" s="71">
        <v>2.86</v>
      </c>
      <c r="C171" s="71">
        <f t="shared" si="7"/>
        <v>2.38</v>
      </c>
      <c r="D171" s="71">
        <f t="shared" si="7"/>
        <v>3.86</v>
      </c>
      <c r="E171" s="767" t="s">
        <v>2106</v>
      </c>
      <c r="F171" s="768" t="s">
        <v>2420</v>
      </c>
      <c r="G171" s="769"/>
      <c r="H171" s="770">
        <v>334</v>
      </c>
      <c r="I171" s="383">
        <v>0</v>
      </c>
      <c r="J171" s="383">
        <v>0</v>
      </c>
    </row>
    <row r="172" spans="1:10" s="59" customFormat="1" ht="12.75" customHeight="1" x14ac:dyDescent="0.25">
      <c r="A172" s="71">
        <v>1.39</v>
      </c>
      <c r="B172" s="71">
        <v>2.87</v>
      </c>
      <c r="C172" s="71">
        <f t="shared" si="7"/>
        <v>2.3899999999999997</v>
      </c>
      <c r="D172" s="71">
        <f t="shared" si="7"/>
        <v>3.87</v>
      </c>
      <c r="E172" s="767" t="s">
        <v>2108</v>
      </c>
      <c r="F172" s="768" t="s">
        <v>2421</v>
      </c>
      <c r="G172" s="769"/>
      <c r="H172" s="770">
        <v>335</v>
      </c>
      <c r="I172" s="383">
        <v>0</v>
      </c>
      <c r="J172" s="383">
        <v>0</v>
      </c>
    </row>
    <row r="173" spans="1:10" s="59" customFormat="1" ht="25.5" x14ac:dyDescent="0.25">
      <c r="A173" s="71">
        <v>1.4</v>
      </c>
      <c r="B173" s="71">
        <v>2.88</v>
      </c>
      <c r="C173" s="71">
        <f t="shared" si="7"/>
        <v>2.4</v>
      </c>
      <c r="D173" s="71">
        <f t="shared" si="7"/>
        <v>3.88</v>
      </c>
      <c r="E173" s="767" t="s">
        <v>2297</v>
      </c>
      <c r="F173" s="768" t="s">
        <v>2414</v>
      </c>
      <c r="G173" s="769"/>
      <c r="H173" s="770">
        <v>336</v>
      </c>
      <c r="I173" s="383">
        <v>0</v>
      </c>
      <c r="J173" s="383">
        <v>0</v>
      </c>
    </row>
    <row r="174" spans="1:10" s="59" customFormat="1" ht="12.75" customHeight="1" x14ac:dyDescent="0.25">
      <c r="A174" s="71">
        <v>1.41</v>
      </c>
      <c r="B174" s="71">
        <v>2.89</v>
      </c>
      <c r="C174" s="71">
        <f t="shared" si="7"/>
        <v>2.41</v>
      </c>
      <c r="D174" s="71">
        <f t="shared" si="7"/>
        <v>3.89</v>
      </c>
      <c r="E174" s="767" t="s">
        <v>2299</v>
      </c>
      <c r="F174" s="768" t="s">
        <v>2422</v>
      </c>
      <c r="G174" s="769"/>
      <c r="H174" s="770">
        <v>337</v>
      </c>
      <c r="I174" s="383">
        <v>0</v>
      </c>
      <c r="J174" s="383">
        <v>0</v>
      </c>
    </row>
    <row r="175" spans="1:10" s="59" customFormat="1" ht="12.75" customHeight="1" x14ac:dyDescent="0.25">
      <c r="A175" s="71">
        <v>1.42</v>
      </c>
      <c r="B175" s="71">
        <v>2.9</v>
      </c>
      <c r="C175" s="71">
        <f t="shared" si="7"/>
        <v>2.42</v>
      </c>
      <c r="D175" s="71">
        <f t="shared" si="7"/>
        <v>3.9</v>
      </c>
      <c r="E175" s="767" t="s">
        <v>2301</v>
      </c>
      <c r="F175" s="768" t="s">
        <v>2416</v>
      </c>
      <c r="G175" s="769"/>
      <c r="H175" s="770">
        <v>338</v>
      </c>
      <c r="I175" s="383">
        <v>0</v>
      </c>
      <c r="J175" s="383">
        <v>0</v>
      </c>
    </row>
    <row r="176" spans="1:10" s="59" customFormat="1" ht="12.75" customHeight="1" x14ac:dyDescent="0.25">
      <c r="A176" s="71">
        <v>1.43</v>
      </c>
      <c r="B176" s="71">
        <v>2.91</v>
      </c>
      <c r="C176" s="71">
        <f t="shared" si="7"/>
        <v>103808.98999999999</v>
      </c>
      <c r="D176" s="71">
        <f t="shared" si="7"/>
        <v>307756.29499999998</v>
      </c>
      <c r="E176" s="771" t="s">
        <v>2423</v>
      </c>
      <c r="F176" s="769" t="s">
        <v>2424</v>
      </c>
      <c r="G176" s="769"/>
      <c r="H176" s="761">
        <v>339</v>
      </c>
      <c r="I176" s="759">
        <f>IFERROR(IF(AND(I158,I159,I161)="","",SUM(I158)-SUM(I159)+SUM(I161)),"")</f>
        <v>435552</v>
      </c>
      <c r="J176" s="759">
        <f>IFERROR(IF(AND(J158,J159,J161)="","",SUM(J158)-SUM(J159)+SUM(J161)),"")</f>
        <v>634541</v>
      </c>
    </row>
    <row r="177" spans="1:10" s="59" customFormat="1" ht="12.75" customHeight="1" x14ac:dyDescent="0.25">
      <c r="A177" s="71"/>
      <c r="B177" s="71"/>
      <c r="C177" s="71"/>
      <c r="D177" s="71"/>
      <c r="E177" s="767"/>
      <c r="F177" s="769" t="s">
        <v>2425</v>
      </c>
      <c r="G177" s="769"/>
      <c r="H177" s="770"/>
      <c r="I177" s="382"/>
      <c r="J177" s="382"/>
    </row>
    <row r="178" spans="1:10" s="59" customFormat="1" ht="12.75" customHeight="1" x14ac:dyDescent="0.25">
      <c r="A178" s="71">
        <v>1.45</v>
      </c>
      <c r="B178" s="71">
        <v>2.92</v>
      </c>
      <c r="C178" s="71">
        <f t="shared" ref="C178:D185" si="8">IF(LEN(I178)=0,"",1+ABS((I178*A178)/LEN(I178))+A178)</f>
        <v>2.4500000000000002</v>
      </c>
      <c r="D178" s="71">
        <f t="shared" si="8"/>
        <v>3.92</v>
      </c>
      <c r="E178" s="767"/>
      <c r="F178" s="768" t="s">
        <v>2426</v>
      </c>
      <c r="G178" s="769"/>
      <c r="H178" s="770">
        <v>340</v>
      </c>
      <c r="I178" s="383">
        <v>0</v>
      </c>
      <c r="J178" s="383">
        <v>0</v>
      </c>
    </row>
    <row r="179" spans="1:10" s="59" customFormat="1" ht="12.75" customHeight="1" x14ac:dyDescent="0.25">
      <c r="A179" s="71">
        <v>1.46</v>
      </c>
      <c r="B179" s="71">
        <v>2.93</v>
      </c>
      <c r="C179" s="71">
        <f t="shared" si="8"/>
        <v>2.46</v>
      </c>
      <c r="D179" s="71">
        <f t="shared" si="8"/>
        <v>3.93</v>
      </c>
      <c r="E179" s="767"/>
      <c r="F179" s="768" t="s">
        <v>2427</v>
      </c>
      <c r="G179" s="769"/>
      <c r="H179" s="770">
        <v>341</v>
      </c>
      <c r="I179" s="383">
        <v>0</v>
      </c>
      <c r="J179" s="383">
        <v>0</v>
      </c>
    </row>
    <row r="180" spans="1:10" s="59" customFormat="1" ht="12.75" customHeight="1" x14ac:dyDescent="0.25">
      <c r="A180" s="71"/>
      <c r="B180" s="71"/>
      <c r="C180" s="71"/>
      <c r="D180" s="71"/>
      <c r="E180" s="767"/>
      <c r="F180" s="769" t="s">
        <v>2428</v>
      </c>
      <c r="G180" s="769"/>
      <c r="H180" s="770"/>
      <c r="I180" s="382"/>
      <c r="J180" s="382"/>
    </row>
    <row r="181" spans="1:10" s="59" customFormat="1" ht="12.75" customHeight="1" x14ac:dyDescent="0.25">
      <c r="A181" s="71">
        <v>1.48</v>
      </c>
      <c r="B181" s="71">
        <v>2.94</v>
      </c>
      <c r="C181" s="71">
        <f t="shared" si="8"/>
        <v>107438.63999999998</v>
      </c>
      <c r="D181" s="71">
        <f t="shared" si="8"/>
        <v>310929.03000000003</v>
      </c>
      <c r="E181" s="767"/>
      <c r="F181" s="768" t="s">
        <v>2429</v>
      </c>
      <c r="G181" s="769"/>
      <c r="H181" s="770">
        <v>342</v>
      </c>
      <c r="I181" s="383">
        <v>435552</v>
      </c>
      <c r="J181" s="383">
        <v>634541</v>
      </c>
    </row>
    <row r="182" spans="1:10" s="59" customFormat="1" ht="12.75" customHeight="1" x14ac:dyDescent="0.25">
      <c r="A182" s="71">
        <v>1.49</v>
      </c>
      <c r="B182" s="71">
        <v>2.95</v>
      </c>
      <c r="C182" s="71" t="str">
        <f t="shared" si="8"/>
        <v/>
      </c>
      <c r="D182" s="71">
        <f t="shared" si="8"/>
        <v>3.95</v>
      </c>
      <c r="E182" s="767"/>
      <c r="F182" s="768" t="s">
        <v>2430</v>
      </c>
      <c r="G182" s="769"/>
      <c r="H182" s="770">
        <v>343</v>
      </c>
      <c r="I182" s="383"/>
      <c r="J182" s="383">
        <v>0</v>
      </c>
    </row>
    <row r="183" spans="1:10" s="59" customFormat="1" ht="12.75" customHeight="1" x14ac:dyDescent="0.25">
      <c r="A183" s="71"/>
      <c r="B183" s="71"/>
      <c r="C183" s="71"/>
      <c r="D183" s="71"/>
      <c r="E183" s="767"/>
      <c r="F183" s="769" t="s">
        <v>2431</v>
      </c>
      <c r="G183" s="769"/>
      <c r="H183" s="770"/>
      <c r="I183" s="382"/>
      <c r="J183" s="382"/>
    </row>
    <row r="184" spans="1:10" s="59" customFormat="1" ht="12.75" customHeight="1" x14ac:dyDescent="0.25">
      <c r="A184" s="71">
        <v>1.51</v>
      </c>
      <c r="B184" s="71">
        <v>2.96</v>
      </c>
      <c r="C184" s="71">
        <f t="shared" si="8"/>
        <v>109616.43</v>
      </c>
      <c r="D184" s="71">
        <f t="shared" si="8"/>
        <v>313044.18666666665</v>
      </c>
      <c r="E184" s="767"/>
      <c r="F184" s="768" t="s">
        <v>2429</v>
      </c>
      <c r="G184" s="769"/>
      <c r="H184" s="770">
        <v>344</v>
      </c>
      <c r="I184" s="383">
        <v>435552</v>
      </c>
      <c r="J184" s="383">
        <v>634541</v>
      </c>
    </row>
    <row r="185" spans="1:10" s="59" customFormat="1" ht="15" customHeight="1" x14ac:dyDescent="0.25">
      <c r="A185" s="71">
        <v>1.52</v>
      </c>
      <c r="B185" s="71">
        <v>2.97</v>
      </c>
      <c r="C185" s="71" t="str">
        <f t="shared" si="8"/>
        <v/>
      </c>
      <c r="D185" s="71">
        <f t="shared" si="8"/>
        <v>3.97</v>
      </c>
      <c r="E185" s="767"/>
      <c r="F185" s="768" t="s">
        <v>2430</v>
      </c>
      <c r="G185" s="769"/>
      <c r="H185" s="770">
        <v>345</v>
      </c>
      <c r="I185" s="383"/>
      <c r="J185" s="383">
        <v>0</v>
      </c>
    </row>
    <row r="186" spans="1:10" ht="15" hidden="1" customHeight="1" x14ac:dyDescent="0.25">
      <c r="C186" s="71">
        <f>IF(ISERROR(ABS(LOG(ABS(SUM(C19:C185)),EXP(3)))),"",ABS(LOG(ABS(SUM(C19:C185)),EXP(3))))</f>
        <v>5.1926225455392743</v>
      </c>
      <c r="D186" s="71">
        <f>IF(ISERROR(ABS(LOG(ABS(SUM(D19:D185)),EXP(3)))),"",ABS(LOG(ABS(SUM(D19:D185)),EXP(3))))</f>
        <v>5.6513539529943353</v>
      </c>
      <c r="E186" s="59"/>
      <c r="F186" s="59"/>
      <c r="G186" s="59"/>
      <c r="H186" s="59"/>
      <c r="I186" s="59"/>
    </row>
    <row r="187" spans="1:10" s="547" customFormat="1" ht="13.5" customHeight="1" x14ac:dyDescent="0.25">
      <c r="C187" s="548" t="str">
        <f>IF(ISERROR(IF(ISERROR(MID(C186,FIND(".",C186,1)+11,13)),MID(C186,FIND(",",C186,1)+11,13),MID(C186,FIND(".",C186,1)+11,13))),"",IF(ISERROR(MID(C186,FIND(".",C186,1)+11,13)),MID(C186,FIND(",",C186,1)+11,13),MID(C186,FIND(".",C186,1)+11,13)))</f>
        <v>3927</v>
      </c>
      <c r="D187" s="548" t="str">
        <f>IF(ISERROR(IF(ISERROR(MID(D186,FIND(".",D186,1)+11,13)),MID(D186,FIND(",",D186,1)+11,13),MID(D186,FIND(".",D186,1)+11,13))),"",IF(ISERROR(MID(D186,FIND(".",D186,1)+11,13)),MID(D186,FIND(",",D186,1)+11,13),MID(D186,FIND(".",D186,1)+11,13)))</f>
        <v>9434</v>
      </c>
      <c r="E187" s="552" t="str">
        <f>IF(OR(OsnPodaci!A10="",TEXT(OsnPodaci!D58,"dd.mm.yyyy.")=""),"",OsnPodaci!A10 &amp; ", " &amp;TEXT(OsnPodaci!D58,"dd.mm.yyyy."))</f>
        <v>Tuzla, 29.02.2024.</v>
      </c>
      <c r="F187" s="386"/>
      <c r="G187" s="553" t="str">
        <f>IF(OsnPodaci!A67="","",LEFT(OsnPodaci!A67,FIND(";",OsnPodaci!A67,1)-1))</f>
        <v>GAZIBEGOVIĆ (SATKO) SANJIN</v>
      </c>
      <c r="H187" s="386"/>
      <c r="I187" s="76"/>
      <c r="J187" s="554" t="str">
        <f>IF(OR(OsnPodaci!A34="",OsnPodaci!B34=""),"",OsnPodaci!A34&amp;" "&amp;OsnPodaci!B34)</f>
        <v>Jasmin Gradaškić</v>
      </c>
    </row>
    <row r="188" spans="1:10" s="59" customFormat="1" ht="13.5" customHeight="1" x14ac:dyDescent="0.25">
      <c r="A188" s="71"/>
      <c r="B188" s="71"/>
      <c r="C188" s="71"/>
      <c r="D188" s="71"/>
      <c r="E188" s="542" t="s">
        <v>2250</v>
      </c>
      <c r="F188" s="386"/>
      <c r="G188" s="550" t="s">
        <v>2251</v>
      </c>
      <c r="H188" s="386"/>
      <c r="I188" s="556" t="s">
        <v>2253</v>
      </c>
      <c r="J188" s="549" t="s">
        <v>2252</v>
      </c>
    </row>
    <row r="189" spans="1:10" s="59" customFormat="1" ht="12" customHeight="1" x14ac:dyDescent="0.25">
      <c r="A189" s="71"/>
      <c r="B189" s="71"/>
      <c r="C189" s="71"/>
      <c r="D189" s="71"/>
      <c r="G189" s="555" t="str">
        <f>IF(OsnPodaci!A67="","",MID(OsnPodaci!A67,FIND("licenca br.",OsnPodaci!A67,1)+11,15))</f>
        <v xml:space="preserve"> CR-7583/5</v>
      </c>
    </row>
    <row r="190" spans="1:10" s="542" customFormat="1" ht="9.75" customHeight="1" x14ac:dyDescent="0.25">
      <c r="E190" s="543" t="str">
        <f>E38</f>
        <v>Kontrolni broj: 1139279434</v>
      </c>
      <c r="I190" s="551"/>
      <c r="J190" s="544" t="s">
        <v>2432</v>
      </c>
    </row>
  </sheetData>
  <sheetProtection sheet="1" objects="1" scenarios="1"/>
  <mergeCells count="4">
    <mergeCell ref="E12:J12"/>
    <mergeCell ref="E13:J13"/>
    <mergeCell ref="E14:J14"/>
    <mergeCell ref="E5:G6"/>
  </mergeCells>
  <conditionalFormatting sqref="E41">
    <cfRule type="containsText" dxfId="92" priority="24" operator="containsText" text="Obrazac prazan">
      <formula>NOT(ISERROR(SEARCH("Obrazac prazan",E41)))</formula>
    </cfRule>
  </conditionalFormatting>
  <conditionalFormatting sqref="E71:E72 E74">
    <cfRule type="containsText" dxfId="91" priority="23" operator="containsText" text="Obrazac prazan">
      <formula>NOT(ISERROR(SEARCH("Obrazac prazan",E71)))</formula>
    </cfRule>
  </conditionalFormatting>
  <conditionalFormatting sqref="E110:E111 E113:E114">
    <cfRule type="containsText" dxfId="90" priority="20" operator="containsText" text="Obrazac prazan">
      <formula>NOT(ISERROR(SEARCH("Obrazac prazan",E110)))</formula>
    </cfRule>
  </conditionalFormatting>
  <conditionalFormatting sqref="E111">
    <cfRule type="containsText" dxfId="89" priority="9" operator="containsText" text="Obrazac prazan">
      <formula>NOT(ISERROR(SEARCH("Obrazac prazan",E111)))</formula>
    </cfRule>
  </conditionalFormatting>
  <conditionalFormatting sqref="E149:E150 E152:E154">
    <cfRule type="containsText" dxfId="88" priority="17" operator="containsText" text="Obrazac prazan">
      <formula>NOT(ISERROR(SEARCH("Obrazac prazan",E149)))</formula>
    </cfRule>
  </conditionalFormatting>
  <conditionalFormatting sqref="E150">
    <cfRule type="containsText" dxfId="87" priority="4" operator="containsText" text="Obrazac prazan">
      <formula>NOT(ISERROR(SEARCH("Obrazac prazan",E150)))</formula>
    </cfRule>
  </conditionalFormatting>
  <conditionalFormatting sqref="E190 E38:E39">
    <cfRule type="containsText" dxfId="86" priority="25" operator="containsText" text="Obrazac prazan">
      <formula>NOT(ISERROR(SEARCH("Obrazac prazan",E38)))</formula>
    </cfRule>
  </conditionalFormatting>
  <conditionalFormatting sqref="J16">
    <cfRule type="containsText" dxfId="81" priority="16" operator="containsText" text="_____">
      <formula>NOT(ISERROR(SEARCH("_____",J16)))</formula>
    </cfRule>
  </conditionalFormatting>
  <conditionalFormatting sqref="J39">
    <cfRule type="containsText" dxfId="80" priority="12" operator="containsText" text="_____">
      <formula>NOT(ISERROR(SEARCH("_____",J39)))</formula>
    </cfRule>
  </conditionalFormatting>
  <conditionalFormatting sqref="J72">
    <cfRule type="containsText" dxfId="79" priority="11" operator="containsText" text="_____">
      <formula>NOT(ISERROR(SEARCH("_____",J72)))</formula>
    </cfRule>
  </conditionalFormatting>
  <conditionalFormatting sqref="J111">
    <cfRule type="containsText" dxfId="78" priority="8" operator="containsText" text="_____">
      <formula>NOT(ISERROR(SEARCH("_____",J111)))</formula>
    </cfRule>
  </conditionalFormatting>
  <conditionalFormatting sqref="J150">
    <cfRule type="containsText" dxfId="77" priority="3" operator="containsText" text="_____">
      <formula>NOT(ISERROR(SEARCH("_____",J150)))</formula>
    </cfRule>
  </conditionalFormatting>
  <dataValidations count="1">
    <dataValidation type="whole" allowBlank="1" showInputMessage="1" showErrorMessage="1" sqref="I18:J34 I41:J57 I58:J69 I74:J99 I100:J108 I113:J138 I139:J147 I175:J185 I152:J154 I157:J157 I160:J174" xr:uid="{00000000-0002-0000-0500-000000000000}">
      <formula1>-9.99999E+307</formula1>
      <formula2>9.99999E+307</formula2>
    </dataValidation>
  </dataValidations>
  <pageMargins left="0.27559055118110198" right="0.27559055118110198" top="0.24740157500000001" bottom="0.205590551181102" header="0" footer="0"/>
  <pageSetup paperSize="9" fitToWidth="0"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 id="{10DF9638-87EE-47B9-A2B7-F91E18CEC458}">
            <xm:f>OR(LEFT(OsnPodaci!$A$55,5)="Reviz",LEFT(OsnPodaci!$A$55,6)="Izjava")</xm:f>
            <x14:dxf>
              <font>
                <color theme="0"/>
              </font>
              <fill>
                <patternFill>
                  <fgColor theme="0"/>
                </patternFill>
              </fill>
              <border>
                <vertical/>
                <horizontal/>
              </border>
            </x14:dxf>
          </x14:cfRule>
          <xm:sqref>E1:J4 E5 H5:I9 J6:J9 E7:E9 E10:I10 E11:J11</xm:sqref>
        </x14:conditionalFormatting>
        <x14:conditionalFormatting xmlns:xm="http://schemas.microsoft.com/office/excel/2006/main">
          <x14:cfRule type="expression" priority="15" id="{5FCA4D1C-92F9-4F39-A4DB-F48D12C09894}">
            <xm:f>OR(LEFT(OsnPodaci!$A$55,5)="Reviz",LEFT(OsnPodaci!$A$55,6)="Izjava")</xm:f>
            <x14:dxf>
              <font>
                <color theme="0"/>
              </font>
              <fill>
                <patternFill>
                  <bgColor theme="0"/>
                </patternFill>
              </fill>
              <border>
                <left/>
                <right/>
                <top/>
                <bottom/>
                <vertical/>
                <horizontal/>
              </border>
            </x14:dxf>
          </x14:cfRule>
          <xm:sqref>E12:J14 E16:J35 H36:J36 G189 E190:F190 H190:J190</xm:sqref>
        </x14:conditionalFormatting>
        <x14:conditionalFormatting xmlns:xm="http://schemas.microsoft.com/office/excel/2006/main">
          <x14:cfRule type="expression" priority="2" id="{7C51F0A4-2D52-4C14-B4FC-3673C18C3A6C}">
            <xm:f>OR(LEFT(OsnPodaci!$A$55,5)="Reviz",LEFT(OsnPodaci!$A$55,6)="Izjava")</xm:f>
            <x14:dxf>
              <font>
                <color theme="0"/>
              </font>
              <fill>
                <patternFill>
                  <bgColor theme="0"/>
                </patternFill>
              </fill>
              <border>
                <vertical/>
                <horizontal/>
              </border>
            </x14:dxf>
          </x14:cfRule>
          <xm:sqref>E12:J14 J15</xm:sqref>
        </x14:conditionalFormatting>
        <x14:conditionalFormatting xmlns:xm="http://schemas.microsoft.com/office/excel/2006/main">
          <x14:cfRule type="expression" priority="14" id="{3A0FA31C-664A-4B2D-9C2F-D6FCA8489DD9}">
            <xm:f>OR(LEFT(OsnPodaci!$A$55,5)="Reviz",LEFT(OsnPodaci!$A$55,6)="Izjava")</xm:f>
            <x14:dxf>
              <font>
                <color theme="0"/>
              </font>
              <fill>
                <patternFill>
                  <bgColor theme="0"/>
                </patternFill>
              </fill>
              <border>
                <left/>
                <right/>
                <top/>
                <bottom/>
                <vertical/>
                <horizontal/>
              </border>
            </x14:dxf>
          </x14:cfRule>
          <xm:sqref>E38:J188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rgb="FF0F932E"/>
    <pageSetUpPr fitToPage="1"/>
  </sheetPr>
  <dimension ref="A1:ALE64"/>
  <sheetViews>
    <sheetView showGridLines="0" view="pageLayout" topLeftCell="F1" zoomScale="40" zoomScaleNormal="70" zoomScaleSheetLayoutView="70" zoomScalePageLayoutView="40" workbookViewId="0">
      <selection activeCell="V40" sqref="V40"/>
    </sheetView>
  </sheetViews>
  <sheetFormatPr defaultColWidth="2.5703125" defaultRowHeight="20.25" x14ac:dyDescent="0.3"/>
  <cols>
    <col min="1" max="2" width="16.7109375" style="186" hidden="1" customWidth="1"/>
    <col min="3" max="3" width="39.85546875" style="186" hidden="1" customWidth="1"/>
    <col min="4" max="4" width="28.5703125" style="186" hidden="1" customWidth="1"/>
    <col min="5" max="5" width="16.7109375" style="186" hidden="1" customWidth="1"/>
    <col min="6" max="9" width="3.5703125" style="646" customWidth="1"/>
    <col min="10" max="10" width="3.42578125" style="646" customWidth="1"/>
    <col min="11" max="11" width="7.140625" style="646" customWidth="1"/>
    <col min="12" max="12" width="37.42578125" style="646" customWidth="1"/>
    <col min="13" max="13" width="14" style="646" customWidth="1"/>
    <col min="14" max="14" width="24.42578125" style="646" customWidth="1"/>
    <col min="15" max="15" width="27.7109375" style="646" customWidth="1"/>
    <col min="16" max="16" width="17.7109375" style="646" customWidth="1"/>
    <col min="17" max="21" width="8.5703125" style="646" customWidth="1"/>
    <col min="22" max="26" width="7.85546875" style="646" customWidth="1"/>
    <col min="27" max="27" width="4.140625" style="186" customWidth="1"/>
    <col min="28" max="28" width="6.7109375" style="186" customWidth="1"/>
    <col min="29" max="993" width="2.5703125" style="186" customWidth="1"/>
    <col min="994" max="995" width="2.5703125" style="126" customWidth="1"/>
    <col min="996" max="16384" width="2.5703125" style="126"/>
  </cols>
  <sheetData>
    <row r="1" spans="1:993" s="205" customFormat="1" ht="35.25" customHeight="1" x14ac:dyDescent="0.4">
      <c r="A1" s="204"/>
      <c r="B1" s="204"/>
      <c r="C1" s="204"/>
      <c r="D1" s="204"/>
      <c r="E1" s="204"/>
      <c r="F1" s="470" t="str">
        <f>IF(OsnPodaci!B4="","",OsnPodaci!B4)</f>
        <v>DOO Gradski i prigradski saobraćaj Tuzla</v>
      </c>
      <c r="G1" s="470"/>
      <c r="H1" s="470"/>
      <c r="I1" s="470"/>
      <c r="J1" s="470"/>
      <c r="K1" s="470"/>
      <c r="L1" s="470"/>
      <c r="M1" s="471"/>
      <c r="N1" s="471"/>
      <c r="O1" s="471"/>
      <c r="P1" s="471"/>
      <c r="Q1" s="469"/>
      <c r="R1" s="469"/>
      <c r="S1" s="469"/>
      <c r="T1" s="469"/>
      <c r="U1" s="365"/>
      <c r="V1" s="365"/>
      <c r="W1" s="363"/>
      <c r="X1" s="363"/>
      <c r="Y1" s="363"/>
      <c r="Z1" s="363" t="str">
        <f>IF(OsnPodaci!A4="","",OsnPodaci!A4)</f>
        <v>4209197100002</v>
      </c>
      <c r="AA1" s="204"/>
      <c r="AB1" s="1009" t="str">
        <f>"*"&amp;'#Konverter'!AD14&amp;C40&amp;D40&amp;"*"</f>
        <v>*224942897*</v>
      </c>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204"/>
      <c r="DI1" s="204"/>
      <c r="DJ1" s="204"/>
      <c r="DK1" s="204"/>
      <c r="DL1" s="204"/>
      <c r="DM1" s="204"/>
      <c r="DN1" s="204"/>
      <c r="DO1" s="204"/>
      <c r="DP1" s="204"/>
      <c r="DQ1" s="204"/>
      <c r="DR1" s="204"/>
      <c r="DS1" s="204"/>
      <c r="DT1" s="204"/>
      <c r="DU1" s="204"/>
      <c r="DV1" s="204"/>
      <c r="DW1" s="204"/>
      <c r="DX1" s="204"/>
      <c r="DY1" s="204"/>
      <c r="DZ1" s="204"/>
      <c r="EA1" s="204"/>
      <c r="EB1" s="204"/>
      <c r="EC1" s="204"/>
      <c r="ED1" s="204"/>
      <c r="EE1" s="204"/>
      <c r="EF1" s="204"/>
      <c r="EG1" s="204"/>
      <c r="EH1" s="204"/>
      <c r="EI1" s="204"/>
      <c r="EJ1" s="204"/>
      <c r="EK1" s="204"/>
      <c r="EL1" s="204"/>
      <c r="EM1" s="204"/>
      <c r="EN1" s="204"/>
      <c r="EO1" s="204"/>
      <c r="EP1" s="204"/>
      <c r="EQ1" s="204"/>
      <c r="ER1" s="204"/>
      <c r="ES1" s="204"/>
      <c r="ET1" s="204"/>
      <c r="EU1" s="204"/>
      <c r="EV1" s="204"/>
      <c r="EW1" s="204"/>
      <c r="EX1" s="204"/>
      <c r="EY1" s="204"/>
      <c r="EZ1" s="204"/>
      <c r="FA1" s="204"/>
      <c r="FB1" s="204"/>
      <c r="FC1" s="204"/>
      <c r="FD1" s="204"/>
      <c r="FE1" s="204"/>
      <c r="FF1" s="204"/>
      <c r="FG1" s="204"/>
      <c r="FH1" s="204"/>
      <c r="FI1" s="204"/>
      <c r="FJ1" s="204"/>
      <c r="FK1" s="204"/>
      <c r="FL1" s="204"/>
      <c r="FM1" s="204"/>
      <c r="FN1" s="204"/>
      <c r="FO1" s="204"/>
      <c r="FP1" s="204"/>
      <c r="FQ1" s="204"/>
      <c r="FR1" s="204"/>
      <c r="FS1" s="204"/>
      <c r="FT1" s="204"/>
      <c r="FU1" s="204"/>
      <c r="FV1" s="204"/>
      <c r="FW1" s="204"/>
      <c r="FX1" s="204"/>
      <c r="FY1" s="204"/>
      <c r="FZ1" s="204"/>
      <c r="GA1" s="204"/>
      <c r="GB1" s="204"/>
      <c r="GC1" s="204"/>
      <c r="GD1" s="204"/>
      <c r="GE1" s="204"/>
      <c r="GF1" s="204"/>
      <c r="GG1" s="204"/>
      <c r="GH1" s="204"/>
      <c r="GI1" s="204"/>
      <c r="GJ1" s="204"/>
      <c r="GK1" s="204"/>
      <c r="GL1" s="204"/>
      <c r="GM1" s="204"/>
      <c r="GN1" s="204"/>
      <c r="GO1" s="204"/>
      <c r="GP1" s="204"/>
      <c r="GQ1" s="204"/>
      <c r="GR1" s="204"/>
      <c r="GS1" s="204"/>
      <c r="GT1" s="204"/>
      <c r="GU1" s="204"/>
      <c r="GV1" s="204"/>
      <c r="GW1" s="204"/>
      <c r="GX1" s="204"/>
      <c r="GY1" s="204"/>
      <c r="GZ1" s="204"/>
      <c r="HA1" s="204"/>
      <c r="HB1" s="204"/>
      <c r="HC1" s="204"/>
      <c r="HD1" s="204"/>
      <c r="HE1" s="204"/>
      <c r="HF1" s="204"/>
      <c r="HG1" s="204"/>
      <c r="HH1" s="204"/>
      <c r="HI1" s="204"/>
      <c r="HJ1" s="204"/>
      <c r="HK1" s="204"/>
      <c r="HL1" s="204"/>
      <c r="HM1" s="204"/>
      <c r="HN1" s="204"/>
      <c r="HO1" s="204"/>
      <c r="HP1" s="204"/>
      <c r="HQ1" s="204"/>
      <c r="HR1" s="204"/>
      <c r="HS1" s="204"/>
      <c r="HT1" s="204"/>
      <c r="HU1" s="204"/>
      <c r="HV1" s="204"/>
      <c r="HW1" s="204"/>
      <c r="HX1" s="204"/>
      <c r="HY1" s="204"/>
      <c r="HZ1" s="204"/>
      <c r="IA1" s="204"/>
      <c r="IB1" s="204"/>
      <c r="IC1" s="204"/>
      <c r="ID1" s="204"/>
      <c r="IE1" s="204"/>
      <c r="IF1" s="204"/>
      <c r="IG1" s="204"/>
      <c r="IH1" s="204"/>
      <c r="II1" s="204"/>
      <c r="IJ1" s="204"/>
      <c r="IK1" s="204"/>
      <c r="IL1" s="204"/>
      <c r="IM1" s="204"/>
      <c r="IN1" s="204"/>
      <c r="IO1" s="204"/>
      <c r="IP1" s="204"/>
      <c r="IQ1" s="204"/>
      <c r="IR1" s="204"/>
      <c r="IS1" s="204"/>
      <c r="IT1" s="204"/>
      <c r="IU1" s="204"/>
      <c r="IV1" s="204"/>
      <c r="IW1" s="204"/>
      <c r="IX1" s="204"/>
      <c r="IY1" s="204"/>
      <c r="IZ1" s="204"/>
      <c r="JA1" s="204"/>
      <c r="JB1" s="204"/>
      <c r="JC1" s="204"/>
      <c r="JD1" s="204"/>
      <c r="JE1" s="204"/>
      <c r="JF1" s="204"/>
      <c r="JG1" s="204"/>
      <c r="JH1" s="204"/>
      <c r="JI1" s="204"/>
      <c r="JJ1" s="204"/>
      <c r="JK1" s="204"/>
      <c r="JL1" s="204"/>
      <c r="JM1" s="204"/>
      <c r="JN1" s="204"/>
      <c r="JO1" s="204"/>
      <c r="JP1" s="204"/>
      <c r="JQ1" s="204"/>
      <c r="JR1" s="204"/>
      <c r="JS1" s="204"/>
      <c r="JT1" s="204"/>
      <c r="JU1" s="204"/>
      <c r="JV1" s="204"/>
      <c r="JW1" s="204"/>
      <c r="JX1" s="204"/>
      <c r="JY1" s="204"/>
      <c r="JZ1" s="204"/>
      <c r="KA1" s="204"/>
      <c r="KB1" s="204"/>
      <c r="KC1" s="204"/>
      <c r="KD1" s="204"/>
      <c r="KE1" s="204"/>
      <c r="KF1" s="204"/>
      <c r="KG1" s="204"/>
      <c r="KH1" s="204"/>
      <c r="KI1" s="204"/>
      <c r="KJ1" s="204"/>
      <c r="KK1" s="204"/>
      <c r="KL1" s="204"/>
      <c r="KM1" s="204"/>
      <c r="KN1" s="204"/>
      <c r="KO1" s="204"/>
      <c r="KP1" s="204"/>
      <c r="KQ1" s="204"/>
      <c r="KR1" s="204"/>
      <c r="KS1" s="204"/>
      <c r="KT1" s="204"/>
      <c r="KU1" s="204"/>
      <c r="KV1" s="204"/>
      <c r="KW1" s="204"/>
      <c r="KX1" s="204"/>
      <c r="KY1" s="204"/>
      <c r="KZ1" s="204"/>
      <c r="LA1" s="204"/>
      <c r="LB1" s="204"/>
      <c r="LC1" s="204"/>
      <c r="LD1" s="204"/>
      <c r="LE1" s="204"/>
      <c r="LF1" s="204"/>
      <c r="LG1" s="204"/>
      <c r="LH1" s="204"/>
      <c r="LI1" s="204"/>
      <c r="LJ1" s="204"/>
      <c r="LK1" s="204"/>
      <c r="LL1" s="204"/>
      <c r="LM1" s="204"/>
      <c r="LN1" s="204"/>
      <c r="LO1" s="204"/>
      <c r="LP1" s="204"/>
      <c r="LQ1" s="204"/>
      <c r="LR1" s="204"/>
      <c r="LS1" s="204"/>
      <c r="LT1" s="204"/>
      <c r="LU1" s="204"/>
      <c r="LV1" s="204"/>
      <c r="LW1" s="204"/>
      <c r="LX1" s="204"/>
      <c r="LY1" s="204"/>
      <c r="LZ1" s="204"/>
      <c r="MA1" s="204"/>
      <c r="MB1" s="204"/>
      <c r="MC1" s="204"/>
      <c r="MD1" s="204"/>
      <c r="ME1" s="204"/>
      <c r="MF1" s="204"/>
      <c r="MG1" s="204"/>
      <c r="MH1" s="204"/>
      <c r="MI1" s="204"/>
      <c r="MJ1" s="204"/>
      <c r="MK1" s="204"/>
      <c r="ML1" s="204"/>
      <c r="MM1" s="204"/>
      <c r="MN1" s="204"/>
      <c r="MO1" s="204"/>
      <c r="MP1" s="204"/>
      <c r="MQ1" s="204"/>
      <c r="MR1" s="204"/>
      <c r="MS1" s="204"/>
      <c r="MT1" s="204"/>
      <c r="MU1" s="204"/>
      <c r="MV1" s="204"/>
      <c r="MW1" s="204"/>
      <c r="MX1" s="204"/>
      <c r="MY1" s="204"/>
      <c r="MZ1" s="204"/>
      <c r="NA1" s="204"/>
      <c r="NB1" s="204"/>
      <c r="NC1" s="204"/>
      <c r="ND1" s="204"/>
      <c r="NE1" s="204"/>
      <c r="NF1" s="204"/>
      <c r="NG1" s="204"/>
      <c r="NH1" s="204"/>
      <c r="NI1" s="204"/>
      <c r="NJ1" s="204"/>
      <c r="NK1" s="204"/>
      <c r="NL1" s="204"/>
      <c r="NM1" s="204"/>
      <c r="NN1" s="204"/>
      <c r="NO1" s="204"/>
      <c r="NP1" s="204"/>
      <c r="NQ1" s="204"/>
      <c r="NR1" s="204"/>
      <c r="NS1" s="204"/>
      <c r="NT1" s="204"/>
      <c r="NU1" s="204"/>
      <c r="NV1" s="204"/>
      <c r="NW1" s="204"/>
      <c r="NX1" s="204"/>
      <c r="NY1" s="204"/>
      <c r="NZ1" s="204"/>
      <c r="OA1" s="204"/>
      <c r="OB1" s="204"/>
      <c r="OC1" s="204"/>
      <c r="OD1" s="204"/>
      <c r="OE1" s="204"/>
      <c r="OF1" s="204"/>
      <c r="OG1" s="204"/>
      <c r="OH1" s="204"/>
      <c r="OI1" s="204"/>
      <c r="OJ1" s="204"/>
      <c r="OK1" s="204"/>
      <c r="OL1" s="204"/>
      <c r="OM1" s="204"/>
      <c r="ON1" s="204"/>
      <c r="OO1" s="204"/>
      <c r="OP1" s="204"/>
      <c r="OQ1" s="204"/>
      <c r="OR1" s="204"/>
      <c r="OS1" s="204"/>
      <c r="OT1" s="204"/>
      <c r="OU1" s="204"/>
      <c r="OV1" s="204"/>
      <c r="OW1" s="204"/>
      <c r="OX1" s="204"/>
      <c r="OY1" s="204"/>
      <c r="OZ1" s="204"/>
      <c r="PA1" s="204"/>
      <c r="PB1" s="204"/>
      <c r="PC1" s="204"/>
      <c r="PD1" s="204"/>
      <c r="PE1" s="204"/>
      <c r="PF1" s="204"/>
      <c r="PG1" s="204"/>
      <c r="PH1" s="204"/>
      <c r="PI1" s="204"/>
      <c r="PJ1" s="204"/>
      <c r="PK1" s="204"/>
      <c r="PL1" s="204"/>
      <c r="PM1" s="204"/>
      <c r="PN1" s="204"/>
      <c r="PO1" s="204"/>
      <c r="PP1" s="204"/>
      <c r="PQ1" s="204"/>
      <c r="PR1" s="204"/>
      <c r="PS1" s="204"/>
      <c r="PT1" s="204"/>
      <c r="PU1" s="204"/>
      <c r="PV1" s="204"/>
      <c r="PW1" s="204"/>
      <c r="PX1" s="204"/>
      <c r="PY1" s="204"/>
      <c r="PZ1" s="204"/>
      <c r="QA1" s="204"/>
      <c r="QB1" s="204"/>
      <c r="QC1" s="204"/>
      <c r="QD1" s="204"/>
      <c r="QE1" s="204"/>
      <c r="QF1" s="204"/>
      <c r="QG1" s="204"/>
      <c r="QH1" s="204"/>
      <c r="QI1" s="204"/>
      <c r="QJ1" s="204"/>
      <c r="QK1" s="204"/>
      <c r="QL1" s="204"/>
      <c r="QM1" s="204"/>
      <c r="QN1" s="204"/>
      <c r="QO1" s="204"/>
      <c r="QP1" s="204"/>
      <c r="QQ1" s="204"/>
      <c r="QR1" s="204"/>
      <c r="QS1" s="204"/>
      <c r="QT1" s="204"/>
      <c r="QU1" s="204"/>
      <c r="QV1" s="204"/>
      <c r="QW1" s="204"/>
      <c r="QX1" s="204"/>
      <c r="QY1" s="204"/>
      <c r="QZ1" s="204"/>
      <c r="RA1" s="204"/>
      <c r="RB1" s="204"/>
      <c r="RC1" s="204"/>
      <c r="RD1" s="204"/>
      <c r="RE1" s="204"/>
      <c r="RF1" s="204"/>
      <c r="RG1" s="204"/>
      <c r="RH1" s="204"/>
      <c r="RI1" s="204"/>
      <c r="RJ1" s="204"/>
      <c r="RK1" s="204"/>
      <c r="RL1" s="204"/>
      <c r="RM1" s="204"/>
      <c r="RN1" s="204"/>
      <c r="RO1" s="204"/>
      <c r="RP1" s="204"/>
      <c r="RQ1" s="204"/>
      <c r="RR1" s="204"/>
      <c r="RS1" s="204"/>
      <c r="RT1" s="204"/>
      <c r="RU1" s="204"/>
      <c r="RV1" s="204"/>
      <c r="RW1" s="204"/>
      <c r="RX1" s="204"/>
      <c r="RY1" s="204"/>
      <c r="RZ1" s="204"/>
      <c r="SA1" s="204"/>
      <c r="SB1" s="204"/>
      <c r="SC1" s="204"/>
      <c r="SD1" s="204"/>
      <c r="SE1" s="204"/>
      <c r="SF1" s="204"/>
      <c r="SG1" s="204"/>
      <c r="SH1" s="204"/>
      <c r="SI1" s="204"/>
      <c r="SJ1" s="204"/>
      <c r="SK1" s="204"/>
      <c r="SL1" s="204"/>
      <c r="SM1" s="204"/>
      <c r="SN1" s="204"/>
      <c r="SO1" s="204"/>
      <c r="SP1" s="204"/>
      <c r="SQ1" s="204"/>
      <c r="SR1" s="204"/>
      <c r="SS1" s="204"/>
      <c r="ST1" s="204"/>
      <c r="SU1" s="204"/>
      <c r="SV1" s="204"/>
      <c r="SW1" s="204"/>
      <c r="SX1" s="204"/>
      <c r="SY1" s="204"/>
      <c r="SZ1" s="204"/>
      <c r="TA1" s="204"/>
      <c r="TB1" s="204"/>
      <c r="TC1" s="204"/>
      <c r="TD1" s="204"/>
      <c r="TE1" s="204"/>
      <c r="TF1" s="204"/>
      <c r="TG1" s="204"/>
      <c r="TH1" s="204"/>
      <c r="TI1" s="204"/>
      <c r="TJ1" s="204"/>
      <c r="TK1" s="204"/>
      <c r="TL1" s="204"/>
      <c r="TM1" s="204"/>
      <c r="TN1" s="204"/>
      <c r="TO1" s="204"/>
      <c r="TP1" s="204"/>
      <c r="TQ1" s="204"/>
      <c r="TR1" s="204"/>
      <c r="TS1" s="204"/>
      <c r="TT1" s="204"/>
      <c r="TU1" s="204"/>
      <c r="TV1" s="204"/>
      <c r="TW1" s="204"/>
      <c r="TX1" s="204"/>
      <c r="TY1" s="204"/>
      <c r="TZ1" s="204"/>
      <c r="UA1" s="204"/>
      <c r="UB1" s="204"/>
      <c r="UC1" s="204"/>
      <c r="UD1" s="204"/>
      <c r="UE1" s="204"/>
      <c r="UF1" s="204"/>
      <c r="UG1" s="204"/>
      <c r="UH1" s="204"/>
      <c r="UI1" s="204"/>
      <c r="UJ1" s="204"/>
      <c r="UK1" s="204"/>
      <c r="UL1" s="204"/>
      <c r="UM1" s="204"/>
      <c r="UN1" s="204"/>
      <c r="UO1" s="204"/>
      <c r="UP1" s="204"/>
      <c r="UQ1" s="204"/>
      <c r="UR1" s="204"/>
      <c r="US1" s="204"/>
      <c r="UT1" s="204"/>
      <c r="UU1" s="204"/>
      <c r="UV1" s="204"/>
      <c r="UW1" s="204"/>
      <c r="UX1" s="204"/>
      <c r="UY1" s="204"/>
      <c r="UZ1" s="204"/>
      <c r="VA1" s="204"/>
      <c r="VB1" s="204"/>
      <c r="VC1" s="204"/>
      <c r="VD1" s="204"/>
      <c r="VE1" s="204"/>
      <c r="VF1" s="204"/>
      <c r="VG1" s="204"/>
      <c r="VH1" s="204"/>
      <c r="VI1" s="204"/>
      <c r="VJ1" s="204"/>
      <c r="VK1" s="204"/>
      <c r="VL1" s="204"/>
      <c r="VM1" s="204"/>
      <c r="VN1" s="204"/>
      <c r="VO1" s="204"/>
      <c r="VP1" s="204"/>
      <c r="VQ1" s="204"/>
      <c r="VR1" s="204"/>
      <c r="VS1" s="204"/>
      <c r="VT1" s="204"/>
      <c r="VU1" s="204"/>
      <c r="VV1" s="204"/>
      <c r="VW1" s="204"/>
      <c r="VX1" s="204"/>
      <c r="VY1" s="204"/>
      <c r="VZ1" s="204"/>
      <c r="WA1" s="204"/>
      <c r="WB1" s="204"/>
      <c r="WC1" s="204"/>
      <c r="WD1" s="204"/>
      <c r="WE1" s="204"/>
      <c r="WF1" s="204"/>
      <c r="WG1" s="204"/>
      <c r="WH1" s="204"/>
      <c r="WI1" s="204"/>
      <c r="WJ1" s="204"/>
      <c r="WK1" s="204"/>
      <c r="WL1" s="204"/>
      <c r="WM1" s="204"/>
      <c r="WN1" s="204"/>
      <c r="WO1" s="204"/>
      <c r="WP1" s="204"/>
      <c r="WQ1" s="204"/>
      <c r="WR1" s="204"/>
      <c r="WS1" s="204"/>
      <c r="WT1" s="204"/>
      <c r="WU1" s="204"/>
      <c r="WV1" s="204"/>
      <c r="WW1" s="204"/>
      <c r="WX1" s="204"/>
      <c r="WY1" s="204"/>
      <c r="WZ1" s="204"/>
      <c r="XA1" s="204"/>
      <c r="XB1" s="204"/>
      <c r="XC1" s="204"/>
      <c r="XD1" s="204"/>
      <c r="XE1" s="204"/>
      <c r="XF1" s="204"/>
      <c r="XG1" s="204"/>
      <c r="XH1" s="204"/>
      <c r="XI1" s="204"/>
      <c r="XJ1" s="204"/>
      <c r="XK1" s="204"/>
      <c r="XL1" s="204"/>
      <c r="XM1" s="204"/>
      <c r="XN1" s="204"/>
      <c r="XO1" s="204"/>
      <c r="XP1" s="204"/>
      <c r="XQ1" s="204"/>
      <c r="XR1" s="204"/>
      <c r="XS1" s="204"/>
      <c r="XT1" s="204"/>
      <c r="XU1" s="204"/>
      <c r="XV1" s="204"/>
      <c r="XW1" s="204"/>
      <c r="XX1" s="204"/>
      <c r="XY1" s="204"/>
      <c r="XZ1" s="204"/>
      <c r="YA1" s="204"/>
      <c r="YB1" s="204"/>
      <c r="YC1" s="204"/>
      <c r="YD1" s="204"/>
      <c r="YE1" s="204"/>
      <c r="YF1" s="204"/>
      <c r="YG1" s="204"/>
      <c r="YH1" s="204"/>
      <c r="YI1" s="204"/>
      <c r="YJ1" s="204"/>
      <c r="YK1" s="204"/>
      <c r="YL1" s="204"/>
      <c r="YM1" s="204"/>
      <c r="YN1" s="204"/>
      <c r="YO1" s="204"/>
      <c r="YP1" s="204"/>
      <c r="YQ1" s="204"/>
      <c r="YR1" s="204"/>
      <c r="YS1" s="204"/>
      <c r="YT1" s="204"/>
      <c r="YU1" s="204"/>
      <c r="YV1" s="204"/>
      <c r="YW1" s="204"/>
      <c r="YX1" s="204"/>
      <c r="YY1" s="204"/>
      <c r="YZ1" s="204"/>
      <c r="ZA1" s="204"/>
      <c r="ZB1" s="204"/>
      <c r="ZC1" s="204"/>
      <c r="ZD1" s="204"/>
      <c r="ZE1" s="204"/>
      <c r="ZF1" s="204"/>
      <c r="ZG1" s="204"/>
      <c r="ZH1" s="204"/>
      <c r="ZI1" s="204"/>
      <c r="ZJ1" s="204"/>
      <c r="ZK1" s="204"/>
      <c r="ZL1" s="204"/>
      <c r="ZM1" s="204"/>
      <c r="ZN1" s="204"/>
      <c r="ZO1" s="204"/>
      <c r="ZP1" s="204"/>
      <c r="ZQ1" s="204"/>
      <c r="ZR1" s="204"/>
      <c r="ZS1" s="204"/>
      <c r="ZT1" s="204"/>
      <c r="ZU1" s="204"/>
      <c r="ZV1" s="204"/>
      <c r="ZW1" s="204"/>
      <c r="ZX1" s="204"/>
      <c r="ZY1" s="204"/>
      <c r="ZZ1" s="204"/>
      <c r="AAA1" s="204"/>
      <c r="AAB1" s="204"/>
      <c r="AAC1" s="204"/>
      <c r="AAD1" s="204"/>
      <c r="AAE1" s="204"/>
      <c r="AAF1" s="204"/>
      <c r="AAG1" s="204"/>
      <c r="AAH1" s="204"/>
      <c r="AAI1" s="204"/>
      <c r="AAJ1" s="204"/>
      <c r="AAK1" s="204"/>
      <c r="AAL1" s="204"/>
      <c r="AAM1" s="204"/>
      <c r="AAN1" s="204"/>
      <c r="AAO1" s="204"/>
      <c r="AAP1" s="204"/>
      <c r="AAQ1" s="204"/>
      <c r="AAR1" s="204"/>
      <c r="AAS1" s="204"/>
      <c r="AAT1" s="204"/>
      <c r="AAU1" s="204"/>
      <c r="AAV1" s="204"/>
      <c r="AAW1" s="204"/>
      <c r="AAX1" s="204"/>
      <c r="AAY1" s="204"/>
      <c r="AAZ1" s="204"/>
      <c r="ABA1" s="204"/>
      <c r="ABB1" s="204"/>
      <c r="ABC1" s="204"/>
      <c r="ABD1" s="204"/>
      <c r="ABE1" s="204"/>
      <c r="ABF1" s="204"/>
      <c r="ABG1" s="204"/>
      <c r="ABH1" s="204"/>
      <c r="ABI1" s="204"/>
      <c r="ABJ1" s="204"/>
      <c r="ABK1" s="204"/>
      <c r="ABL1" s="204"/>
      <c r="ABM1" s="204"/>
      <c r="ABN1" s="204"/>
      <c r="ABO1" s="204"/>
      <c r="ABP1" s="204"/>
      <c r="ABQ1" s="204"/>
      <c r="ABR1" s="204"/>
      <c r="ABS1" s="204"/>
      <c r="ABT1" s="204"/>
      <c r="ABU1" s="204"/>
      <c r="ABV1" s="204"/>
      <c r="ABW1" s="204"/>
      <c r="ABX1" s="204"/>
      <c r="ABY1" s="204"/>
      <c r="ABZ1" s="204"/>
      <c r="ACA1" s="204"/>
      <c r="ACB1" s="204"/>
      <c r="ACC1" s="204"/>
      <c r="ACD1" s="204"/>
      <c r="ACE1" s="204"/>
      <c r="ACF1" s="204"/>
      <c r="ACG1" s="204"/>
      <c r="ACH1" s="204"/>
      <c r="ACI1" s="204"/>
      <c r="ACJ1" s="204"/>
      <c r="ACK1" s="204"/>
      <c r="ACL1" s="204"/>
      <c r="ACM1" s="204"/>
      <c r="ACN1" s="204"/>
      <c r="ACO1" s="204"/>
      <c r="ACP1" s="204"/>
      <c r="ACQ1" s="204"/>
      <c r="ACR1" s="204"/>
      <c r="ACS1" s="204"/>
      <c r="ACT1" s="204"/>
      <c r="ACU1" s="204"/>
      <c r="ACV1" s="204"/>
      <c r="ACW1" s="204"/>
      <c r="ACX1" s="204"/>
      <c r="ACY1" s="204"/>
      <c r="ACZ1" s="204"/>
      <c r="ADA1" s="204"/>
      <c r="ADB1" s="204"/>
      <c r="ADC1" s="204"/>
      <c r="ADD1" s="204"/>
      <c r="ADE1" s="204"/>
      <c r="ADF1" s="204"/>
      <c r="ADG1" s="204"/>
      <c r="ADH1" s="204"/>
      <c r="ADI1" s="204"/>
      <c r="ADJ1" s="204"/>
      <c r="ADK1" s="204"/>
      <c r="ADL1" s="204"/>
      <c r="ADM1" s="204"/>
      <c r="ADN1" s="204"/>
      <c r="ADO1" s="204"/>
      <c r="ADP1" s="204"/>
      <c r="ADQ1" s="204"/>
      <c r="ADR1" s="204"/>
      <c r="ADS1" s="204"/>
      <c r="ADT1" s="204"/>
      <c r="ADU1" s="204"/>
      <c r="ADV1" s="204"/>
      <c r="ADW1" s="204"/>
      <c r="ADX1" s="204"/>
      <c r="ADY1" s="204"/>
      <c r="ADZ1" s="204"/>
      <c r="AEA1" s="204"/>
      <c r="AEB1" s="204"/>
      <c r="AEC1" s="204"/>
      <c r="AED1" s="204"/>
      <c r="AEE1" s="204"/>
      <c r="AEF1" s="204"/>
      <c r="AEG1" s="204"/>
      <c r="AEH1" s="204"/>
      <c r="AEI1" s="204"/>
      <c r="AEJ1" s="204"/>
      <c r="AEK1" s="204"/>
      <c r="AEL1" s="204"/>
      <c r="AEM1" s="204"/>
      <c r="AEN1" s="204"/>
      <c r="AEO1" s="204"/>
      <c r="AEP1" s="204"/>
      <c r="AEQ1" s="204"/>
      <c r="AER1" s="204"/>
      <c r="AES1" s="204"/>
      <c r="AET1" s="204"/>
      <c r="AEU1" s="204"/>
      <c r="AEV1" s="204"/>
      <c r="AEW1" s="204"/>
      <c r="AEX1" s="204"/>
      <c r="AEY1" s="204"/>
      <c r="AEZ1" s="204"/>
      <c r="AFA1" s="204"/>
      <c r="AFB1" s="204"/>
      <c r="AFC1" s="204"/>
      <c r="AFD1" s="204"/>
      <c r="AFE1" s="204"/>
      <c r="AFF1" s="204"/>
      <c r="AFG1" s="204"/>
      <c r="AFH1" s="204"/>
      <c r="AFI1" s="204"/>
      <c r="AFJ1" s="204"/>
      <c r="AFK1" s="204"/>
      <c r="AFL1" s="204"/>
      <c r="AFM1" s="204"/>
      <c r="AFN1" s="204"/>
      <c r="AFO1" s="204"/>
      <c r="AFP1" s="204"/>
      <c r="AFQ1" s="204"/>
      <c r="AFR1" s="204"/>
      <c r="AFS1" s="204"/>
      <c r="AFT1" s="204"/>
      <c r="AFU1" s="204"/>
      <c r="AFV1" s="204"/>
      <c r="AFW1" s="204"/>
      <c r="AFX1" s="204"/>
      <c r="AFY1" s="204"/>
      <c r="AFZ1" s="204"/>
      <c r="AGA1" s="204"/>
      <c r="AGB1" s="204"/>
      <c r="AGC1" s="204"/>
      <c r="AGD1" s="204"/>
      <c r="AGE1" s="204"/>
      <c r="AGF1" s="204"/>
      <c r="AGG1" s="204"/>
      <c r="AGH1" s="204"/>
      <c r="AGI1" s="204"/>
      <c r="AGJ1" s="204"/>
      <c r="AGK1" s="204"/>
      <c r="AGL1" s="204"/>
      <c r="AGM1" s="204"/>
      <c r="AGN1" s="204"/>
      <c r="AGO1" s="204"/>
      <c r="AGP1" s="204"/>
      <c r="AGQ1" s="204"/>
      <c r="AGR1" s="204"/>
      <c r="AGS1" s="204"/>
      <c r="AGT1" s="204"/>
      <c r="AGU1" s="204"/>
      <c r="AGV1" s="204"/>
      <c r="AGW1" s="204"/>
      <c r="AGX1" s="204"/>
      <c r="AGY1" s="204"/>
      <c r="AGZ1" s="204"/>
      <c r="AHA1" s="204"/>
      <c r="AHB1" s="204"/>
      <c r="AHC1" s="204"/>
      <c r="AHD1" s="204"/>
      <c r="AHE1" s="204"/>
      <c r="AHF1" s="204"/>
      <c r="AHG1" s="204"/>
      <c r="AHH1" s="204"/>
      <c r="AHI1" s="204"/>
      <c r="AHJ1" s="204"/>
      <c r="AHK1" s="204"/>
      <c r="AHL1" s="204"/>
      <c r="AHM1" s="204"/>
      <c r="AHN1" s="204"/>
      <c r="AHO1" s="204"/>
      <c r="AHP1" s="204"/>
      <c r="AHQ1" s="204"/>
      <c r="AHR1" s="204"/>
      <c r="AHS1" s="204"/>
      <c r="AHT1" s="204"/>
      <c r="AHU1" s="204"/>
      <c r="AHV1" s="204"/>
      <c r="AHW1" s="204"/>
      <c r="AHX1" s="204"/>
      <c r="AHY1" s="204"/>
      <c r="AHZ1" s="204"/>
      <c r="AIA1" s="204"/>
      <c r="AIB1" s="204"/>
      <c r="AIC1" s="204"/>
      <c r="AID1" s="204"/>
      <c r="AIE1" s="204"/>
      <c r="AIF1" s="204"/>
      <c r="AIG1" s="204"/>
      <c r="AIH1" s="204"/>
      <c r="AII1" s="204"/>
      <c r="AIJ1" s="204"/>
      <c r="AIK1" s="204"/>
      <c r="AIL1" s="204"/>
      <c r="AIM1" s="204"/>
      <c r="AIN1" s="204"/>
      <c r="AIO1" s="204"/>
      <c r="AIP1" s="204"/>
      <c r="AIQ1" s="204"/>
      <c r="AIR1" s="204"/>
      <c r="AIS1" s="204"/>
      <c r="AIT1" s="204"/>
      <c r="AIU1" s="204"/>
      <c r="AIV1" s="204"/>
      <c r="AIW1" s="204"/>
      <c r="AIX1" s="204"/>
      <c r="AIY1" s="204"/>
      <c r="AIZ1" s="204"/>
      <c r="AJA1" s="204"/>
      <c r="AJB1" s="204"/>
      <c r="AJC1" s="204"/>
      <c r="AJD1" s="204"/>
      <c r="AJE1" s="204"/>
      <c r="AJF1" s="204"/>
      <c r="AJG1" s="204"/>
      <c r="AJH1" s="204"/>
      <c r="AJI1" s="204"/>
      <c r="AJJ1" s="204"/>
      <c r="AJK1" s="204"/>
      <c r="AJL1" s="204"/>
      <c r="AJM1" s="204"/>
      <c r="AJN1" s="204"/>
      <c r="AJO1" s="204"/>
      <c r="AJP1" s="204"/>
      <c r="AJQ1" s="204"/>
      <c r="AJR1" s="204"/>
      <c r="AJS1" s="204"/>
      <c r="AJT1" s="204"/>
      <c r="AJU1" s="204"/>
      <c r="AJV1" s="204"/>
      <c r="AJW1" s="204"/>
      <c r="AJX1" s="204"/>
      <c r="AJY1" s="204"/>
      <c r="AJZ1" s="204"/>
      <c r="AKA1" s="204"/>
      <c r="AKB1" s="204"/>
      <c r="AKC1" s="204"/>
      <c r="AKD1" s="204"/>
      <c r="AKE1" s="204"/>
      <c r="AKF1" s="204"/>
      <c r="AKG1" s="204"/>
      <c r="AKH1" s="204"/>
      <c r="AKI1" s="204"/>
      <c r="AKJ1" s="204"/>
      <c r="AKK1" s="204"/>
      <c r="AKL1" s="204"/>
      <c r="AKM1" s="204"/>
      <c r="AKN1" s="204"/>
      <c r="AKO1" s="204"/>
      <c r="AKP1" s="204"/>
      <c r="AKQ1" s="204"/>
      <c r="AKR1" s="204"/>
      <c r="AKS1" s="204"/>
      <c r="AKT1" s="204"/>
      <c r="AKU1" s="204"/>
      <c r="AKV1" s="204"/>
      <c r="AKW1" s="204"/>
      <c r="AKX1" s="204"/>
      <c r="AKY1" s="204"/>
      <c r="AKZ1" s="204"/>
      <c r="ALA1" s="204"/>
      <c r="ALB1" s="204"/>
      <c r="ALC1" s="204"/>
      <c r="ALD1" s="204"/>
      <c r="ALE1" s="204"/>
    </row>
    <row r="2" spans="1:993" s="207" customFormat="1" ht="35.25" customHeight="1" x14ac:dyDescent="0.25">
      <c r="A2" s="206"/>
      <c r="B2" s="206"/>
      <c r="C2" s="206"/>
      <c r="D2" s="206"/>
      <c r="E2" s="206"/>
      <c r="F2" s="605" t="s">
        <v>1930</v>
      </c>
      <c r="G2" s="472"/>
      <c r="H2" s="472"/>
      <c r="I2" s="472"/>
      <c r="J2" s="472"/>
      <c r="K2" s="472"/>
      <c r="L2" s="473"/>
      <c r="M2" s="473"/>
      <c r="N2" s="473"/>
      <c r="O2" s="473"/>
      <c r="P2" s="473"/>
      <c r="Q2" s="472"/>
      <c r="R2" s="472"/>
      <c r="S2" s="472"/>
      <c r="T2" s="472"/>
      <c r="U2" s="472"/>
      <c r="V2" s="472"/>
      <c r="W2" s="472"/>
      <c r="X2" s="472"/>
      <c r="Y2" s="472"/>
      <c r="Z2" s="606" t="s">
        <v>2069</v>
      </c>
      <c r="AA2" s="206"/>
      <c r="AB2" s="1009"/>
      <c r="AC2" s="206"/>
      <c r="AD2" s="206"/>
      <c r="AE2" s="206"/>
      <c r="AF2" s="206"/>
      <c r="AG2" s="206"/>
      <c r="AH2" s="206"/>
      <c r="AI2" s="206"/>
      <c r="AJ2" s="206"/>
      <c r="AK2" s="206"/>
      <c r="AL2" s="206"/>
      <c r="AM2" s="206"/>
      <c r="AN2" s="206"/>
      <c r="AO2" s="206"/>
      <c r="AP2" s="206"/>
      <c r="AR2" s="206"/>
      <c r="AS2" s="206"/>
      <c r="AT2" s="206"/>
      <c r="AU2" s="206"/>
      <c r="AV2" s="206"/>
      <c r="AW2" s="206"/>
      <c r="AX2" s="206"/>
      <c r="AY2" s="20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c r="ED2" s="206"/>
      <c r="EE2" s="206"/>
      <c r="EF2" s="206"/>
      <c r="EG2" s="206"/>
      <c r="EH2" s="206"/>
      <c r="EI2" s="206"/>
      <c r="EJ2" s="206"/>
      <c r="EK2" s="206"/>
      <c r="EL2" s="206"/>
      <c r="EM2" s="206"/>
      <c r="EN2" s="206"/>
      <c r="EO2" s="206"/>
      <c r="EP2" s="206"/>
      <c r="EQ2" s="206"/>
      <c r="ER2" s="206"/>
      <c r="ES2" s="206"/>
      <c r="ET2" s="206"/>
      <c r="EU2" s="206"/>
      <c r="EV2" s="206"/>
      <c r="EW2" s="206"/>
      <c r="EX2" s="206"/>
      <c r="EY2" s="206"/>
      <c r="EZ2" s="206"/>
      <c r="FA2" s="206"/>
      <c r="FB2" s="206"/>
      <c r="FC2" s="206"/>
      <c r="FD2" s="206"/>
      <c r="FE2" s="206"/>
      <c r="FF2" s="206"/>
      <c r="FG2" s="206"/>
      <c r="FH2" s="206"/>
      <c r="FI2" s="206"/>
      <c r="FJ2" s="206"/>
      <c r="FK2" s="206"/>
      <c r="FL2" s="206"/>
      <c r="FM2" s="206"/>
      <c r="FN2" s="206"/>
      <c r="FO2" s="206"/>
      <c r="FP2" s="206"/>
      <c r="FQ2" s="206"/>
      <c r="FR2" s="206"/>
      <c r="FS2" s="206"/>
      <c r="FT2" s="206"/>
      <c r="FU2" s="206"/>
      <c r="FV2" s="206"/>
      <c r="FW2" s="206"/>
      <c r="FX2" s="206"/>
      <c r="FY2" s="206"/>
      <c r="FZ2" s="206"/>
      <c r="GA2" s="206"/>
      <c r="GB2" s="206"/>
      <c r="GC2" s="206"/>
      <c r="GD2" s="206"/>
      <c r="GE2" s="206"/>
      <c r="GF2" s="206"/>
      <c r="GG2" s="206"/>
      <c r="GH2" s="206"/>
      <c r="GI2" s="206"/>
      <c r="GJ2" s="206"/>
      <c r="GK2" s="206"/>
      <c r="GL2" s="206"/>
      <c r="GM2" s="206"/>
      <c r="GN2" s="206"/>
      <c r="GO2" s="206"/>
      <c r="GP2" s="206"/>
      <c r="GQ2" s="206"/>
      <c r="GR2" s="206"/>
      <c r="GS2" s="206"/>
      <c r="GT2" s="206"/>
      <c r="GU2" s="206"/>
      <c r="GV2" s="206"/>
      <c r="GW2" s="206"/>
      <c r="GX2" s="206"/>
      <c r="GY2" s="206"/>
      <c r="GZ2" s="206"/>
      <c r="HA2" s="206"/>
      <c r="HB2" s="206"/>
      <c r="HC2" s="206"/>
      <c r="HD2" s="206"/>
      <c r="HE2" s="206"/>
      <c r="HF2" s="206"/>
      <c r="HG2" s="206"/>
      <c r="HH2" s="206"/>
      <c r="HI2" s="206"/>
      <c r="HJ2" s="206"/>
      <c r="HK2" s="206"/>
      <c r="HL2" s="206"/>
      <c r="HM2" s="206"/>
      <c r="HN2" s="206"/>
      <c r="HO2" s="206"/>
      <c r="HP2" s="206"/>
      <c r="HQ2" s="206"/>
      <c r="HR2" s="206"/>
      <c r="HS2" s="206"/>
      <c r="HT2" s="206"/>
      <c r="HU2" s="206"/>
      <c r="HV2" s="206"/>
      <c r="HW2" s="206"/>
      <c r="HX2" s="206"/>
      <c r="HY2" s="206"/>
      <c r="HZ2" s="206"/>
      <c r="IA2" s="206"/>
      <c r="IB2" s="206"/>
      <c r="IC2" s="206"/>
      <c r="ID2" s="206"/>
      <c r="IE2" s="206"/>
      <c r="IF2" s="206"/>
      <c r="IG2" s="206"/>
      <c r="IH2" s="206"/>
      <c r="II2" s="206"/>
      <c r="IJ2" s="206"/>
      <c r="IK2" s="206"/>
      <c r="IL2" s="206"/>
      <c r="IM2" s="206"/>
      <c r="IN2" s="206"/>
      <c r="IO2" s="206"/>
      <c r="IP2" s="206"/>
      <c r="IQ2" s="206"/>
      <c r="IR2" s="206"/>
      <c r="IS2" s="206"/>
      <c r="IT2" s="206"/>
      <c r="IU2" s="206"/>
      <c r="IV2" s="206"/>
      <c r="IW2" s="206"/>
      <c r="IX2" s="206"/>
      <c r="IY2" s="206"/>
      <c r="IZ2" s="206"/>
      <c r="JA2" s="206"/>
      <c r="JB2" s="206"/>
      <c r="JC2" s="206"/>
      <c r="JD2" s="206"/>
      <c r="JE2" s="206"/>
      <c r="JF2" s="206"/>
      <c r="JG2" s="206"/>
      <c r="JH2" s="206"/>
      <c r="JI2" s="206"/>
      <c r="JJ2" s="206"/>
      <c r="JK2" s="206"/>
      <c r="JL2" s="206"/>
      <c r="JM2" s="206"/>
      <c r="JN2" s="206"/>
      <c r="JO2" s="206"/>
      <c r="JP2" s="206"/>
      <c r="JQ2" s="206"/>
      <c r="JR2" s="206"/>
      <c r="JS2" s="206"/>
      <c r="JT2" s="206"/>
      <c r="JU2" s="206"/>
      <c r="JV2" s="206"/>
      <c r="JW2" s="206"/>
      <c r="JX2" s="206"/>
      <c r="JY2" s="206"/>
      <c r="JZ2" s="206"/>
      <c r="KA2" s="206"/>
      <c r="KB2" s="206"/>
      <c r="KC2" s="206"/>
      <c r="KD2" s="206"/>
      <c r="KE2" s="206"/>
      <c r="KF2" s="206"/>
      <c r="KG2" s="206"/>
      <c r="KH2" s="206"/>
      <c r="KI2" s="206"/>
      <c r="KJ2" s="206"/>
      <c r="KK2" s="206"/>
      <c r="KL2" s="206"/>
      <c r="KM2" s="206"/>
      <c r="KN2" s="206"/>
      <c r="KO2" s="206"/>
      <c r="KP2" s="206"/>
      <c r="KQ2" s="206"/>
      <c r="KR2" s="206"/>
      <c r="KS2" s="206"/>
      <c r="KT2" s="206"/>
      <c r="KU2" s="206"/>
      <c r="KV2" s="206"/>
      <c r="KW2" s="206"/>
      <c r="KX2" s="206"/>
      <c r="KY2" s="206"/>
      <c r="KZ2" s="206"/>
      <c r="LA2" s="206"/>
      <c r="LB2" s="206"/>
      <c r="LC2" s="206"/>
      <c r="LD2" s="206"/>
      <c r="LE2" s="206"/>
      <c r="LF2" s="206"/>
      <c r="LG2" s="206"/>
      <c r="LH2" s="206"/>
      <c r="LI2" s="206"/>
      <c r="LJ2" s="206"/>
      <c r="LK2" s="206"/>
      <c r="LL2" s="206"/>
      <c r="LM2" s="206"/>
      <c r="LN2" s="206"/>
      <c r="LO2" s="206"/>
      <c r="LP2" s="206"/>
      <c r="LQ2" s="206"/>
      <c r="LR2" s="206"/>
      <c r="LS2" s="206"/>
      <c r="LT2" s="206"/>
      <c r="LU2" s="206"/>
      <c r="LV2" s="206"/>
      <c r="LW2" s="206"/>
      <c r="LX2" s="206"/>
      <c r="LY2" s="206"/>
      <c r="LZ2" s="206"/>
      <c r="MA2" s="206"/>
      <c r="MB2" s="206"/>
      <c r="MC2" s="206"/>
      <c r="MD2" s="206"/>
      <c r="ME2" s="206"/>
      <c r="MF2" s="206"/>
      <c r="MG2" s="206"/>
      <c r="MH2" s="206"/>
      <c r="MI2" s="206"/>
      <c r="MJ2" s="206"/>
      <c r="MK2" s="206"/>
      <c r="ML2" s="206"/>
      <c r="MM2" s="206"/>
      <c r="MN2" s="206"/>
      <c r="MO2" s="206"/>
      <c r="MP2" s="206"/>
      <c r="MQ2" s="206"/>
      <c r="MR2" s="206"/>
      <c r="MS2" s="206"/>
      <c r="MT2" s="206"/>
      <c r="MU2" s="206"/>
      <c r="MV2" s="206"/>
      <c r="MW2" s="206"/>
      <c r="MX2" s="206"/>
      <c r="MY2" s="206"/>
      <c r="MZ2" s="206"/>
      <c r="NA2" s="206"/>
      <c r="NB2" s="206"/>
      <c r="NC2" s="206"/>
      <c r="ND2" s="206"/>
      <c r="NE2" s="206"/>
      <c r="NF2" s="206"/>
      <c r="NG2" s="206"/>
      <c r="NH2" s="206"/>
      <c r="NI2" s="206"/>
      <c r="NJ2" s="206"/>
      <c r="NK2" s="206"/>
      <c r="NL2" s="206"/>
      <c r="NM2" s="206"/>
      <c r="NN2" s="206"/>
      <c r="NO2" s="206"/>
      <c r="NP2" s="206"/>
      <c r="NQ2" s="206"/>
      <c r="NR2" s="206"/>
      <c r="NS2" s="206"/>
      <c r="NT2" s="206"/>
      <c r="NU2" s="206"/>
      <c r="NV2" s="206"/>
      <c r="NW2" s="206"/>
      <c r="NX2" s="206"/>
      <c r="NY2" s="206"/>
      <c r="NZ2" s="206"/>
      <c r="OA2" s="206"/>
      <c r="OB2" s="206"/>
      <c r="OC2" s="206"/>
      <c r="OD2" s="206"/>
      <c r="OE2" s="206"/>
      <c r="OF2" s="206"/>
      <c r="OG2" s="206"/>
      <c r="OH2" s="206"/>
      <c r="OI2" s="206"/>
      <c r="OJ2" s="206"/>
      <c r="OK2" s="206"/>
      <c r="OL2" s="206"/>
      <c r="OM2" s="206"/>
      <c r="ON2" s="206"/>
      <c r="OO2" s="206"/>
      <c r="OP2" s="206"/>
      <c r="OQ2" s="206"/>
      <c r="OR2" s="206"/>
      <c r="OS2" s="206"/>
      <c r="OT2" s="206"/>
      <c r="OU2" s="206"/>
      <c r="OV2" s="206"/>
      <c r="OW2" s="206"/>
      <c r="OX2" s="206"/>
      <c r="OY2" s="206"/>
      <c r="OZ2" s="206"/>
      <c r="PA2" s="206"/>
      <c r="PB2" s="206"/>
      <c r="PC2" s="206"/>
      <c r="PD2" s="206"/>
      <c r="PE2" s="206"/>
      <c r="PF2" s="206"/>
      <c r="PG2" s="206"/>
      <c r="PH2" s="206"/>
      <c r="PI2" s="206"/>
      <c r="PJ2" s="206"/>
      <c r="PK2" s="206"/>
      <c r="PL2" s="206"/>
      <c r="PM2" s="206"/>
      <c r="PN2" s="206"/>
      <c r="PO2" s="206"/>
      <c r="PP2" s="206"/>
      <c r="PQ2" s="206"/>
      <c r="PR2" s="206"/>
      <c r="PS2" s="206"/>
      <c r="PT2" s="206"/>
      <c r="PU2" s="206"/>
      <c r="PV2" s="206"/>
      <c r="PW2" s="206"/>
      <c r="PX2" s="206"/>
      <c r="PY2" s="206"/>
      <c r="PZ2" s="206"/>
      <c r="QA2" s="206"/>
      <c r="QB2" s="206"/>
      <c r="QC2" s="206"/>
      <c r="QD2" s="206"/>
      <c r="QE2" s="206"/>
      <c r="QF2" s="206"/>
      <c r="QG2" s="206"/>
      <c r="QH2" s="206"/>
      <c r="QI2" s="206"/>
      <c r="QJ2" s="206"/>
      <c r="QK2" s="206"/>
      <c r="QL2" s="206"/>
      <c r="QM2" s="206"/>
      <c r="QN2" s="206"/>
      <c r="QO2" s="206"/>
      <c r="QP2" s="206"/>
      <c r="QQ2" s="206"/>
      <c r="QR2" s="206"/>
      <c r="QS2" s="206"/>
      <c r="QT2" s="206"/>
      <c r="QU2" s="206"/>
      <c r="QV2" s="206"/>
      <c r="QW2" s="206"/>
      <c r="QX2" s="206"/>
      <c r="QY2" s="206"/>
      <c r="QZ2" s="206"/>
      <c r="RA2" s="206"/>
      <c r="RB2" s="206"/>
      <c r="RC2" s="206"/>
      <c r="RD2" s="206"/>
      <c r="RE2" s="206"/>
      <c r="RF2" s="206"/>
      <c r="RG2" s="206"/>
      <c r="RH2" s="206"/>
      <c r="RI2" s="206"/>
      <c r="RJ2" s="206"/>
      <c r="RK2" s="206"/>
      <c r="RL2" s="206"/>
      <c r="RM2" s="206"/>
      <c r="RN2" s="206"/>
      <c r="RO2" s="206"/>
      <c r="RP2" s="206"/>
      <c r="RQ2" s="206"/>
      <c r="RR2" s="206"/>
      <c r="RS2" s="206"/>
      <c r="RT2" s="206"/>
      <c r="RU2" s="206"/>
      <c r="RV2" s="206"/>
      <c r="RW2" s="206"/>
      <c r="RX2" s="206"/>
      <c r="RY2" s="206"/>
      <c r="RZ2" s="206"/>
      <c r="SA2" s="206"/>
      <c r="SB2" s="206"/>
      <c r="SC2" s="206"/>
      <c r="SD2" s="206"/>
      <c r="SE2" s="206"/>
      <c r="SF2" s="206"/>
      <c r="SG2" s="206"/>
      <c r="SH2" s="206"/>
      <c r="SI2" s="206"/>
      <c r="SJ2" s="206"/>
      <c r="SK2" s="206"/>
      <c r="SL2" s="206"/>
      <c r="SM2" s="206"/>
      <c r="SN2" s="206"/>
      <c r="SO2" s="206"/>
      <c r="SP2" s="206"/>
      <c r="SQ2" s="206"/>
      <c r="SR2" s="206"/>
      <c r="SS2" s="206"/>
      <c r="ST2" s="206"/>
      <c r="SU2" s="206"/>
      <c r="SV2" s="206"/>
      <c r="SW2" s="206"/>
      <c r="SX2" s="206"/>
      <c r="SY2" s="206"/>
      <c r="SZ2" s="206"/>
      <c r="TA2" s="206"/>
      <c r="TB2" s="206"/>
      <c r="TC2" s="206"/>
      <c r="TD2" s="206"/>
      <c r="TE2" s="206"/>
      <c r="TF2" s="206"/>
      <c r="TG2" s="206"/>
      <c r="TH2" s="206"/>
      <c r="TI2" s="206"/>
      <c r="TJ2" s="206"/>
      <c r="TK2" s="206"/>
      <c r="TL2" s="206"/>
      <c r="TM2" s="206"/>
      <c r="TN2" s="206"/>
      <c r="TO2" s="206"/>
      <c r="TP2" s="206"/>
      <c r="TQ2" s="206"/>
      <c r="TR2" s="206"/>
      <c r="TS2" s="206"/>
      <c r="TT2" s="206"/>
      <c r="TU2" s="206"/>
      <c r="TV2" s="206"/>
      <c r="TW2" s="206"/>
      <c r="TX2" s="206"/>
      <c r="TY2" s="206"/>
      <c r="TZ2" s="206"/>
      <c r="UA2" s="206"/>
      <c r="UB2" s="206"/>
      <c r="UC2" s="206"/>
      <c r="UD2" s="206"/>
      <c r="UE2" s="206"/>
      <c r="UF2" s="206"/>
      <c r="UG2" s="206"/>
      <c r="UH2" s="206"/>
      <c r="UI2" s="206"/>
      <c r="UJ2" s="206"/>
      <c r="UK2" s="206"/>
      <c r="UL2" s="206"/>
      <c r="UM2" s="206"/>
      <c r="UN2" s="206"/>
      <c r="UO2" s="206"/>
      <c r="UP2" s="206"/>
      <c r="UQ2" s="206"/>
      <c r="UR2" s="206"/>
      <c r="US2" s="206"/>
      <c r="UT2" s="206"/>
      <c r="UU2" s="206"/>
      <c r="UV2" s="206"/>
      <c r="UW2" s="206"/>
      <c r="UX2" s="206"/>
      <c r="UY2" s="206"/>
      <c r="UZ2" s="206"/>
      <c r="VA2" s="206"/>
      <c r="VB2" s="206"/>
      <c r="VC2" s="206"/>
      <c r="VD2" s="206"/>
      <c r="VE2" s="206"/>
      <c r="VF2" s="206"/>
      <c r="VG2" s="206"/>
      <c r="VH2" s="206"/>
      <c r="VI2" s="206"/>
      <c r="VJ2" s="206"/>
      <c r="VK2" s="206"/>
      <c r="VL2" s="206"/>
      <c r="VM2" s="206"/>
      <c r="VN2" s="206"/>
      <c r="VO2" s="206"/>
      <c r="VP2" s="206"/>
      <c r="VQ2" s="206"/>
      <c r="VR2" s="206"/>
      <c r="VS2" s="206"/>
      <c r="VT2" s="206"/>
      <c r="VU2" s="206"/>
      <c r="VV2" s="206"/>
      <c r="VW2" s="206"/>
      <c r="VX2" s="206"/>
      <c r="VY2" s="206"/>
      <c r="VZ2" s="206"/>
      <c r="WA2" s="206"/>
      <c r="WB2" s="206"/>
      <c r="WC2" s="206"/>
      <c r="WD2" s="206"/>
      <c r="WE2" s="206"/>
      <c r="WF2" s="206"/>
      <c r="WG2" s="206"/>
      <c r="WH2" s="206"/>
      <c r="WI2" s="206"/>
      <c r="WJ2" s="206"/>
      <c r="WK2" s="206"/>
      <c r="WL2" s="206"/>
      <c r="WM2" s="206"/>
      <c r="WN2" s="206"/>
      <c r="WO2" s="206"/>
      <c r="WP2" s="206"/>
      <c r="WQ2" s="206"/>
      <c r="WR2" s="206"/>
      <c r="WS2" s="206"/>
      <c r="WT2" s="206"/>
      <c r="WU2" s="206"/>
      <c r="WV2" s="206"/>
      <c r="WW2" s="206"/>
      <c r="WX2" s="206"/>
      <c r="WY2" s="206"/>
      <c r="WZ2" s="206"/>
      <c r="XA2" s="206"/>
      <c r="XB2" s="206"/>
      <c r="XC2" s="206"/>
      <c r="XD2" s="206"/>
      <c r="XE2" s="206"/>
      <c r="XF2" s="206"/>
      <c r="XG2" s="206"/>
      <c r="XH2" s="206"/>
      <c r="XI2" s="206"/>
      <c r="XJ2" s="206"/>
      <c r="XK2" s="206"/>
      <c r="XL2" s="206"/>
      <c r="XM2" s="206"/>
      <c r="XN2" s="206"/>
      <c r="XO2" s="206"/>
      <c r="XP2" s="206"/>
      <c r="XQ2" s="206"/>
      <c r="XR2" s="206"/>
      <c r="XS2" s="206"/>
      <c r="XT2" s="206"/>
      <c r="XU2" s="206"/>
      <c r="XV2" s="206"/>
      <c r="XW2" s="206"/>
      <c r="XX2" s="206"/>
      <c r="XY2" s="206"/>
      <c r="XZ2" s="206"/>
      <c r="YA2" s="206"/>
      <c r="YB2" s="206"/>
      <c r="YC2" s="206"/>
      <c r="YD2" s="206"/>
      <c r="YE2" s="206"/>
      <c r="YF2" s="206"/>
      <c r="YG2" s="206"/>
      <c r="YH2" s="206"/>
      <c r="YI2" s="206"/>
      <c r="YJ2" s="206"/>
      <c r="YK2" s="206"/>
      <c r="YL2" s="206"/>
      <c r="YM2" s="206"/>
      <c r="YN2" s="206"/>
      <c r="YO2" s="206"/>
      <c r="YP2" s="206"/>
      <c r="YQ2" s="206"/>
      <c r="YR2" s="206"/>
      <c r="YS2" s="206"/>
      <c r="YT2" s="206"/>
      <c r="YU2" s="206"/>
      <c r="YV2" s="206"/>
      <c r="YW2" s="206"/>
      <c r="YX2" s="206"/>
      <c r="YY2" s="206"/>
      <c r="YZ2" s="206"/>
      <c r="ZA2" s="206"/>
      <c r="ZB2" s="206"/>
      <c r="ZC2" s="206"/>
      <c r="ZD2" s="206"/>
      <c r="ZE2" s="206"/>
      <c r="ZF2" s="206"/>
      <c r="ZG2" s="206"/>
      <c r="ZH2" s="206"/>
      <c r="ZI2" s="206"/>
      <c r="ZJ2" s="206"/>
      <c r="ZK2" s="206"/>
      <c r="ZL2" s="206"/>
      <c r="ZM2" s="206"/>
      <c r="ZN2" s="206"/>
      <c r="ZO2" s="206"/>
      <c r="ZP2" s="206"/>
      <c r="ZQ2" s="206"/>
      <c r="ZR2" s="206"/>
      <c r="ZS2" s="206"/>
      <c r="ZT2" s="206"/>
      <c r="ZU2" s="206"/>
      <c r="ZV2" s="206"/>
      <c r="ZW2" s="206"/>
      <c r="ZX2" s="206"/>
      <c r="ZY2" s="206"/>
      <c r="ZZ2" s="206"/>
      <c r="AAA2" s="206"/>
      <c r="AAB2" s="206"/>
      <c r="AAC2" s="206"/>
      <c r="AAD2" s="206"/>
      <c r="AAE2" s="206"/>
      <c r="AAF2" s="206"/>
      <c r="AAG2" s="206"/>
      <c r="AAH2" s="206"/>
      <c r="AAI2" s="206"/>
      <c r="AAJ2" s="206"/>
      <c r="AAK2" s="206"/>
      <c r="AAL2" s="206"/>
      <c r="AAM2" s="206"/>
      <c r="AAN2" s="206"/>
      <c r="AAO2" s="206"/>
      <c r="AAP2" s="206"/>
      <c r="AAQ2" s="206"/>
      <c r="AAR2" s="206"/>
      <c r="AAS2" s="206"/>
      <c r="AAT2" s="206"/>
      <c r="AAU2" s="206"/>
      <c r="AAV2" s="206"/>
      <c r="AAW2" s="206"/>
      <c r="AAX2" s="206"/>
      <c r="AAY2" s="206"/>
      <c r="AAZ2" s="206"/>
      <c r="ABA2" s="206"/>
      <c r="ABB2" s="206"/>
      <c r="ABC2" s="206"/>
      <c r="ABD2" s="206"/>
      <c r="ABE2" s="206"/>
      <c r="ABF2" s="206"/>
      <c r="ABG2" s="206"/>
      <c r="ABH2" s="206"/>
      <c r="ABI2" s="206"/>
      <c r="ABJ2" s="206"/>
      <c r="ABK2" s="206"/>
      <c r="ABL2" s="206"/>
      <c r="ABM2" s="206"/>
      <c r="ABN2" s="206"/>
      <c r="ABO2" s="206"/>
      <c r="ABP2" s="206"/>
      <c r="ABQ2" s="206"/>
      <c r="ABR2" s="206"/>
      <c r="ABS2" s="206"/>
      <c r="ABT2" s="206"/>
      <c r="ABU2" s="206"/>
      <c r="ABV2" s="206"/>
      <c r="ABW2" s="206"/>
      <c r="ABX2" s="206"/>
      <c r="ABY2" s="206"/>
      <c r="ABZ2" s="206"/>
      <c r="ACA2" s="206"/>
      <c r="ACB2" s="206"/>
      <c r="ACC2" s="206"/>
      <c r="ACD2" s="206"/>
      <c r="ACE2" s="206"/>
      <c r="ACF2" s="206"/>
      <c r="ACG2" s="206"/>
      <c r="ACH2" s="206"/>
      <c r="ACI2" s="206"/>
      <c r="ACJ2" s="206"/>
      <c r="ACK2" s="206"/>
      <c r="ACL2" s="206"/>
      <c r="ACM2" s="206"/>
      <c r="ACN2" s="206"/>
      <c r="ACO2" s="206"/>
      <c r="ACP2" s="206"/>
      <c r="ACQ2" s="206"/>
      <c r="ACR2" s="206"/>
      <c r="ACS2" s="206"/>
      <c r="ACT2" s="206"/>
      <c r="ACU2" s="206"/>
      <c r="ACV2" s="206"/>
      <c r="ACW2" s="206"/>
      <c r="ACX2" s="206"/>
      <c r="ACY2" s="206"/>
      <c r="ACZ2" s="206"/>
      <c r="ADA2" s="206"/>
      <c r="ADB2" s="206"/>
      <c r="ADC2" s="206"/>
      <c r="ADD2" s="206"/>
      <c r="ADE2" s="206"/>
      <c r="ADF2" s="206"/>
      <c r="ADG2" s="206"/>
      <c r="ADH2" s="206"/>
      <c r="ADI2" s="206"/>
      <c r="ADJ2" s="206"/>
      <c r="ADK2" s="206"/>
      <c r="ADL2" s="206"/>
      <c r="ADM2" s="206"/>
      <c r="ADN2" s="206"/>
      <c r="ADO2" s="206"/>
      <c r="ADP2" s="206"/>
      <c r="ADQ2" s="206"/>
      <c r="ADR2" s="206"/>
      <c r="ADS2" s="206"/>
      <c r="ADT2" s="206"/>
      <c r="ADU2" s="206"/>
      <c r="ADV2" s="206"/>
      <c r="ADW2" s="206"/>
      <c r="ADX2" s="206"/>
      <c r="ADY2" s="206"/>
      <c r="ADZ2" s="206"/>
      <c r="AEA2" s="206"/>
      <c r="AEB2" s="206"/>
      <c r="AEC2" s="206"/>
      <c r="AED2" s="206"/>
      <c r="AEE2" s="206"/>
      <c r="AEF2" s="206"/>
      <c r="AEG2" s="206"/>
      <c r="AEH2" s="206"/>
      <c r="AEI2" s="206"/>
      <c r="AEJ2" s="206"/>
      <c r="AEK2" s="206"/>
      <c r="AEL2" s="206"/>
      <c r="AEM2" s="206"/>
      <c r="AEN2" s="206"/>
      <c r="AEO2" s="206"/>
      <c r="AEP2" s="206"/>
      <c r="AEQ2" s="206"/>
      <c r="AER2" s="206"/>
      <c r="AES2" s="206"/>
      <c r="AET2" s="206"/>
      <c r="AEU2" s="206"/>
      <c r="AEV2" s="206"/>
      <c r="AEW2" s="206"/>
      <c r="AEX2" s="206"/>
      <c r="AEY2" s="206"/>
      <c r="AEZ2" s="206"/>
      <c r="AFA2" s="206"/>
      <c r="AFB2" s="206"/>
      <c r="AFC2" s="206"/>
      <c r="AFD2" s="206"/>
      <c r="AFE2" s="206"/>
      <c r="AFF2" s="206"/>
      <c r="AFG2" s="206"/>
      <c r="AFH2" s="206"/>
      <c r="AFI2" s="206"/>
      <c r="AFJ2" s="206"/>
      <c r="AFK2" s="206"/>
      <c r="AFL2" s="206"/>
      <c r="AFM2" s="206"/>
      <c r="AFN2" s="206"/>
      <c r="AFO2" s="206"/>
      <c r="AFP2" s="206"/>
      <c r="AFQ2" s="206"/>
      <c r="AFR2" s="206"/>
      <c r="AFS2" s="206"/>
      <c r="AFT2" s="206"/>
      <c r="AFU2" s="206"/>
      <c r="AFV2" s="206"/>
      <c r="AFW2" s="206"/>
      <c r="AFX2" s="206"/>
      <c r="AFY2" s="206"/>
      <c r="AFZ2" s="206"/>
      <c r="AGA2" s="206"/>
      <c r="AGB2" s="206"/>
      <c r="AGC2" s="206"/>
      <c r="AGD2" s="206"/>
      <c r="AGE2" s="206"/>
      <c r="AGF2" s="206"/>
      <c r="AGG2" s="206"/>
      <c r="AGH2" s="206"/>
      <c r="AGI2" s="206"/>
      <c r="AGJ2" s="206"/>
      <c r="AGK2" s="206"/>
      <c r="AGL2" s="206"/>
      <c r="AGM2" s="206"/>
      <c r="AGN2" s="206"/>
      <c r="AGO2" s="206"/>
      <c r="AGP2" s="206"/>
      <c r="AGQ2" s="206"/>
      <c r="AGR2" s="206"/>
      <c r="AGS2" s="206"/>
      <c r="AGT2" s="206"/>
      <c r="AGU2" s="206"/>
      <c r="AGV2" s="206"/>
      <c r="AGW2" s="206"/>
      <c r="AGX2" s="206"/>
      <c r="AGY2" s="206"/>
      <c r="AGZ2" s="206"/>
      <c r="AHA2" s="206"/>
      <c r="AHB2" s="206"/>
      <c r="AHC2" s="206"/>
      <c r="AHD2" s="206"/>
      <c r="AHE2" s="206"/>
      <c r="AHF2" s="206"/>
      <c r="AHG2" s="206"/>
      <c r="AHH2" s="206"/>
      <c r="AHI2" s="206"/>
      <c r="AHJ2" s="206"/>
      <c r="AHK2" s="206"/>
      <c r="AHL2" s="206"/>
      <c r="AHM2" s="206"/>
      <c r="AHN2" s="206"/>
      <c r="AHO2" s="206"/>
      <c r="AHP2" s="206"/>
      <c r="AHQ2" s="206"/>
      <c r="AHR2" s="206"/>
      <c r="AHS2" s="206"/>
      <c r="AHT2" s="206"/>
      <c r="AHU2" s="206"/>
      <c r="AHV2" s="206"/>
      <c r="AHW2" s="206"/>
      <c r="AHX2" s="206"/>
      <c r="AHY2" s="206"/>
      <c r="AHZ2" s="206"/>
      <c r="AIA2" s="206"/>
      <c r="AIB2" s="206"/>
      <c r="AIC2" s="206"/>
      <c r="AID2" s="206"/>
      <c r="AIE2" s="206"/>
      <c r="AIF2" s="206"/>
      <c r="AIG2" s="206"/>
      <c r="AIH2" s="206"/>
      <c r="AII2" s="206"/>
      <c r="AIJ2" s="206"/>
      <c r="AIK2" s="206"/>
      <c r="AIL2" s="206"/>
      <c r="AIM2" s="206"/>
      <c r="AIN2" s="206"/>
      <c r="AIO2" s="206"/>
      <c r="AIP2" s="206"/>
      <c r="AIQ2" s="206"/>
      <c r="AIR2" s="206"/>
      <c r="AIS2" s="206"/>
      <c r="AIT2" s="206"/>
      <c r="AIU2" s="206"/>
      <c r="AIV2" s="206"/>
      <c r="AIW2" s="206"/>
      <c r="AIX2" s="206"/>
      <c r="AIY2" s="206"/>
      <c r="AIZ2" s="206"/>
      <c r="AJA2" s="206"/>
      <c r="AJB2" s="206"/>
      <c r="AJC2" s="206"/>
      <c r="AJD2" s="206"/>
      <c r="AJE2" s="206"/>
      <c r="AJF2" s="206"/>
      <c r="AJG2" s="206"/>
      <c r="AJH2" s="206"/>
      <c r="AJI2" s="206"/>
      <c r="AJJ2" s="206"/>
      <c r="AJK2" s="206"/>
      <c r="AJL2" s="206"/>
      <c r="AJM2" s="206"/>
      <c r="AJN2" s="206"/>
      <c r="AJO2" s="206"/>
      <c r="AJP2" s="206"/>
      <c r="AJQ2" s="206"/>
      <c r="AJR2" s="206"/>
      <c r="AJS2" s="206"/>
      <c r="AJT2" s="206"/>
      <c r="AJU2" s="206"/>
      <c r="AJV2" s="206"/>
      <c r="AJW2" s="206"/>
      <c r="AJX2" s="206"/>
      <c r="AJY2" s="206"/>
      <c r="AJZ2" s="206"/>
      <c r="AKA2" s="206"/>
      <c r="AKB2" s="206"/>
      <c r="AKC2" s="206"/>
      <c r="AKD2" s="206"/>
      <c r="AKE2" s="206"/>
      <c r="AKF2" s="206"/>
      <c r="AKG2" s="206"/>
      <c r="AKH2" s="206"/>
      <c r="AKI2" s="206"/>
      <c r="AKJ2" s="206"/>
      <c r="AKK2" s="206"/>
      <c r="AKL2" s="206"/>
      <c r="AKM2" s="206"/>
      <c r="AKN2" s="206"/>
      <c r="AKO2" s="206"/>
      <c r="AKP2" s="206"/>
      <c r="AKQ2" s="206"/>
      <c r="AKR2" s="206"/>
      <c r="AKS2" s="206"/>
      <c r="AKT2" s="206"/>
      <c r="AKU2" s="206"/>
      <c r="AKV2" s="206"/>
      <c r="AKW2" s="206"/>
      <c r="AKX2" s="206"/>
      <c r="AKY2" s="206"/>
      <c r="AKZ2" s="206"/>
      <c r="ALA2" s="206"/>
      <c r="ALB2" s="206"/>
      <c r="ALC2" s="206"/>
      <c r="ALD2" s="206"/>
      <c r="ALE2" s="206"/>
    </row>
    <row r="3" spans="1:993" s="204" customFormat="1" ht="35.25" customHeight="1" x14ac:dyDescent="0.4">
      <c r="F3" s="474" t="str">
        <f>IF(OR(OsnPodaci!A10="",OsnPodaci!A13=""),"",OsnPodaci!A10 &amp; ", " &amp; OsnPodaci!A13)</f>
        <v>Tuzla, Bukinje bb</v>
      </c>
      <c r="G3" s="474"/>
      <c r="H3" s="474"/>
      <c r="I3" s="474"/>
      <c r="J3" s="474"/>
      <c r="K3" s="474"/>
      <c r="L3" s="475"/>
      <c r="M3" s="476"/>
      <c r="N3" s="476"/>
      <c r="O3" s="476"/>
      <c r="P3" s="476"/>
      <c r="Q3" s="469"/>
      <c r="R3" s="469"/>
      <c r="S3" s="469"/>
      <c r="T3" s="469"/>
      <c r="U3" s="469"/>
      <c r="V3" s="469"/>
      <c r="W3" s="363"/>
      <c r="X3" s="363"/>
      <c r="Y3" s="363"/>
      <c r="Z3" s="363" t="str">
        <f>IF(AND(OsnPodaci!A16="DA",LEN(OsnPodaci!B16)=12),OsnPodaci!B16,"-")</f>
        <v>209197100002</v>
      </c>
      <c r="AB3" s="1009"/>
    </row>
    <row r="4" spans="1:993" s="207" customFormat="1" ht="35.25" customHeight="1" x14ac:dyDescent="0.25">
      <c r="A4" s="206"/>
      <c r="B4" s="206"/>
      <c r="C4" s="206"/>
      <c r="D4" s="206"/>
      <c r="E4" s="206"/>
      <c r="F4" s="605" t="s">
        <v>2070</v>
      </c>
      <c r="G4" s="472"/>
      <c r="H4" s="472"/>
      <c r="I4" s="472"/>
      <c r="J4" s="472"/>
      <c r="K4" s="472"/>
      <c r="L4" s="473"/>
      <c r="M4" s="473"/>
      <c r="N4" s="473"/>
      <c r="O4" s="473"/>
      <c r="P4" s="473"/>
      <c r="Q4" s="472"/>
      <c r="R4" s="472"/>
      <c r="S4" s="472"/>
      <c r="T4" s="472"/>
      <c r="U4" s="472"/>
      <c r="V4" s="472"/>
      <c r="W4" s="366"/>
      <c r="X4" s="366"/>
      <c r="Y4" s="366"/>
      <c r="Z4" s="606" t="s">
        <v>2071</v>
      </c>
      <c r="AA4" s="206"/>
      <c r="AB4" s="1009"/>
      <c r="AC4" s="206"/>
      <c r="AD4" s="206"/>
      <c r="AE4" s="206"/>
      <c r="AF4" s="206"/>
      <c r="AG4" s="206"/>
      <c r="AH4" s="206"/>
      <c r="AI4" s="206"/>
      <c r="AJ4" s="206"/>
      <c r="AK4" s="206"/>
      <c r="AL4" s="206"/>
      <c r="AM4" s="206"/>
      <c r="AN4" s="206"/>
      <c r="AO4" s="206"/>
      <c r="AP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c r="IZ4" s="206"/>
      <c r="JA4" s="206"/>
      <c r="JB4" s="206"/>
      <c r="JC4" s="206"/>
      <c r="JD4" s="206"/>
      <c r="JE4" s="206"/>
      <c r="JF4" s="206"/>
      <c r="JG4" s="206"/>
      <c r="JH4" s="206"/>
      <c r="JI4" s="206"/>
      <c r="JJ4" s="206"/>
      <c r="JK4" s="206"/>
      <c r="JL4" s="206"/>
      <c r="JM4" s="206"/>
      <c r="JN4" s="206"/>
      <c r="JO4" s="206"/>
      <c r="JP4" s="206"/>
      <c r="JQ4" s="206"/>
      <c r="JR4" s="206"/>
      <c r="JS4" s="206"/>
      <c r="JT4" s="206"/>
      <c r="JU4" s="206"/>
      <c r="JV4" s="206"/>
      <c r="JW4" s="206"/>
      <c r="JX4" s="206"/>
      <c r="JY4" s="206"/>
      <c r="JZ4" s="206"/>
      <c r="KA4" s="206"/>
      <c r="KB4" s="206"/>
      <c r="KC4" s="206"/>
      <c r="KD4" s="206"/>
      <c r="KE4" s="206"/>
      <c r="KF4" s="206"/>
      <c r="KG4" s="206"/>
      <c r="KH4" s="206"/>
      <c r="KI4" s="206"/>
      <c r="KJ4" s="206"/>
      <c r="KK4" s="206"/>
      <c r="KL4" s="206"/>
      <c r="KM4" s="206"/>
      <c r="KN4" s="206"/>
      <c r="KO4" s="206"/>
      <c r="KP4" s="206"/>
      <c r="KQ4" s="206"/>
      <c r="KR4" s="206"/>
      <c r="KS4" s="206"/>
      <c r="KT4" s="206"/>
      <c r="KU4" s="206"/>
      <c r="KV4" s="206"/>
      <c r="KW4" s="206"/>
      <c r="KX4" s="206"/>
      <c r="KY4" s="206"/>
      <c r="KZ4" s="206"/>
      <c r="LA4" s="206"/>
      <c r="LB4" s="206"/>
      <c r="LC4" s="206"/>
      <c r="LD4" s="206"/>
      <c r="LE4" s="206"/>
      <c r="LF4" s="206"/>
      <c r="LG4" s="206"/>
      <c r="LH4" s="206"/>
      <c r="LI4" s="206"/>
      <c r="LJ4" s="206"/>
      <c r="LK4" s="206"/>
      <c r="LL4" s="206"/>
      <c r="LM4" s="206"/>
      <c r="LN4" s="206"/>
      <c r="LO4" s="206"/>
      <c r="LP4" s="206"/>
      <c r="LQ4" s="206"/>
      <c r="LR4" s="206"/>
      <c r="LS4" s="206"/>
      <c r="LT4" s="206"/>
      <c r="LU4" s="206"/>
      <c r="LV4" s="206"/>
      <c r="LW4" s="206"/>
      <c r="LX4" s="206"/>
      <c r="LY4" s="206"/>
      <c r="LZ4" s="206"/>
      <c r="MA4" s="206"/>
      <c r="MB4" s="206"/>
      <c r="MC4" s="206"/>
      <c r="MD4" s="206"/>
      <c r="ME4" s="206"/>
      <c r="MF4" s="206"/>
      <c r="MG4" s="206"/>
      <c r="MH4" s="206"/>
      <c r="MI4" s="206"/>
      <c r="MJ4" s="206"/>
      <c r="MK4" s="206"/>
      <c r="ML4" s="206"/>
      <c r="MM4" s="206"/>
      <c r="MN4" s="206"/>
      <c r="MO4" s="206"/>
      <c r="MP4" s="206"/>
      <c r="MQ4" s="206"/>
      <c r="MR4" s="206"/>
      <c r="MS4" s="206"/>
      <c r="MT4" s="206"/>
      <c r="MU4" s="206"/>
      <c r="MV4" s="206"/>
      <c r="MW4" s="206"/>
      <c r="MX4" s="206"/>
      <c r="MY4" s="206"/>
      <c r="MZ4" s="206"/>
      <c r="NA4" s="206"/>
      <c r="NB4" s="206"/>
      <c r="NC4" s="206"/>
      <c r="ND4" s="206"/>
      <c r="NE4" s="206"/>
      <c r="NF4" s="206"/>
      <c r="NG4" s="206"/>
      <c r="NH4" s="206"/>
      <c r="NI4" s="206"/>
      <c r="NJ4" s="206"/>
      <c r="NK4" s="206"/>
      <c r="NL4" s="206"/>
      <c r="NM4" s="206"/>
      <c r="NN4" s="206"/>
      <c r="NO4" s="206"/>
      <c r="NP4" s="206"/>
      <c r="NQ4" s="206"/>
      <c r="NR4" s="206"/>
      <c r="NS4" s="206"/>
      <c r="NT4" s="206"/>
      <c r="NU4" s="206"/>
      <c r="NV4" s="206"/>
      <c r="NW4" s="206"/>
      <c r="NX4" s="206"/>
      <c r="NY4" s="206"/>
      <c r="NZ4" s="206"/>
      <c r="OA4" s="206"/>
      <c r="OB4" s="206"/>
      <c r="OC4" s="206"/>
      <c r="OD4" s="206"/>
      <c r="OE4" s="206"/>
      <c r="OF4" s="206"/>
      <c r="OG4" s="206"/>
      <c r="OH4" s="206"/>
      <c r="OI4" s="206"/>
      <c r="OJ4" s="206"/>
      <c r="OK4" s="206"/>
      <c r="OL4" s="206"/>
      <c r="OM4" s="206"/>
      <c r="ON4" s="206"/>
      <c r="OO4" s="206"/>
      <c r="OP4" s="206"/>
      <c r="OQ4" s="206"/>
      <c r="OR4" s="206"/>
      <c r="OS4" s="206"/>
      <c r="OT4" s="206"/>
      <c r="OU4" s="206"/>
      <c r="OV4" s="206"/>
      <c r="OW4" s="206"/>
      <c r="OX4" s="206"/>
      <c r="OY4" s="206"/>
      <c r="OZ4" s="206"/>
      <c r="PA4" s="206"/>
      <c r="PB4" s="206"/>
      <c r="PC4" s="206"/>
      <c r="PD4" s="206"/>
      <c r="PE4" s="206"/>
      <c r="PF4" s="206"/>
      <c r="PG4" s="206"/>
      <c r="PH4" s="206"/>
      <c r="PI4" s="206"/>
      <c r="PJ4" s="206"/>
      <c r="PK4" s="206"/>
      <c r="PL4" s="206"/>
      <c r="PM4" s="206"/>
      <c r="PN4" s="206"/>
      <c r="PO4" s="206"/>
      <c r="PP4" s="206"/>
      <c r="PQ4" s="206"/>
      <c r="PR4" s="206"/>
      <c r="PS4" s="206"/>
      <c r="PT4" s="206"/>
      <c r="PU4" s="206"/>
      <c r="PV4" s="206"/>
      <c r="PW4" s="206"/>
      <c r="PX4" s="206"/>
      <c r="PY4" s="206"/>
      <c r="PZ4" s="206"/>
      <c r="QA4" s="206"/>
      <c r="QB4" s="206"/>
      <c r="QC4" s="206"/>
      <c r="QD4" s="206"/>
      <c r="QE4" s="206"/>
      <c r="QF4" s="206"/>
      <c r="QG4" s="206"/>
      <c r="QH4" s="206"/>
      <c r="QI4" s="206"/>
      <c r="QJ4" s="206"/>
      <c r="QK4" s="206"/>
      <c r="QL4" s="206"/>
      <c r="QM4" s="206"/>
      <c r="QN4" s="206"/>
      <c r="QO4" s="206"/>
      <c r="QP4" s="206"/>
      <c r="QQ4" s="206"/>
      <c r="QR4" s="206"/>
      <c r="QS4" s="206"/>
      <c r="QT4" s="206"/>
      <c r="QU4" s="206"/>
      <c r="QV4" s="206"/>
      <c r="QW4" s="206"/>
      <c r="QX4" s="206"/>
      <c r="QY4" s="206"/>
      <c r="QZ4" s="206"/>
      <c r="RA4" s="206"/>
      <c r="RB4" s="206"/>
      <c r="RC4" s="206"/>
      <c r="RD4" s="206"/>
      <c r="RE4" s="206"/>
      <c r="RF4" s="206"/>
      <c r="RG4" s="206"/>
      <c r="RH4" s="206"/>
      <c r="RI4" s="206"/>
      <c r="RJ4" s="206"/>
      <c r="RK4" s="206"/>
      <c r="RL4" s="206"/>
      <c r="RM4" s="206"/>
      <c r="RN4" s="206"/>
      <c r="RO4" s="206"/>
      <c r="RP4" s="206"/>
      <c r="RQ4" s="206"/>
      <c r="RR4" s="206"/>
      <c r="RS4" s="206"/>
      <c r="RT4" s="206"/>
      <c r="RU4" s="206"/>
      <c r="RV4" s="206"/>
      <c r="RW4" s="206"/>
      <c r="RX4" s="206"/>
      <c r="RY4" s="206"/>
      <c r="RZ4" s="206"/>
      <c r="SA4" s="206"/>
      <c r="SB4" s="206"/>
      <c r="SC4" s="206"/>
      <c r="SD4" s="206"/>
      <c r="SE4" s="206"/>
      <c r="SF4" s="206"/>
      <c r="SG4" s="206"/>
      <c r="SH4" s="206"/>
      <c r="SI4" s="206"/>
      <c r="SJ4" s="206"/>
      <c r="SK4" s="206"/>
      <c r="SL4" s="206"/>
      <c r="SM4" s="206"/>
      <c r="SN4" s="206"/>
      <c r="SO4" s="206"/>
      <c r="SP4" s="206"/>
      <c r="SQ4" s="206"/>
      <c r="SR4" s="206"/>
      <c r="SS4" s="206"/>
      <c r="ST4" s="206"/>
      <c r="SU4" s="206"/>
      <c r="SV4" s="206"/>
      <c r="SW4" s="206"/>
      <c r="SX4" s="206"/>
      <c r="SY4" s="206"/>
      <c r="SZ4" s="206"/>
      <c r="TA4" s="206"/>
      <c r="TB4" s="206"/>
      <c r="TC4" s="206"/>
      <c r="TD4" s="206"/>
      <c r="TE4" s="206"/>
      <c r="TF4" s="206"/>
      <c r="TG4" s="206"/>
      <c r="TH4" s="206"/>
      <c r="TI4" s="206"/>
      <c r="TJ4" s="206"/>
      <c r="TK4" s="206"/>
      <c r="TL4" s="206"/>
      <c r="TM4" s="206"/>
      <c r="TN4" s="206"/>
      <c r="TO4" s="206"/>
      <c r="TP4" s="206"/>
      <c r="TQ4" s="206"/>
      <c r="TR4" s="206"/>
      <c r="TS4" s="206"/>
      <c r="TT4" s="206"/>
      <c r="TU4" s="206"/>
      <c r="TV4" s="206"/>
      <c r="TW4" s="206"/>
      <c r="TX4" s="206"/>
      <c r="TY4" s="206"/>
      <c r="TZ4" s="206"/>
      <c r="UA4" s="206"/>
      <c r="UB4" s="206"/>
      <c r="UC4" s="206"/>
      <c r="UD4" s="206"/>
      <c r="UE4" s="206"/>
      <c r="UF4" s="206"/>
      <c r="UG4" s="206"/>
      <c r="UH4" s="206"/>
      <c r="UI4" s="206"/>
      <c r="UJ4" s="206"/>
      <c r="UK4" s="206"/>
      <c r="UL4" s="206"/>
      <c r="UM4" s="206"/>
      <c r="UN4" s="206"/>
      <c r="UO4" s="206"/>
      <c r="UP4" s="206"/>
      <c r="UQ4" s="206"/>
      <c r="UR4" s="206"/>
      <c r="US4" s="206"/>
      <c r="UT4" s="206"/>
      <c r="UU4" s="206"/>
      <c r="UV4" s="206"/>
      <c r="UW4" s="206"/>
      <c r="UX4" s="206"/>
      <c r="UY4" s="206"/>
      <c r="UZ4" s="206"/>
      <c r="VA4" s="206"/>
      <c r="VB4" s="206"/>
      <c r="VC4" s="206"/>
      <c r="VD4" s="206"/>
      <c r="VE4" s="206"/>
      <c r="VF4" s="206"/>
      <c r="VG4" s="206"/>
      <c r="VH4" s="206"/>
      <c r="VI4" s="206"/>
      <c r="VJ4" s="206"/>
      <c r="VK4" s="206"/>
      <c r="VL4" s="206"/>
      <c r="VM4" s="206"/>
      <c r="VN4" s="206"/>
      <c r="VO4" s="206"/>
      <c r="VP4" s="206"/>
      <c r="VQ4" s="206"/>
      <c r="VR4" s="206"/>
      <c r="VS4" s="206"/>
      <c r="VT4" s="206"/>
      <c r="VU4" s="206"/>
      <c r="VV4" s="206"/>
      <c r="VW4" s="206"/>
      <c r="VX4" s="206"/>
      <c r="VY4" s="206"/>
      <c r="VZ4" s="206"/>
      <c r="WA4" s="206"/>
      <c r="WB4" s="206"/>
      <c r="WC4" s="206"/>
      <c r="WD4" s="206"/>
      <c r="WE4" s="206"/>
      <c r="WF4" s="206"/>
      <c r="WG4" s="206"/>
      <c r="WH4" s="206"/>
      <c r="WI4" s="206"/>
      <c r="WJ4" s="206"/>
      <c r="WK4" s="206"/>
      <c r="WL4" s="206"/>
      <c r="WM4" s="206"/>
      <c r="WN4" s="206"/>
      <c r="WO4" s="206"/>
      <c r="WP4" s="206"/>
      <c r="WQ4" s="206"/>
      <c r="WR4" s="206"/>
      <c r="WS4" s="206"/>
      <c r="WT4" s="206"/>
      <c r="WU4" s="206"/>
      <c r="WV4" s="206"/>
      <c r="WW4" s="206"/>
      <c r="WX4" s="206"/>
      <c r="WY4" s="206"/>
      <c r="WZ4" s="206"/>
      <c r="XA4" s="206"/>
      <c r="XB4" s="206"/>
      <c r="XC4" s="206"/>
      <c r="XD4" s="206"/>
      <c r="XE4" s="206"/>
      <c r="XF4" s="206"/>
      <c r="XG4" s="206"/>
      <c r="XH4" s="206"/>
      <c r="XI4" s="206"/>
      <c r="XJ4" s="206"/>
      <c r="XK4" s="206"/>
      <c r="XL4" s="206"/>
      <c r="XM4" s="206"/>
      <c r="XN4" s="206"/>
      <c r="XO4" s="206"/>
      <c r="XP4" s="206"/>
      <c r="XQ4" s="206"/>
      <c r="XR4" s="206"/>
      <c r="XS4" s="206"/>
      <c r="XT4" s="206"/>
      <c r="XU4" s="206"/>
      <c r="XV4" s="206"/>
      <c r="XW4" s="206"/>
      <c r="XX4" s="206"/>
      <c r="XY4" s="206"/>
      <c r="XZ4" s="206"/>
      <c r="YA4" s="206"/>
      <c r="YB4" s="206"/>
      <c r="YC4" s="206"/>
      <c r="YD4" s="206"/>
      <c r="YE4" s="206"/>
      <c r="YF4" s="206"/>
      <c r="YG4" s="206"/>
      <c r="YH4" s="206"/>
      <c r="YI4" s="206"/>
      <c r="YJ4" s="206"/>
      <c r="YK4" s="206"/>
      <c r="YL4" s="206"/>
      <c r="YM4" s="206"/>
      <c r="YN4" s="206"/>
      <c r="YO4" s="206"/>
      <c r="YP4" s="206"/>
      <c r="YQ4" s="206"/>
      <c r="YR4" s="206"/>
      <c r="YS4" s="206"/>
      <c r="YT4" s="206"/>
      <c r="YU4" s="206"/>
      <c r="YV4" s="206"/>
      <c r="YW4" s="206"/>
      <c r="YX4" s="206"/>
      <c r="YY4" s="206"/>
      <c r="YZ4" s="206"/>
      <c r="ZA4" s="206"/>
      <c r="ZB4" s="206"/>
      <c r="ZC4" s="206"/>
      <c r="ZD4" s="206"/>
      <c r="ZE4" s="206"/>
      <c r="ZF4" s="206"/>
      <c r="ZG4" s="206"/>
      <c r="ZH4" s="206"/>
      <c r="ZI4" s="206"/>
      <c r="ZJ4" s="206"/>
      <c r="ZK4" s="206"/>
      <c r="ZL4" s="206"/>
      <c r="ZM4" s="206"/>
      <c r="ZN4" s="206"/>
      <c r="ZO4" s="206"/>
      <c r="ZP4" s="206"/>
      <c r="ZQ4" s="206"/>
      <c r="ZR4" s="206"/>
      <c r="ZS4" s="206"/>
      <c r="ZT4" s="206"/>
      <c r="ZU4" s="206"/>
      <c r="ZV4" s="206"/>
      <c r="ZW4" s="206"/>
      <c r="ZX4" s="206"/>
      <c r="ZY4" s="206"/>
      <c r="ZZ4" s="206"/>
      <c r="AAA4" s="206"/>
      <c r="AAB4" s="206"/>
      <c r="AAC4" s="206"/>
      <c r="AAD4" s="206"/>
      <c r="AAE4" s="206"/>
      <c r="AAF4" s="206"/>
      <c r="AAG4" s="206"/>
      <c r="AAH4" s="206"/>
      <c r="AAI4" s="206"/>
      <c r="AAJ4" s="206"/>
      <c r="AAK4" s="206"/>
      <c r="AAL4" s="206"/>
      <c r="AAM4" s="206"/>
      <c r="AAN4" s="206"/>
      <c r="AAO4" s="206"/>
      <c r="AAP4" s="206"/>
      <c r="AAQ4" s="206"/>
      <c r="AAR4" s="206"/>
      <c r="AAS4" s="206"/>
      <c r="AAT4" s="206"/>
      <c r="AAU4" s="206"/>
      <c r="AAV4" s="206"/>
      <c r="AAW4" s="206"/>
      <c r="AAX4" s="206"/>
      <c r="AAY4" s="206"/>
      <c r="AAZ4" s="206"/>
      <c r="ABA4" s="206"/>
      <c r="ABB4" s="206"/>
      <c r="ABC4" s="206"/>
      <c r="ABD4" s="206"/>
      <c r="ABE4" s="206"/>
      <c r="ABF4" s="206"/>
      <c r="ABG4" s="206"/>
      <c r="ABH4" s="206"/>
      <c r="ABI4" s="206"/>
      <c r="ABJ4" s="206"/>
      <c r="ABK4" s="206"/>
      <c r="ABL4" s="206"/>
      <c r="ABM4" s="206"/>
      <c r="ABN4" s="206"/>
      <c r="ABO4" s="206"/>
      <c r="ABP4" s="206"/>
      <c r="ABQ4" s="206"/>
      <c r="ABR4" s="206"/>
      <c r="ABS4" s="206"/>
      <c r="ABT4" s="206"/>
      <c r="ABU4" s="206"/>
      <c r="ABV4" s="206"/>
      <c r="ABW4" s="206"/>
      <c r="ABX4" s="206"/>
      <c r="ABY4" s="206"/>
      <c r="ABZ4" s="206"/>
      <c r="ACA4" s="206"/>
      <c r="ACB4" s="206"/>
      <c r="ACC4" s="206"/>
      <c r="ACD4" s="206"/>
      <c r="ACE4" s="206"/>
      <c r="ACF4" s="206"/>
      <c r="ACG4" s="206"/>
      <c r="ACH4" s="206"/>
      <c r="ACI4" s="206"/>
      <c r="ACJ4" s="206"/>
      <c r="ACK4" s="206"/>
      <c r="ACL4" s="206"/>
      <c r="ACM4" s="206"/>
      <c r="ACN4" s="206"/>
      <c r="ACO4" s="206"/>
      <c r="ACP4" s="206"/>
      <c r="ACQ4" s="206"/>
      <c r="ACR4" s="206"/>
      <c r="ACS4" s="206"/>
      <c r="ACT4" s="206"/>
      <c r="ACU4" s="206"/>
      <c r="ACV4" s="206"/>
      <c r="ACW4" s="206"/>
      <c r="ACX4" s="206"/>
      <c r="ACY4" s="206"/>
      <c r="ACZ4" s="206"/>
      <c r="ADA4" s="206"/>
      <c r="ADB4" s="206"/>
      <c r="ADC4" s="206"/>
      <c r="ADD4" s="206"/>
      <c r="ADE4" s="206"/>
      <c r="ADF4" s="206"/>
      <c r="ADG4" s="206"/>
      <c r="ADH4" s="206"/>
      <c r="ADI4" s="206"/>
      <c r="ADJ4" s="206"/>
      <c r="ADK4" s="206"/>
      <c r="ADL4" s="206"/>
      <c r="ADM4" s="206"/>
      <c r="ADN4" s="206"/>
      <c r="ADO4" s="206"/>
      <c r="ADP4" s="206"/>
      <c r="ADQ4" s="206"/>
      <c r="ADR4" s="206"/>
      <c r="ADS4" s="206"/>
      <c r="ADT4" s="206"/>
      <c r="ADU4" s="206"/>
      <c r="ADV4" s="206"/>
      <c r="ADW4" s="206"/>
      <c r="ADX4" s="206"/>
      <c r="ADY4" s="206"/>
      <c r="ADZ4" s="206"/>
      <c r="AEA4" s="206"/>
      <c r="AEB4" s="206"/>
      <c r="AEC4" s="206"/>
      <c r="AED4" s="206"/>
      <c r="AEE4" s="206"/>
      <c r="AEF4" s="206"/>
      <c r="AEG4" s="206"/>
      <c r="AEH4" s="206"/>
      <c r="AEI4" s="206"/>
      <c r="AEJ4" s="206"/>
      <c r="AEK4" s="206"/>
      <c r="AEL4" s="206"/>
      <c r="AEM4" s="206"/>
      <c r="AEN4" s="206"/>
      <c r="AEO4" s="206"/>
      <c r="AEP4" s="206"/>
      <c r="AEQ4" s="206"/>
      <c r="AER4" s="206"/>
      <c r="AES4" s="206"/>
      <c r="AET4" s="206"/>
      <c r="AEU4" s="206"/>
      <c r="AEV4" s="206"/>
      <c r="AEW4" s="206"/>
      <c r="AEX4" s="206"/>
      <c r="AEY4" s="206"/>
      <c r="AEZ4" s="206"/>
      <c r="AFA4" s="206"/>
      <c r="AFB4" s="206"/>
      <c r="AFC4" s="206"/>
      <c r="AFD4" s="206"/>
      <c r="AFE4" s="206"/>
      <c r="AFF4" s="206"/>
      <c r="AFG4" s="206"/>
      <c r="AFH4" s="206"/>
      <c r="AFI4" s="206"/>
      <c r="AFJ4" s="206"/>
      <c r="AFK4" s="206"/>
      <c r="AFL4" s="206"/>
      <c r="AFM4" s="206"/>
      <c r="AFN4" s="206"/>
      <c r="AFO4" s="206"/>
      <c r="AFP4" s="206"/>
      <c r="AFQ4" s="206"/>
      <c r="AFR4" s="206"/>
      <c r="AFS4" s="206"/>
      <c r="AFT4" s="206"/>
      <c r="AFU4" s="206"/>
      <c r="AFV4" s="206"/>
      <c r="AFW4" s="206"/>
      <c r="AFX4" s="206"/>
      <c r="AFY4" s="206"/>
      <c r="AFZ4" s="206"/>
      <c r="AGA4" s="206"/>
      <c r="AGB4" s="206"/>
      <c r="AGC4" s="206"/>
      <c r="AGD4" s="206"/>
      <c r="AGE4" s="206"/>
      <c r="AGF4" s="206"/>
      <c r="AGG4" s="206"/>
      <c r="AGH4" s="206"/>
      <c r="AGI4" s="206"/>
      <c r="AGJ4" s="206"/>
      <c r="AGK4" s="206"/>
      <c r="AGL4" s="206"/>
      <c r="AGM4" s="206"/>
      <c r="AGN4" s="206"/>
      <c r="AGO4" s="206"/>
      <c r="AGP4" s="206"/>
      <c r="AGQ4" s="206"/>
      <c r="AGR4" s="206"/>
      <c r="AGS4" s="206"/>
      <c r="AGT4" s="206"/>
      <c r="AGU4" s="206"/>
      <c r="AGV4" s="206"/>
      <c r="AGW4" s="206"/>
      <c r="AGX4" s="206"/>
      <c r="AGY4" s="206"/>
      <c r="AGZ4" s="206"/>
      <c r="AHA4" s="206"/>
      <c r="AHB4" s="206"/>
      <c r="AHC4" s="206"/>
      <c r="AHD4" s="206"/>
      <c r="AHE4" s="206"/>
      <c r="AHF4" s="206"/>
      <c r="AHG4" s="206"/>
      <c r="AHH4" s="206"/>
      <c r="AHI4" s="206"/>
      <c r="AHJ4" s="206"/>
      <c r="AHK4" s="206"/>
      <c r="AHL4" s="206"/>
      <c r="AHM4" s="206"/>
      <c r="AHN4" s="206"/>
      <c r="AHO4" s="206"/>
      <c r="AHP4" s="206"/>
      <c r="AHQ4" s="206"/>
      <c r="AHR4" s="206"/>
      <c r="AHS4" s="206"/>
      <c r="AHT4" s="206"/>
      <c r="AHU4" s="206"/>
      <c r="AHV4" s="206"/>
      <c r="AHW4" s="206"/>
      <c r="AHX4" s="206"/>
      <c r="AHY4" s="206"/>
      <c r="AHZ4" s="206"/>
      <c r="AIA4" s="206"/>
      <c r="AIB4" s="206"/>
      <c r="AIC4" s="206"/>
      <c r="AID4" s="206"/>
      <c r="AIE4" s="206"/>
      <c r="AIF4" s="206"/>
      <c r="AIG4" s="206"/>
      <c r="AIH4" s="206"/>
      <c r="AII4" s="206"/>
      <c r="AIJ4" s="206"/>
      <c r="AIK4" s="206"/>
      <c r="AIL4" s="206"/>
      <c r="AIM4" s="206"/>
      <c r="AIN4" s="206"/>
      <c r="AIO4" s="206"/>
      <c r="AIP4" s="206"/>
      <c r="AIQ4" s="206"/>
      <c r="AIR4" s="206"/>
      <c r="AIS4" s="206"/>
      <c r="AIT4" s="206"/>
      <c r="AIU4" s="206"/>
      <c r="AIV4" s="206"/>
      <c r="AIW4" s="206"/>
      <c r="AIX4" s="206"/>
      <c r="AIY4" s="206"/>
      <c r="AIZ4" s="206"/>
      <c r="AJA4" s="206"/>
      <c r="AJB4" s="206"/>
      <c r="AJC4" s="206"/>
      <c r="AJD4" s="206"/>
      <c r="AJE4" s="206"/>
      <c r="AJF4" s="206"/>
      <c r="AJG4" s="206"/>
      <c r="AJH4" s="206"/>
      <c r="AJI4" s="206"/>
      <c r="AJJ4" s="206"/>
      <c r="AJK4" s="206"/>
      <c r="AJL4" s="206"/>
      <c r="AJM4" s="206"/>
      <c r="AJN4" s="206"/>
      <c r="AJO4" s="206"/>
      <c r="AJP4" s="206"/>
      <c r="AJQ4" s="206"/>
      <c r="AJR4" s="206"/>
      <c r="AJS4" s="206"/>
      <c r="AJT4" s="206"/>
      <c r="AJU4" s="206"/>
      <c r="AJV4" s="206"/>
      <c r="AJW4" s="206"/>
      <c r="AJX4" s="206"/>
      <c r="AJY4" s="206"/>
      <c r="AJZ4" s="206"/>
      <c r="AKA4" s="206"/>
      <c r="AKB4" s="206"/>
      <c r="AKC4" s="206"/>
      <c r="AKD4" s="206"/>
      <c r="AKE4" s="206"/>
      <c r="AKF4" s="206"/>
      <c r="AKG4" s="206"/>
      <c r="AKH4" s="206"/>
      <c r="AKI4" s="206"/>
      <c r="AKJ4" s="206"/>
      <c r="AKK4" s="206"/>
      <c r="AKL4" s="206"/>
      <c r="AKM4" s="206"/>
      <c r="AKN4" s="206"/>
      <c r="AKO4" s="206"/>
      <c r="AKP4" s="206"/>
      <c r="AKQ4" s="206"/>
      <c r="AKR4" s="206"/>
      <c r="AKS4" s="206"/>
      <c r="AKT4" s="206"/>
      <c r="AKU4" s="206"/>
      <c r="AKV4" s="206"/>
      <c r="AKW4" s="206"/>
      <c r="AKX4" s="206"/>
      <c r="AKY4" s="206"/>
      <c r="AKZ4" s="206"/>
      <c r="ALA4" s="206"/>
      <c r="ALB4" s="206"/>
      <c r="ALC4" s="206"/>
      <c r="ALD4" s="206"/>
      <c r="ALE4" s="206"/>
    </row>
    <row r="5" spans="1:993" s="204" customFormat="1" ht="56.25" customHeight="1" x14ac:dyDescent="0.4">
      <c r="F5" s="1024" t="str">
        <f>IF(OsnPodaci!B19="","",OsnPodaci!B19)</f>
        <v>Gradski i prigradski kopneni prijevoz putnika</v>
      </c>
      <c r="G5" s="1024"/>
      <c r="H5" s="1024"/>
      <c r="I5" s="1024"/>
      <c r="J5" s="1024"/>
      <c r="K5" s="1024"/>
      <c r="L5" s="1024"/>
      <c r="M5" s="1024"/>
      <c r="N5" s="1024"/>
      <c r="O5" s="1024"/>
      <c r="P5" s="1024"/>
      <c r="Q5" s="1024"/>
      <c r="R5" s="1024"/>
      <c r="S5" s="469"/>
      <c r="T5" s="469"/>
      <c r="U5" s="469"/>
      <c r="V5" s="469"/>
      <c r="X5" s="638"/>
      <c r="Y5" s="638"/>
      <c r="Z5" s="638"/>
      <c r="AB5" s="1009"/>
    </row>
    <row r="6" spans="1:993" s="204" customFormat="1" ht="35.25" customHeight="1" x14ac:dyDescent="0.4">
      <c r="F6" s="1024"/>
      <c r="G6" s="1024"/>
      <c r="H6" s="1024"/>
      <c r="I6" s="1024"/>
      <c r="J6" s="1024"/>
      <c r="K6" s="1024"/>
      <c r="L6" s="1024"/>
      <c r="M6" s="1024"/>
      <c r="N6" s="1024"/>
      <c r="O6" s="1024"/>
      <c r="P6" s="1024"/>
      <c r="Q6" s="1024"/>
      <c r="R6" s="1024"/>
      <c r="S6" s="469"/>
      <c r="T6" s="469"/>
      <c r="U6" s="469"/>
      <c r="V6" s="469"/>
      <c r="W6" s="363"/>
      <c r="X6" s="363"/>
      <c r="Y6" s="363"/>
      <c r="Z6" s="363" t="str">
        <f>IF(OsnPodaci!A19="","",OsnPodaci!A19)</f>
        <v>49.31</v>
      </c>
      <c r="AB6" s="1009"/>
    </row>
    <row r="7" spans="1:993" s="207" customFormat="1" ht="35.25" customHeight="1" x14ac:dyDescent="0.25">
      <c r="A7" s="206"/>
      <c r="B7" s="206"/>
      <c r="C7" s="206"/>
      <c r="D7" s="206"/>
      <c r="E7" s="206"/>
      <c r="F7" s="605" t="s">
        <v>1948</v>
      </c>
      <c r="G7" s="472"/>
      <c r="H7" s="472"/>
      <c r="I7" s="472"/>
      <c r="J7" s="472"/>
      <c r="K7" s="472"/>
      <c r="L7" s="473"/>
      <c r="M7" s="477"/>
      <c r="N7" s="477"/>
      <c r="O7" s="477"/>
      <c r="P7" s="477"/>
      <c r="Q7" s="472"/>
      <c r="R7" s="472"/>
      <c r="S7" s="472"/>
      <c r="T7" s="472"/>
      <c r="U7" s="472"/>
      <c r="V7" s="366"/>
      <c r="W7" s="366"/>
      <c r="X7" s="472"/>
      <c r="Y7" s="472"/>
      <c r="Z7" s="606" t="s">
        <v>2433</v>
      </c>
      <c r="AA7" s="206"/>
      <c r="AB7" s="1009"/>
      <c r="AC7" s="206"/>
      <c r="AD7" s="206"/>
      <c r="AE7" s="206"/>
      <c r="AF7" s="206"/>
      <c r="AG7" s="206"/>
      <c r="AH7" s="206"/>
      <c r="AI7" s="206"/>
      <c r="AJ7" s="206"/>
      <c r="AK7" s="206"/>
      <c r="AL7" s="206"/>
      <c r="AM7" s="206"/>
      <c r="AN7" s="206"/>
      <c r="AO7" s="206"/>
      <c r="AP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6"/>
      <c r="FB7" s="206"/>
      <c r="FC7" s="206"/>
      <c r="FD7" s="206"/>
      <c r="FE7" s="206"/>
      <c r="FF7" s="206"/>
      <c r="FG7" s="206"/>
      <c r="FH7" s="206"/>
      <c r="FI7" s="206"/>
      <c r="FJ7" s="206"/>
      <c r="FK7" s="206"/>
      <c r="FL7" s="206"/>
      <c r="FM7" s="206"/>
      <c r="FN7" s="206"/>
      <c r="FO7" s="206"/>
      <c r="FP7" s="206"/>
      <c r="FQ7" s="206"/>
      <c r="FR7" s="206"/>
      <c r="FS7" s="206"/>
      <c r="FT7" s="206"/>
      <c r="FU7" s="206"/>
      <c r="FV7" s="206"/>
      <c r="FW7" s="206"/>
      <c r="FX7" s="206"/>
      <c r="FY7" s="206"/>
      <c r="FZ7" s="206"/>
      <c r="GA7" s="206"/>
      <c r="GB7" s="206"/>
      <c r="GC7" s="206"/>
      <c r="GD7" s="206"/>
      <c r="GE7" s="206"/>
      <c r="GF7" s="206"/>
      <c r="GG7" s="206"/>
      <c r="GH7" s="206"/>
      <c r="GI7" s="206"/>
      <c r="GJ7" s="206"/>
      <c r="GK7" s="206"/>
      <c r="GL7" s="206"/>
      <c r="GM7" s="206"/>
      <c r="GN7" s="206"/>
      <c r="GO7" s="206"/>
      <c r="GP7" s="206"/>
      <c r="GQ7" s="206"/>
      <c r="GR7" s="206"/>
      <c r="GS7" s="206"/>
      <c r="GT7" s="206"/>
      <c r="GU7" s="206"/>
      <c r="GV7" s="206"/>
      <c r="GW7" s="206"/>
      <c r="GX7" s="206"/>
      <c r="GY7" s="206"/>
      <c r="GZ7" s="206"/>
      <c r="HA7" s="206"/>
      <c r="HB7" s="206"/>
      <c r="HC7" s="206"/>
      <c r="HD7" s="206"/>
      <c r="HE7" s="206"/>
      <c r="HF7" s="206"/>
      <c r="HG7" s="206"/>
      <c r="HH7" s="206"/>
      <c r="HI7" s="206"/>
      <c r="HJ7" s="206"/>
      <c r="HK7" s="206"/>
      <c r="HL7" s="206"/>
      <c r="HM7" s="206"/>
      <c r="HN7" s="206"/>
      <c r="HO7" s="206"/>
      <c r="HP7" s="206"/>
      <c r="HQ7" s="206"/>
      <c r="HR7" s="206"/>
      <c r="HS7" s="206"/>
      <c r="HT7" s="206"/>
      <c r="HU7" s="206"/>
      <c r="HV7" s="206"/>
      <c r="HW7" s="206"/>
      <c r="HX7" s="206"/>
      <c r="HY7" s="206"/>
      <c r="HZ7" s="206"/>
      <c r="IA7" s="206"/>
      <c r="IB7" s="206"/>
      <c r="IC7" s="206"/>
      <c r="ID7" s="206"/>
      <c r="IE7" s="206"/>
      <c r="IF7" s="206"/>
      <c r="IG7" s="206"/>
      <c r="IH7" s="206"/>
      <c r="II7" s="206"/>
      <c r="IJ7" s="206"/>
      <c r="IK7" s="206"/>
      <c r="IL7" s="206"/>
      <c r="IM7" s="206"/>
      <c r="IN7" s="206"/>
      <c r="IO7" s="206"/>
      <c r="IP7" s="206"/>
      <c r="IQ7" s="206"/>
      <c r="IR7" s="206"/>
      <c r="IS7" s="206"/>
      <c r="IT7" s="206"/>
      <c r="IU7" s="206"/>
      <c r="IV7" s="206"/>
      <c r="IW7" s="206"/>
      <c r="IX7" s="206"/>
      <c r="IY7" s="206"/>
      <c r="IZ7" s="206"/>
      <c r="JA7" s="206"/>
      <c r="JB7" s="206"/>
      <c r="JC7" s="206"/>
      <c r="JD7" s="206"/>
      <c r="JE7" s="206"/>
      <c r="JF7" s="206"/>
      <c r="JG7" s="206"/>
      <c r="JH7" s="206"/>
      <c r="JI7" s="206"/>
      <c r="JJ7" s="206"/>
      <c r="JK7" s="206"/>
      <c r="JL7" s="206"/>
      <c r="JM7" s="206"/>
      <c r="JN7" s="206"/>
      <c r="JO7" s="206"/>
      <c r="JP7" s="206"/>
      <c r="JQ7" s="206"/>
      <c r="JR7" s="206"/>
      <c r="JS7" s="206"/>
      <c r="JT7" s="206"/>
      <c r="JU7" s="206"/>
      <c r="JV7" s="206"/>
      <c r="JW7" s="206"/>
      <c r="JX7" s="206"/>
      <c r="JY7" s="206"/>
      <c r="JZ7" s="206"/>
      <c r="KA7" s="206"/>
      <c r="KB7" s="206"/>
      <c r="KC7" s="206"/>
      <c r="KD7" s="206"/>
      <c r="KE7" s="206"/>
      <c r="KF7" s="206"/>
      <c r="KG7" s="206"/>
      <c r="KH7" s="206"/>
      <c r="KI7" s="206"/>
      <c r="KJ7" s="206"/>
      <c r="KK7" s="206"/>
      <c r="KL7" s="206"/>
      <c r="KM7" s="206"/>
      <c r="KN7" s="206"/>
      <c r="KO7" s="206"/>
      <c r="KP7" s="206"/>
      <c r="KQ7" s="206"/>
      <c r="KR7" s="206"/>
      <c r="KS7" s="206"/>
      <c r="KT7" s="206"/>
      <c r="KU7" s="206"/>
      <c r="KV7" s="206"/>
      <c r="KW7" s="206"/>
      <c r="KX7" s="206"/>
      <c r="KY7" s="206"/>
      <c r="KZ7" s="206"/>
      <c r="LA7" s="206"/>
      <c r="LB7" s="206"/>
      <c r="LC7" s="206"/>
      <c r="LD7" s="206"/>
      <c r="LE7" s="206"/>
      <c r="LF7" s="206"/>
      <c r="LG7" s="206"/>
      <c r="LH7" s="206"/>
      <c r="LI7" s="206"/>
      <c r="LJ7" s="206"/>
      <c r="LK7" s="206"/>
      <c r="LL7" s="206"/>
      <c r="LM7" s="206"/>
      <c r="LN7" s="206"/>
      <c r="LO7" s="206"/>
      <c r="LP7" s="206"/>
      <c r="LQ7" s="206"/>
      <c r="LR7" s="206"/>
      <c r="LS7" s="206"/>
      <c r="LT7" s="206"/>
      <c r="LU7" s="206"/>
      <c r="LV7" s="206"/>
      <c r="LW7" s="206"/>
      <c r="LX7" s="206"/>
      <c r="LY7" s="206"/>
      <c r="LZ7" s="206"/>
      <c r="MA7" s="206"/>
      <c r="MB7" s="206"/>
      <c r="MC7" s="206"/>
      <c r="MD7" s="206"/>
      <c r="ME7" s="206"/>
      <c r="MF7" s="206"/>
      <c r="MG7" s="206"/>
      <c r="MH7" s="206"/>
      <c r="MI7" s="206"/>
      <c r="MJ7" s="206"/>
      <c r="MK7" s="206"/>
      <c r="ML7" s="206"/>
      <c r="MM7" s="206"/>
      <c r="MN7" s="206"/>
      <c r="MO7" s="206"/>
      <c r="MP7" s="206"/>
      <c r="MQ7" s="206"/>
      <c r="MR7" s="206"/>
      <c r="MS7" s="206"/>
      <c r="MT7" s="206"/>
      <c r="MU7" s="206"/>
      <c r="MV7" s="206"/>
      <c r="MW7" s="206"/>
      <c r="MX7" s="206"/>
      <c r="MY7" s="206"/>
      <c r="MZ7" s="206"/>
      <c r="NA7" s="206"/>
      <c r="NB7" s="206"/>
      <c r="NC7" s="206"/>
      <c r="ND7" s="206"/>
      <c r="NE7" s="206"/>
      <c r="NF7" s="206"/>
      <c r="NG7" s="206"/>
      <c r="NH7" s="206"/>
      <c r="NI7" s="206"/>
      <c r="NJ7" s="206"/>
      <c r="NK7" s="206"/>
      <c r="NL7" s="206"/>
      <c r="NM7" s="206"/>
      <c r="NN7" s="206"/>
      <c r="NO7" s="206"/>
      <c r="NP7" s="206"/>
      <c r="NQ7" s="206"/>
      <c r="NR7" s="206"/>
      <c r="NS7" s="206"/>
      <c r="NT7" s="206"/>
      <c r="NU7" s="206"/>
      <c r="NV7" s="206"/>
      <c r="NW7" s="206"/>
      <c r="NX7" s="206"/>
      <c r="NY7" s="206"/>
      <c r="NZ7" s="206"/>
      <c r="OA7" s="206"/>
      <c r="OB7" s="206"/>
      <c r="OC7" s="206"/>
      <c r="OD7" s="206"/>
      <c r="OE7" s="206"/>
      <c r="OF7" s="206"/>
      <c r="OG7" s="206"/>
      <c r="OH7" s="206"/>
      <c r="OI7" s="206"/>
      <c r="OJ7" s="206"/>
      <c r="OK7" s="206"/>
      <c r="OL7" s="206"/>
      <c r="OM7" s="206"/>
      <c r="ON7" s="206"/>
      <c r="OO7" s="206"/>
      <c r="OP7" s="206"/>
      <c r="OQ7" s="206"/>
      <c r="OR7" s="206"/>
      <c r="OS7" s="206"/>
      <c r="OT7" s="206"/>
      <c r="OU7" s="206"/>
      <c r="OV7" s="206"/>
      <c r="OW7" s="206"/>
      <c r="OX7" s="206"/>
      <c r="OY7" s="206"/>
      <c r="OZ7" s="206"/>
      <c r="PA7" s="206"/>
      <c r="PB7" s="206"/>
      <c r="PC7" s="206"/>
      <c r="PD7" s="206"/>
      <c r="PE7" s="206"/>
      <c r="PF7" s="206"/>
      <c r="PG7" s="206"/>
      <c r="PH7" s="206"/>
      <c r="PI7" s="206"/>
      <c r="PJ7" s="206"/>
      <c r="PK7" s="206"/>
      <c r="PL7" s="206"/>
      <c r="PM7" s="206"/>
      <c r="PN7" s="206"/>
      <c r="PO7" s="206"/>
      <c r="PP7" s="206"/>
      <c r="PQ7" s="206"/>
      <c r="PR7" s="206"/>
      <c r="PS7" s="206"/>
      <c r="PT7" s="206"/>
      <c r="PU7" s="206"/>
      <c r="PV7" s="206"/>
      <c r="PW7" s="206"/>
      <c r="PX7" s="206"/>
      <c r="PY7" s="206"/>
      <c r="PZ7" s="206"/>
      <c r="QA7" s="206"/>
      <c r="QB7" s="206"/>
      <c r="QC7" s="206"/>
      <c r="QD7" s="206"/>
      <c r="QE7" s="206"/>
      <c r="QF7" s="206"/>
      <c r="QG7" s="206"/>
      <c r="QH7" s="206"/>
      <c r="QI7" s="206"/>
      <c r="QJ7" s="206"/>
      <c r="QK7" s="206"/>
      <c r="QL7" s="206"/>
      <c r="QM7" s="206"/>
      <c r="QN7" s="206"/>
      <c r="QO7" s="206"/>
      <c r="QP7" s="206"/>
      <c r="QQ7" s="206"/>
      <c r="QR7" s="206"/>
      <c r="QS7" s="206"/>
      <c r="QT7" s="206"/>
      <c r="QU7" s="206"/>
      <c r="QV7" s="206"/>
      <c r="QW7" s="206"/>
      <c r="QX7" s="206"/>
      <c r="QY7" s="206"/>
      <c r="QZ7" s="206"/>
      <c r="RA7" s="206"/>
      <c r="RB7" s="206"/>
      <c r="RC7" s="206"/>
      <c r="RD7" s="206"/>
      <c r="RE7" s="206"/>
      <c r="RF7" s="206"/>
      <c r="RG7" s="206"/>
      <c r="RH7" s="206"/>
      <c r="RI7" s="206"/>
      <c r="RJ7" s="206"/>
      <c r="RK7" s="206"/>
      <c r="RL7" s="206"/>
      <c r="RM7" s="206"/>
      <c r="RN7" s="206"/>
      <c r="RO7" s="206"/>
      <c r="RP7" s="206"/>
      <c r="RQ7" s="206"/>
      <c r="RR7" s="206"/>
      <c r="RS7" s="206"/>
      <c r="RT7" s="206"/>
      <c r="RU7" s="206"/>
      <c r="RV7" s="206"/>
      <c r="RW7" s="206"/>
      <c r="RX7" s="206"/>
      <c r="RY7" s="206"/>
      <c r="RZ7" s="206"/>
      <c r="SA7" s="206"/>
      <c r="SB7" s="206"/>
      <c r="SC7" s="206"/>
      <c r="SD7" s="206"/>
      <c r="SE7" s="206"/>
      <c r="SF7" s="206"/>
      <c r="SG7" s="206"/>
      <c r="SH7" s="206"/>
      <c r="SI7" s="206"/>
      <c r="SJ7" s="206"/>
      <c r="SK7" s="206"/>
      <c r="SL7" s="206"/>
      <c r="SM7" s="206"/>
      <c r="SN7" s="206"/>
      <c r="SO7" s="206"/>
      <c r="SP7" s="206"/>
      <c r="SQ7" s="206"/>
      <c r="SR7" s="206"/>
      <c r="SS7" s="206"/>
      <c r="ST7" s="206"/>
      <c r="SU7" s="206"/>
      <c r="SV7" s="206"/>
      <c r="SW7" s="206"/>
      <c r="SX7" s="206"/>
      <c r="SY7" s="206"/>
      <c r="SZ7" s="206"/>
      <c r="TA7" s="206"/>
      <c r="TB7" s="206"/>
      <c r="TC7" s="206"/>
      <c r="TD7" s="206"/>
      <c r="TE7" s="206"/>
      <c r="TF7" s="206"/>
      <c r="TG7" s="206"/>
      <c r="TH7" s="206"/>
      <c r="TI7" s="206"/>
      <c r="TJ7" s="206"/>
      <c r="TK7" s="206"/>
      <c r="TL7" s="206"/>
      <c r="TM7" s="206"/>
      <c r="TN7" s="206"/>
      <c r="TO7" s="206"/>
      <c r="TP7" s="206"/>
      <c r="TQ7" s="206"/>
      <c r="TR7" s="206"/>
      <c r="TS7" s="206"/>
      <c r="TT7" s="206"/>
      <c r="TU7" s="206"/>
      <c r="TV7" s="206"/>
      <c r="TW7" s="206"/>
      <c r="TX7" s="206"/>
      <c r="TY7" s="206"/>
      <c r="TZ7" s="206"/>
      <c r="UA7" s="206"/>
      <c r="UB7" s="206"/>
      <c r="UC7" s="206"/>
      <c r="UD7" s="206"/>
      <c r="UE7" s="206"/>
      <c r="UF7" s="206"/>
      <c r="UG7" s="206"/>
      <c r="UH7" s="206"/>
      <c r="UI7" s="206"/>
      <c r="UJ7" s="206"/>
      <c r="UK7" s="206"/>
      <c r="UL7" s="206"/>
      <c r="UM7" s="206"/>
      <c r="UN7" s="206"/>
      <c r="UO7" s="206"/>
      <c r="UP7" s="206"/>
      <c r="UQ7" s="206"/>
      <c r="UR7" s="206"/>
      <c r="US7" s="206"/>
      <c r="UT7" s="206"/>
      <c r="UU7" s="206"/>
      <c r="UV7" s="206"/>
      <c r="UW7" s="206"/>
      <c r="UX7" s="206"/>
      <c r="UY7" s="206"/>
      <c r="UZ7" s="206"/>
      <c r="VA7" s="206"/>
      <c r="VB7" s="206"/>
      <c r="VC7" s="206"/>
      <c r="VD7" s="206"/>
      <c r="VE7" s="206"/>
      <c r="VF7" s="206"/>
      <c r="VG7" s="206"/>
      <c r="VH7" s="206"/>
      <c r="VI7" s="206"/>
      <c r="VJ7" s="206"/>
      <c r="VK7" s="206"/>
      <c r="VL7" s="206"/>
      <c r="VM7" s="206"/>
      <c r="VN7" s="206"/>
      <c r="VO7" s="206"/>
      <c r="VP7" s="206"/>
      <c r="VQ7" s="206"/>
      <c r="VR7" s="206"/>
      <c r="VS7" s="206"/>
      <c r="VT7" s="206"/>
      <c r="VU7" s="206"/>
      <c r="VV7" s="206"/>
      <c r="VW7" s="206"/>
      <c r="VX7" s="206"/>
      <c r="VY7" s="206"/>
      <c r="VZ7" s="206"/>
      <c r="WA7" s="206"/>
      <c r="WB7" s="206"/>
      <c r="WC7" s="206"/>
      <c r="WD7" s="206"/>
      <c r="WE7" s="206"/>
      <c r="WF7" s="206"/>
      <c r="WG7" s="206"/>
      <c r="WH7" s="206"/>
      <c r="WI7" s="206"/>
      <c r="WJ7" s="206"/>
      <c r="WK7" s="206"/>
      <c r="WL7" s="206"/>
      <c r="WM7" s="206"/>
      <c r="WN7" s="206"/>
      <c r="WO7" s="206"/>
      <c r="WP7" s="206"/>
      <c r="WQ7" s="206"/>
      <c r="WR7" s="206"/>
      <c r="WS7" s="206"/>
      <c r="WT7" s="206"/>
      <c r="WU7" s="206"/>
      <c r="WV7" s="206"/>
      <c r="WW7" s="206"/>
      <c r="WX7" s="206"/>
      <c r="WY7" s="206"/>
      <c r="WZ7" s="206"/>
      <c r="XA7" s="206"/>
      <c r="XB7" s="206"/>
      <c r="XC7" s="206"/>
      <c r="XD7" s="206"/>
      <c r="XE7" s="206"/>
      <c r="XF7" s="206"/>
      <c r="XG7" s="206"/>
      <c r="XH7" s="206"/>
      <c r="XI7" s="206"/>
      <c r="XJ7" s="206"/>
      <c r="XK7" s="206"/>
      <c r="XL7" s="206"/>
      <c r="XM7" s="206"/>
      <c r="XN7" s="206"/>
      <c r="XO7" s="206"/>
      <c r="XP7" s="206"/>
      <c r="XQ7" s="206"/>
      <c r="XR7" s="206"/>
      <c r="XS7" s="206"/>
      <c r="XT7" s="206"/>
      <c r="XU7" s="206"/>
      <c r="XV7" s="206"/>
      <c r="XW7" s="206"/>
      <c r="XX7" s="206"/>
      <c r="XY7" s="206"/>
      <c r="XZ7" s="206"/>
      <c r="YA7" s="206"/>
      <c r="YB7" s="206"/>
      <c r="YC7" s="206"/>
      <c r="YD7" s="206"/>
      <c r="YE7" s="206"/>
      <c r="YF7" s="206"/>
      <c r="YG7" s="206"/>
      <c r="YH7" s="206"/>
      <c r="YI7" s="206"/>
      <c r="YJ7" s="206"/>
      <c r="YK7" s="206"/>
      <c r="YL7" s="206"/>
      <c r="YM7" s="206"/>
      <c r="YN7" s="206"/>
      <c r="YO7" s="206"/>
      <c r="YP7" s="206"/>
      <c r="YQ7" s="206"/>
      <c r="YR7" s="206"/>
      <c r="YS7" s="206"/>
      <c r="YT7" s="206"/>
      <c r="YU7" s="206"/>
      <c r="YV7" s="206"/>
      <c r="YW7" s="206"/>
      <c r="YX7" s="206"/>
      <c r="YY7" s="206"/>
      <c r="YZ7" s="206"/>
      <c r="ZA7" s="206"/>
      <c r="ZB7" s="206"/>
      <c r="ZC7" s="206"/>
      <c r="ZD7" s="206"/>
      <c r="ZE7" s="206"/>
      <c r="ZF7" s="206"/>
      <c r="ZG7" s="206"/>
      <c r="ZH7" s="206"/>
      <c r="ZI7" s="206"/>
      <c r="ZJ7" s="206"/>
      <c r="ZK7" s="206"/>
      <c r="ZL7" s="206"/>
      <c r="ZM7" s="206"/>
      <c r="ZN7" s="206"/>
      <c r="ZO7" s="206"/>
      <c r="ZP7" s="206"/>
      <c r="ZQ7" s="206"/>
      <c r="ZR7" s="206"/>
      <c r="ZS7" s="206"/>
      <c r="ZT7" s="206"/>
      <c r="ZU7" s="206"/>
      <c r="ZV7" s="206"/>
      <c r="ZW7" s="206"/>
      <c r="ZX7" s="206"/>
      <c r="ZY7" s="206"/>
      <c r="ZZ7" s="206"/>
      <c r="AAA7" s="206"/>
      <c r="AAB7" s="206"/>
      <c r="AAC7" s="206"/>
      <c r="AAD7" s="206"/>
      <c r="AAE7" s="206"/>
      <c r="AAF7" s="206"/>
      <c r="AAG7" s="206"/>
      <c r="AAH7" s="206"/>
      <c r="AAI7" s="206"/>
      <c r="AAJ7" s="206"/>
      <c r="AAK7" s="206"/>
      <c r="AAL7" s="206"/>
      <c r="AAM7" s="206"/>
      <c r="AAN7" s="206"/>
      <c r="AAO7" s="206"/>
      <c r="AAP7" s="206"/>
      <c r="AAQ7" s="206"/>
      <c r="AAR7" s="206"/>
      <c r="AAS7" s="206"/>
      <c r="AAT7" s="206"/>
      <c r="AAU7" s="206"/>
      <c r="AAV7" s="206"/>
      <c r="AAW7" s="206"/>
      <c r="AAX7" s="206"/>
      <c r="AAY7" s="206"/>
      <c r="AAZ7" s="206"/>
      <c r="ABA7" s="206"/>
      <c r="ABB7" s="206"/>
      <c r="ABC7" s="206"/>
      <c r="ABD7" s="206"/>
      <c r="ABE7" s="206"/>
      <c r="ABF7" s="206"/>
      <c r="ABG7" s="206"/>
      <c r="ABH7" s="206"/>
      <c r="ABI7" s="206"/>
      <c r="ABJ7" s="206"/>
      <c r="ABK7" s="206"/>
      <c r="ABL7" s="206"/>
      <c r="ABM7" s="206"/>
      <c r="ABN7" s="206"/>
      <c r="ABO7" s="206"/>
      <c r="ABP7" s="206"/>
      <c r="ABQ7" s="206"/>
      <c r="ABR7" s="206"/>
      <c r="ABS7" s="206"/>
      <c r="ABT7" s="206"/>
      <c r="ABU7" s="206"/>
      <c r="ABV7" s="206"/>
      <c r="ABW7" s="206"/>
      <c r="ABX7" s="206"/>
      <c r="ABY7" s="206"/>
      <c r="ABZ7" s="206"/>
      <c r="ACA7" s="206"/>
      <c r="ACB7" s="206"/>
      <c r="ACC7" s="206"/>
      <c r="ACD7" s="206"/>
      <c r="ACE7" s="206"/>
      <c r="ACF7" s="206"/>
      <c r="ACG7" s="206"/>
      <c r="ACH7" s="206"/>
      <c r="ACI7" s="206"/>
      <c r="ACJ7" s="206"/>
      <c r="ACK7" s="206"/>
      <c r="ACL7" s="206"/>
      <c r="ACM7" s="206"/>
      <c r="ACN7" s="206"/>
      <c r="ACO7" s="206"/>
      <c r="ACP7" s="206"/>
      <c r="ACQ7" s="206"/>
      <c r="ACR7" s="206"/>
      <c r="ACS7" s="206"/>
      <c r="ACT7" s="206"/>
      <c r="ACU7" s="206"/>
      <c r="ACV7" s="206"/>
      <c r="ACW7" s="206"/>
      <c r="ACX7" s="206"/>
      <c r="ACY7" s="206"/>
      <c r="ACZ7" s="206"/>
      <c r="ADA7" s="206"/>
      <c r="ADB7" s="206"/>
      <c r="ADC7" s="206"/>
      <c r="ADD7" s="206"/>
      <c r="ADE7" s="206"/>
      <c r="ADF7" s="206"/>
      <c r="ADG7" s="206"/>
      <c r="ADH7" s="206"/>
      <c r="ADI7" s="206"/>
      <c r="ADJ7" s="206"/>
      <c r="ADK7" s="206"/>
      <c r="ADL7" s="206"/>
      <c r="ADM7" s="206"/>
      <c r="ADN7" s="206"/>
      <c r="ADO7" s="206"/>
      <c r="ADP7" s="206"/>
      <c r="ADQ7" s="206"/>
      <c r="ADR7" s="206"/>
      <c r="ADS7" s="206"/>
      <c r="ADT7" s="206"/>
      <c r="ADU7" s="206"/>
      <c r="ADV7" s="206"/>
      <c r="ADW7" s="206"/>
      <c r="ADX7" s="206"/>
      <c r="ADY7" s="206"/>
      <c r="ADZ7" s="206"/>
      <c r="AEA7" s="206"/>
      <c r="AEB7" s="206"/>
      <c r="AEC7" s="206"/>
      <c r="AED7" s="206"/>
      <c r="AEE7" s="206"/>
      <c r="AEF7" s="206"/>
      <c r="AEG7" s="206"/>
      <c r="AEH7" s="206"/>
      <c r="AEI7" s="206"/>
      <c r="AEJ7" s="206"/>
      <c r="AEK7" s="206"/>
      <c r="AEL7" s="206"/>
      <c r="AEM7" s="206"/>
      <c r="AEN7" s="206"/>
      <c r="AEO7" s="206"/>
      <c r="AEP7" s="206"/>
      <c r="AEQ7" s="206"/>
      <c r="AER7" s="206"/>
      <c r="AES7" s="206"/>
      <c r="AET7" s="206"/>
      <c r="AEU7" s="206"/>
      <c r="AEV7" s="206"/>
      <c r="AEW7" s="206"/>
      <c r="AEX7" s="206"/>
      <c r="AEY7" s="206"/>
      <c r="AEZ7" s="206"/>
      <c r="AFA7" s="206"/>
      <c r="AFB7" s="206"/>
      <c r="AFC7" s="206"/>
      <c r="AFD7" s="206"/>
      <c r="AFE7" s="206"/>
      <c r="AFF7" s="206"/>
      <c r="AFG7" s="206"/>
      <c r="AFH7" s="206"/>
      <c r="AFI7" s="206"/>
      <c r="AFJ7" s="206"/>
      <c r="AFK7" s="206"/>
      <c r="AFL7" s="206"/>
      <c r="AFM7" s="206"/>
      <c r="AFN7" s="206"/>
      <c r="AFO7" s="206"/>
      <c r="AFP7" s="206"/>
      <c r="AFQ7" s="206"/>
      <c r="AFR7" s="206"/>
      <c r="AFS7" s="206"/>
      <c r="AFT7" s="206"/>
      <c r="AFU7" s="206"/>
      <c r="AFV7" s="206"/>
      <c r="AFW7" s="206"/>
      <c r="AFX7" s="206"/>
      <c r="AFY7" s="206"/>
      <c r="AFZ7" s="206"/>
      <c r="AGA7" s="206"/>
      <c r="AGB7" s="206"/>
      <c r="AGC7" s="206"/>
      <c r="AGD7" s="206"/>
      <c r="AGE7" s="206"/>
      <c r="AGF7" s="206"/>
      <c r="AGG7" s="206"/>
      <c r="AGH7" s="206"/>
      <c r="AGI7" s="206"/>
      <c r="AGJ7" s="206"/>
      <c r="AGK7" s="206"/>
      <c r="AGL7" s="206"/>
      <c r="AGM7" s="206"/>
      <c r="AGN7" s="206"/>
      <c r="AGO7" s="206"/>
      <c r="AGP7" s="206"/>
      <c r="AGQ7" s="206"/>
      <c r="AGR7" s="206"/>
      <c r="AGS7" s="206"/>
      <c r="AGT7" s="206"/>
      <c r="AGU7" s="206"/>
      <c r="AGV7" s="206"/>
      <c r="AGW7" s="206"/>
      <c r="AGX7" s="206"/>
      <c r="AGY7" s="206"/>
      <c r="AGZ7" s="206"/>
      <c r="AHA7" s="206"/>
      <c r="AHB7" s="206"/>
      <c r="AHC7" s="206"/>
      <c r="AHD7" s="206"/>
      <c r="AHE7" s="206"/>
      <c r="AHF7" s="206"/>
      <c r="AHG7" s="206"/>
      <c r="AHH7" s="206"/>
      <c r="AHI7" s="206"/>
      <c r="AHJ7" s="206"/>
      <c r="AHK7" s="206"/>
      <c r="AHL7" s="206"/>
      <c r="AHM7" s="206"/>
      <c r="AHN7" s="206"/>
      <c r="AHO7" s="206"/>
      <c r="AHP7" s="206"/>
      <c r="AHQ7" s="206"/>
      <c r="AHR7" s="206"/>
      <c r="AHS7" s="206"/>
      <c r="AHT7" s="206"/>
      <c r="AHU7" s="206"/>
      <c r="AHV7" s="206"/>
      <c r="AHW7" s="206"/>
      <c r="AHX7" s="206"/>
      <c r="AHY7" s="206"/>
      <c r="AHZ7" s="206"/>
      <c r="AIA7" s="206"/>
      <c r="AIB7" s="206"/>
      <c r="AIC7" s="206"/>
      <c r="AID7" s="206"/>
      <c r="AIE7" s="206"/>
      <c r="AIF7" s="206"/>
      <c r="AIG7" s="206"/>
      <c r="AIH7" s="206"/>
      <c r="AII7" s="206"/>
      <c r="AIJ7" s="206"/>
      <c r="AIK7" s="206"/>
      <c r="AIL7" s="206"/>
      <c r="AIM7" s="206"/>
      <c r="AIN7" s="206"/>
      <c r="AIO7" s="206"/>
      <c r="AIP7" s="206"/>
      <c r="AIQ7" s="206"/>
      <c r="AIR7" s="206"/>
      <c r="AIS7" s="206"/>
      <c r="AIT7" s="206"/>
      <c r="AIU7" s="206"/>
      <c r="AIV7" s="206"/>
      <c r="AIW7" s="206"/>
      <c r="AIX7" s="206"/>
      <c r="AIY7" s="206"/>
      <c r="AIZ7" s="206"/>
      <c r="AJA7" s="206"/>
      <c r="AJB7" s="206"/>
      <c r="AJC7" s="206"/>
      <c r="AJD7" s="206"/>
      <c r="AJE7" s="206"/>
      <c r="AJF7" s="206"/>
      <c r="AJG7" s="206"/>
      <c r="AJH7" s="206"/>
      <c r="AJI7" s="206"/>
      <c r="AJJ7" s="206"/>
      <c r="AJK7" s="206"/>
      <c r="AJL7" s="206"/>
      <c r="AJM7" s="206"/>
      <c r="AJN7" s="206"/>
      <c r="AJO7" s="206"/>
      <c r="AJP7" s="206"/>
      <c r="AJQ7" s="206"/>
      <c r="AJR7" s="206"/>
      <c r="AJS7" s="206"/>
      <c r="AJT7" s="206"/>
      <c r="AJU7" s="206"/>
      <c r="AJV7" s="206"/>
      <c r="AJW7" s="206"/>
      <c r="AJX7" s="206"/>
      <c r="AJY7" s="206"/>
      <c r="AJZ7" s="206"/>
      <c r="AKA7" s="206"/>
      <c r="AKB7" s="206"/>
      <c r="AKC7" s="206"/>
      <c r="AKD7" s="206"/>
      <c r="AKE7" s="206"/>
      <c r="AKF7" s="206"/>
      <c r="AKG7" s="206"/>
      <c r="AKH7" s="206"/>
      <c r="AKI7" s="206"/>
      <c r="AKJ7" s="206"/>
      <c r="AKK7" s="206"/>
      <c r="AKL7" s="206"/>
      <c r="AKM7" s="206"/>
      <c r="AKN7" s="206"/>
      <c r="AKO7" s="206"/>
      <c r="AKP7" s="206"/>
      <c r="AKQ7" s="206"/>
      <c r="AKR7" s="206"/>
      <c r="AKS7" s="206"/>
      <c r="AKT7" s="206"/>
      <c r="AKU7" s="206"/>
      <c r="AKV7" s="206"/>
      <c r="AKW7" s="206"/>
      <c r="AKX7" s="206"/>
      <c r="AKY7" s="206"/>
      <c r="AKZ7" s="206"/>
      <c r="ALA7" s="206"/>
      <c r="ALB7" s="206"/>
      <c r="ALC7" s="206"/>
      <c r="ALD7" s="206"/>
      <c r="ALE7" s="206"/>
    </row>
    <row r="8" spans="1:993" s="204" customFormat="1" ht="35.25" customHeight="1" x14ac:dyDescent="0.4">
      <c r="F8" s="474" t="str">
        <f>IF(OsnPodaci!B23="","",OsnPodaci!B23)</f>
        <v>NLB Banka d.d. Sarajevo</v>
      </c>
      <c r="G8" s="474"/>
      <c r="H8" s="474"/>
      <c r="I8" s="474"/>
      <c r="J8" s="474"/>
      <c r="K8" s="474"/>
      <c r="L8" s="474"/>
      <c r="M8" s="478"/>
      <c r="N8" s="478"/>
      <c r="O8" s="478"/>
      <c r="P8" s="478"/>
      <c r="Q8" s="469"/>
      <c r="R8" s="469"/>
      <c r="S8" s="469"/>
      <c r="T8" s="469"/>
      <c r="U8" s="469"/>
      <c r="V8" s="469"/>
      <c r="W8" s="479"/>
      <c r="X8" s="469"/>
      <c r="Y8" s="363"/>
      <c r="Z8" s="363" t="str">
        <f>IF('#UNOS'!B12="","",'#UNOS'!B12)</f>
        <v>094</v>
      </c>
      <c r="AB8" s="1009"/>
    </row>
    <row r="9" spans="1:993" s="206" customFormat="1" ht="35.25" customHeight="1" x14ac:dyDescent="0.25">
      <c r="F9" s="605" t="s">
        <v>14</v>
      </c>
      <c r="G9" s="472"/>
      <c r="H9" s="472"/>
      <c r="I9" s="472"/>
      <c r="J9" s="472"/>
      <c r="K9" s="472"/>
      <c r="L9" s="473"/>
      <c r="M9" s="480"/>
      <c r="N9" s="480"/>
      <c r="O9" s="472"/>
      <c r="P9" s="472"/>
      <c r="Q9" s="472"/>
      <c r="R9" s="472"/>
      <c r="S9" s="472"/>
      <c r="T9" s="472"/>
      <c r="U9" s="472"/>
      <c r="V9" s="472"/>
      <c r="W9" s="472"/>
      <c r="X9" s="472"/>
      <c r="Y9" s="472"/>
      <c r="Z9" s="606" t="s">
        <v>12</v>
      </c>
      <c r="AB9" s="1009"/>
    </row>
    <row r="10" spans="1:993" s="205" customFormat="1" ht="35.25" customHeight="1" x14ac:dyDescent="0.4">
      <c r="A10" s="204"/>
      <c r="B10" s="204"/>
      <c r="C10" s="204"/>
      <c r="D10" s="204"/>
      <c r="E10" s="204"/>
      <c r="F10" s="1010" t="str">
        <f>IF(OsnPodaci!A23="","",OsnPodaci!A23)</f>
        <v>1321000309675806</v>
      </c>
      <c r="G10" s="1011"/>
      <c r="H10" s="1011"/>
      <c r="I10" s="1011"/>
      <c r="J10" s="1011"/>
      <c r="K10" s="1011"/>
      <c r="L10" s="1011"/>
      <c r="M10" s="479"/>
      <c r="N10" s="479"/>
      <c r="O10" s="469"/>
      <c r="P10" s="469"/>
      <c r="Q10" s="469"/>
      <c r="R10" s="469"/>
      <c r="S10" s="469"/>
      <c r="T10" s="469"/>
      <c r="U10" s="469"/>
      <c r="V10" s="479"/>
      <c r="W10" s="479"/>
      <c r="X10" s="479"/>
      <c r="Y10" s="1012"/>
      <c r="Z10" s="1012"/>
      <c r="AA10" s="204"/>
      <c r="AB10" s="1009"/>
      <c r="AC10" s="204"/>
      <c r="AD10" s="204"/>
      <c r="AE10" s="204"/>
      <c r="AF10" s="204"/>
      <c r="AG10" s="204"/>
      <c r="AH10" s="204"/>
      <c r="AI10" s="204"/>
      <c r="AJ10" s="204"/>
      <c r="AK10" s="204"/>
      <c r="AL10" s="204"/>
      <c r="AM10" s="204"/>
      <c r="AN10" s="204"/>
      <c r="AO10" s="204"/>
      <c r="AP10" s="204"/>
      <c r="AR10" s="204"/>
      <c r="AS10" s="204"/>
      <c r="AT10" s="204"/>
      <c r="AU10" s="204"/>
      <c r="AV10" s="204"/>
      <c r="AW10" s="204"/>
      <c r="AX10" s="204"/>
      <c r="AY10" s="204"/>
      <c r="AZ10" s="204"/>
      <c r="BA10" s="204"/>
      <c r="BB10" s="204"/>
      <c r="BC10" s="204"/>
      <c r="BD10" s="204"/>
      <c r="BE10" s="204"/>
      <c r="BF10" s="204"/>
      <c r="BG10" s="204"/>
      <c r="BH10" s="204"/>
      <c r="BI10" s="204"/>
      <c r="BJ10" s="204"/>
      <c r="BK10" s="204"/>
      <c r="BL10" s="204"/>
      <c r="BM10" s="204"/>
      <c r="BN10" s="204"/>
      <c r="BO10" s="204"/>
      <c r="BP10" s="204"/>
      <c r="BQ10" s="204"/>
      <c r="BR10" s="204"/>
      <c r="BS10" s="204"/>
      <c r="BT10" s="204"/>
      <c r="BU10" s="204"/>
      <c r="BV10" s="204"/>
      <c r="BW10" s="204"/>
      <c r="BX10" s="204"/>
      <c r="BY10" s="204"/>
      <c r="BZ10" s="204"/>
      <c r="CA10" s="204"/>
      <c r="CB10" s="204"/>
      <c r="CC10" s="204"/>
      <c r="CD10" s="204"/>
      <c r="CE10" s="204"/>
      <c r="CF10" s="204"/>
      <c r="CG10" s="204"/>
      <c r="CH10" s="204"/>
      <c r="CI10" s="204"/>
      <c r="CJ10" s="204"/>
      <c r="CK10" s="204"/>
      <c r="CL10" s="204"/>
      <c r="CM10" s="204"/>
      <c r="CN10" s="204"/>
      <c r="CO10" s="204"/>
      <c r="CP10" s="204"/>
      <c r="CQ10" s="204"/>
      <c r="CR10" s="204"/>
      <c r="CS10" s="204"/>
      <c r="CT10" s="204"/>
      <c r="CU10" s="204"/>
      <c r="CV10" s="204"/>
      <c r="CW10" s="204"/>
      <c r="CX10" s="204"/>
      <c r="CY10" s="204"/>
      <c r="CZ10" s="204"/>
      <c r="DA10" s="204"/>
      <c r="DB10" s="204"/>
      <c r="DC10" s="204"/>
      <c r="DD10" s="204"/>
      <c r="DE10" s="204"/>
      <c r="DF10" s="204"/>
      <c r="DG10" s="204"/>
      <c r="DH10" s="204"/>
      <c r="DI10" s="204"/>
      <c r="DJ10" s="204"/>
      <c r="DK10" s="204"/>
      <c r="DL10" s="204"/>
      <c r="DM10" s="204"/>
      <c r="DN10" s="204"/>
      <c r="DO10" s="204"/>
      <c r="DP10" s="204"/>
      <c r="DQ10" s="204"/>
      <c r="DR10" s="204"/>
      <c r="DS10" s="204"/>
      <c r="DT10" s="204"/>
      <c r="DU10" s="204"/>
      <c r="DV10" s="204"/>
      <c r="DW10" s="204"/>
      <c r="DX10" s="204"/>
      <c r="DY10" s="204"/>
      <c r="DZ10" s="204"/>
      <c r="EA10" s="204"/>
      <c r="EB10" s="204"/>
      <c r="EC10" s="204"/>
      <c r="ED10" s="204"/>
      <c r="EE10" s="204"/>
      <c r="EF10" s="204"/>
      <c r="EG10" s="204"/>
      <c r="EH10" s="204"/>
      <c r="EI10" s="204"/>
      <c r="EJ10" s="204"/>
      <c r="EK10" s="204"/>
      <c r="EL10" s="204"/>
      <c r="EM10" s="204"/>
      <c r="EN10" s="204"/>
      <c r="EO10" s="204"/>
      <c r="EP10" s="204"/>
      <c r="EQ10" s="204"/>
      <c r="ER10" s="204"/>
      <c r="ES10" s="204"/>
      <c r="ET10" s="204"/>
      <c r="EU10" s="204"/>
      <c r="EV10" s="204"/>
      <c r="EW10" s="204"/>
      <c r="EX10" s="204"/>
      <c r="EY10" s="204"/>
      <c r="EZ10" s="204"/>
      <c r="FA10" s="204"/>
      <c r="FB10" s="204"/>
      <c r="FC10" s="204"/>
      <c r="FD10" s="204"/>
      <c r="FE10" s="204"/>
      <c r="FF10" s="204"/>
      <c r="FG10" s="204"/>
      <c r="FH10" s="204"/>
      <c r="FI10" s="204"/>
      <c r="FJ10" s="204"/>
      <c r="FK10" s="204"/>
      <c r="FL10" s="204"/>
      <c r="FM10" s="204"/>
      <c r="FN10" s="204"/>
      <c r="FO10" s="204"/>
      <c r="FP10" s="204"/>
      <c r="FQ10" s="204"/>
      <c r="FR10" s="204"/>
      <c r="FS10" s="204"/>
      <c r="FT10" s="204"/>
      <c r="FU10" s="204"/>
      <c r="FV10" s="204"/>
      <c r="FW10" s="204"/>
      <c r="FX10" s="204"/>
      <c r="FY10" s="204"/>
      <c r="FZ10" s="204"/>
      <c r="GA10" s="204"/>
      <c r="GB10" s="204"/>
      <c r="GC10" s="204"/>
      <c r="GD10" s="204"/>
      <c r="GE10" s="204"/>
      <c r="GF10" s="204"/>
      <c r="GG10" s="204"/>
      <c r="GH10" s="204"/>
      <c r="GI10" s="204"/>
      <c r="GJ10" s="204"/>
      <c r="GK10" s="204"/>
      <c r="GL10" s="204"/>
      <c r="GM10" s="204"/>
      <c r="GN10" s="204"/>
      <c r="GO10" s="204"/>
      <c r="GP10" s="204"/>
      <c r="GQ10" s="204"/>
      <c r="GR10" s="204"/>
      <c r="GS10" s="204"/>
      <c r="GT10" s="204"/>
      <c r="GU10" s="204"/>
      <c r="GV10" s="204"/>
      <c r="GW10" s="204"/>
      <c r="GX10" s="204"/>
      <c r="GY10" s="204"/>
      <c r="GZ10" s="204"/>
      <c r="HA10" s="204"/>
      <c r="HB10" s="204"/>
      <c r="HC10" s="204"/>
      <c r="HD10" s="204"/>
      <c r="HE10" s="204"/>
      <c r="HF10" s="204"/>
      <c r="HG10" s="204"/>
      <c r="HH10" s="204"/>
      <c r="HI10" s="204"/>
      <c r="HJ10" s="204"/>
      <c r="HK10" s="204"/>
      <c r="HL10" s="204"/>
      <c r="HM10" s="204"/>
      <c r="HN10" s="204"/>
      <c r="HO10" s="204"/>
      <c r="HP10" s="204"/>
      <c r="HQ10" s="204"/>
      <c r="HR10" s="204"/>
      <c r="HS10" s="204"/>
      <c r="HT10" s="204"/>
      <c r="HU10" s="204"/>
      <c r="HV10" s="204"/>
      <c r="HW10" s="204"/>
      <c r="HX10" s="204"/>
      <c r="HY10" s="204"/>
      <c r="HZ10" s="204"/>
      <c r="IA10" s="204"/>
      <c r="IB10" s="204"/>
      <c r="IC10" s="204"/>
      <c r="ID10" s="204"/>
      <c r="IE10" s="204"/>
      <c r="IF10" s="204"/>
      <c r="IG10" s="204"/>
      <c r="IH10" s="204"/>
      <c r="II10" s="204"/>
      <c r="IJ10" s="204"/>
      <c r="IK10" s="204"/>
      <c r="IL10" s="204"/>
      <c r="IM10" s="204"/>
      <c r="IN10" s="204"/>
      <c r="IO10" s="204"/>
      <c r="IP10" s="204"/>
      <c r="IQ10" s="204"/>
      <c r="IR10" s="204"/>
      <c r="IS10" s="204"/>
      <c r="IT10" s="204"/>
      <c r="IU10" s="204"/>
      <c r="IV10" s="204"/>
      <c r="IW10" s="204"/>
      <c r="IX10" s="204"/>
      <c r="IY10" s="204"/>
      <c r="IZ10" s="204"/>
      <c r="JA10" s="204"/>
      <c r="JB10" s="204"/>
      <c r="JC10" s="204"/>
      <c r="JD10" s="204"/>
      <c r="JE10" s="204"/>
      <c r="JF10" s="204"/>
      <c r="JG10" s="204"/>
      <c r="JH10" s="204"/>
      <c r="JI10" s="204"/>
      <c r="JJ10" s="204"/>
      <c r="JK10" s="204"/>
      <c r="JL10" s="204"/>
      <c r="JM10" s="204"/>
      <c r="JN10" s="204"/>
      <c r="JO10" s="204"/>
      <c r="JP10" s="204"/>
      <c r="JQ10" s="204"/>
      <c r="JR10" s="204"/>
      <c r="JS10" s="204"/>
      <c r="JT10" s="204"/>
      <c r="JU10" s="204"/>
      <c r="JV10" s="204"/>
      <c r="JW10" s="204"/>
      <c r="JX10" s="204"/>
      <c r="JY10" s="204"/>
      <c r="JZ10" s="204"/>
      <c r="KA10" s="204"/>
      <c r="KB10" s="204"/>
      <c r="KC10" s="204"/>
      <c r="KD10" s="204"/>
      <c r="KE10" s="204"/>
      <c r="KF10" s="204"/>
      <c r="KG10" s="204"/>
      <c r="KH10" s="204"/>
      <c r="KI10" s="204"/>
      <c r="KJ10" s="204"/>
      <c r="KK10" s="204"/>
      <c r="KL10" s="204"/>
      <c r="KM10" s="204"/>
      <c r="KN10" s="204"/>
      <c r="KO10" s="204"/>
      <c r="KP10" s="204"/>
      <c r="KQ10" s="204"/>
      <c r="KR10" s="204"/>
      <c r="KS10" s="204"/>
      <c r="KT10" s="204"/>
      <c r="KU10" s="204"/>
      <c r="KV10" s="204"/>
      <c r="KW10" s="204"/>
      <c r="KX10" s="204"/>
      <c r="KY10" s="204"/>
      <c r="KZ10" s="204"/>
      <c r="LA10" s="204"/>
      <c r="LB10" s="204"/>
      <c r="LC10" s="204"/>
      <c r="LD10" s="204"/>
      <c r="LE10" s="204"/>
      <c r="LF10" s="204"/>
      <c r="LG10" s="204"/>
      <c r="LH10" s="204"/>
      <c r="LI10" s="204"/>
      <c r="LJ10" s="204"/>
      <c r="LK10" s="204"/>
      <c r="LL10" s="204"/>
      <c r="LM10" s="204"/>
      <c r="LN10" s="204"/>
      <c r="LO10" s="204"/>
      <c r="LP10" s="204"/>
      <c r="LQ10" s="204"/>
      <c r="LR10" s="204"/>
      <c r="LS10" s="204"/>
      <c r="LT10" s="204"/>
      <c r="LU10" s="204"/>
      <c r="LV10" s="204"/>
      <c r="LW10" s="204"/>
      <c r="LX10" s="204"/>
      <c r="LY10" s="204"/>
      <c r="LZ10" s="204"/>
      <c r="MA10" s="204"/>
      <c r="MB10" s="204"/>
      <c r="MC10" s="204"/>
      <c r="MD10" s="204"/>
      <c r="ME10" s="204"/>
      <c r="MF10" s="204"/>
      <c r="MG10" s="204"/>
      <c r="MH10" s="204"/>
      <c r="MI10" s="204"/>
      <c r="MJ10" s="204"/>
      <c r="MK10" s="204"/>
      <c r="ML10" s="204"/>
      <c r="MM10" s="204"/>
      <c r="MN10" s="204"/>
      <c r="MO10" s="204"/>
      <c r="MP10" s="204"/>
      <c r="MQ10" s="204"/>
      <c r="MR10" s="204"/>
      <c r="MS10" s="204"/>
      <c r="MT10" s="204"/>
      <c r="MU10" s="204"/>
      <c r="MV10" s="204"/>
      <c r="MW10" s="204"/>
      <c r="MX10" s="204"/>
      <c r="MY10" s="204"/>
      <c r="MZ10" s="204"/>
      <c r="NA10" s="204"/>
      <c r="NB10" s="204"/>
      <c r="NC10" s="204"/>
      <c r="ND10" s="204"/>
      <c r="NE10" s="204"/>
      <c r="NF10" s="204"/>
      <c r="NG10" s="204"/>
      <c r="NH10" s="204"/>
      <c r="NI10" s="204"/>
      <c r="NJ10" s="204"/>
      <c r="NK10" s="204"/>
      <c r="NL10" s="204"/>
      <c r="NM10" s="204"/>
      <c r="NN10" s="204"/>
      <c r="NO10" s="204"/>
      <c r="NP10" s="204"/>
      <c r="NQ10" s="204"/>
      <c r="NR10" s="204"/>
      <c r="NS10" s="204"/>
      <c r="NT10" s="204"/>
      <c r="NU10" s="204"/>
      <c r="NV10" s="204"/>
      <c r="NW10" s="204"/>
      <c r="NX10" s="204"/>
      <c r="NY10" s="204"/>
      <c r="NZ10" s="204"/>
      <c r="OA10" s="204"/>
      <c r="OB10" s="204"/>
      <c r="OC10" s="204"/>
      <c r="OD10" s="204"/>
      <c r="OE10" s="204"/>
      <c r="OF10" s="204"/>
      <c r="OG10" s="204"/>
      <c r="OH10" s="204"/>
      <c r="OI10" s="204"/>
      <c r="OJ10" s="204"/>
      <c r="OK10" s="204"/>
      <c r="OL10" s="204"/>
      <c r="OM10" s="204"/>
      <c r="ON10" s="204"/>
      <c r="OO10" s="204"/>
      <c r="OP10" s="204"/>
      <c r="OQ10" s="204"/>
      <c r="OR10" s="204"/>
      <c r="OS10" s="204"/>
      <c r="OT10" s="204"/>
      <c r="OU10" s="204"/>
      <c r="OV10" s="204"/>
      <c r="OW10" s="204"/>
      <c r="OX10" s="204"/>
      <c r="OY10" s="204"/>
      <c r="OZ10" s="204"/>
      <c r="PA10" s="204"/>
      <c r="PB10" s="204"/>
      <c r="PC10" s="204"/>
      <c r="PD10" s="204"/>
      <c r="PE10" s="204"/>
      <c r="PF10" s="204"/>
      <c r="PG10" s="204"/>
      <c r="PH10" s="204"/>
      <c r="PI10" s="204"/>
      <c r="PJ10" s="204"/>
      <c r="PK10" s="204"/>
      <c r="PL10" s="204"/>
      <c r="PM10" s="204"/>
      <c r="PN10" s="204"/>
      <c r="PO10" s="204"/>
      <c r="PP10" s="204"/>
      <c r="PQ10" s="204"/>
      <c r="PR10" s="204"/>
      <c r="PS10" s="204"/>
      <c r="PT10" s="204"/>
      <c r="PU10" s="204"/>
      <c r="PV10" s="204"/>
      <c r="PW10" s="204"/>
      <c r="PX10" s="204"/>
      <c r="PY10" s="204"/>
      <c r="PZ10" s="204"/>
      <c r="QA10" s="204"/>
      <c r="QB10" s="204"/>
      <c r="QC10" s="204"/>
      <c r="QD10" s="204"/>
      <c r="QE10" s="204"/>
      <c r="QF10" s="204"/>
      <c r="QG10" s="204"/>
      <c r="QH10" s="204"/>
      <c r="QI10" s="204"/>
      <c r="QJ10" s="204"/>
      <c r="QK10" s="204"/>
      <c r="QL10" s="204"/>
      <c r="QM10" s="204"/>
      <c r="QN10" s="204"/>
      <c r="QO10" s="204"/>
      <c r="QP10" s="204"/>
      <c r="QQ10" s="204"/>
      <c r="QR10" s="204"/>
      <c r="QS10" s="204"/>
      <c r="QT10" s="204"/>
      <c r="QU10" s="204"/>
      <c r="QV10" s="204"/>
      <c r="QW10" s="204"/>
      <c r="QX10" s="204"/>
      <c r="QY10" s="204"/>
      <c r="QZ10" s="204"/>
      <c r="RA10" s="204"/>
      <c r="RB10" s="204"/>
      <c r="RC10" s="204"/>
      <c r="RD10" s="204"/>
      <c r="RE10" s="204"/>
      <c r="RF10" s="204"/>
      <c r="RG10" s="204"/>
      <c r="RH10" s="204"/>
      <c r="RI10" s="204"/>
      <c r="RJ10" s="204"/>
      <c r="RK10" s="204"/>
      <c r="RL10" s="204"/>
      <c r="RM10" s="204"/>
      <c r="RN10" s="204"/>
      <c r="RO10" s="204"/>
      <c r="RP10" s="204"/>
      <c r="RQ10" s="204"/>
      <c r="RR10" s="204"/>
      <c r="RS10" s="204"/>
      <c r="RT10" s="204"/>
      <c r="RU10" s="204"/>
      <c r="RV10" s="204"/>
      <c r="RW10" s="204"/>
      <c r="RX10" s="204"/>
      <c r="RY10" s="204"/>
      <c r="RZ10" s="204"/>
      <c r="SA10" s="204"/>
      <c r="SB10" s="204"/>
      <c r="SC10" s="204"/>
      <c r="SD10" s="204"/>
      <c r="SE10" s="204"/>
      <c r="SF10" s="204"/>
      <c r="SG10" s="204"/>
      <c r="SH10" s="204"/>
      <c r="SI10" s="204"/>
      <c r="SJ10" s="204"/>
      <c r="SK10" s="204"/>
      <c r="SL10" s="204"/>
      <c r="SM10" s="204"/>
      <c r="SN10" s="204"/>
      <c r="SO10" s="204"/>
      <c r="SP10" s="204"/>
      <c r="SQ10" s="204"/>
      <c r="SR10" s="204"/>
      <c r="SS10" s="204"/>
      <c r="ST10" s="204"/>
      <c r="SU10" s="204"/>
      <c r="SV10" s="204"/>
      <c r="SW10" s="204"/>
      <c r="SX10" s="204"/>
      <c r="SY10" s="204"/>
      <c r="SZ10" s="204"/>
      <c r="TA10" s="204"/>
      <c r="TB10" s="204"/>
      <c r="TC10" s="204"/>
      <c r="TD10" s="204"/>
      <c r="TE10" s="204"/>
      <c r="TF10" s="204"/>
      <c r="TG10" s="204"/>
      <c r="TH10" s="204"/>
      <c r="TI10" s="204"/>
      <c r="TJ10" s="204"/>
      <c r="TK10" s="204"/>
      <c r="TL10" s="204"/>
      <c r="TM10" s="204"/>
      <c r="TN10" s="204"/>
      <c r="TO10" s="204"/>
      <c r="TP10" s="204"/>
      <c r="TQ10" s="204"/>
      <c r="TR10" s="204"/>
      <c r="TS10" s="204"/>
      <c r="TT10" s="204"/>
      <c r="TU10" s="204"/>
      <c r="TV10" s="204"/>
      <c r="TW10" s="204"/>
      <c r="TX10" s="204"/>
      <c r="TY10" s="204"/>
      <c r="TZ10" s="204"/>
      <c r="UA10" s="204"/>
      <c r="UB10" s="204"/>
      <c r="UC10" s="204"/>
      <c r="UD10" s="204"/>
      <c r="UE10" s="204"/>
      <c r="UF10" s="204"/>
      <c r="UG10" s="204"/>
      <c r="UH10" s="204"/>
      <c r="UI10" s="204"/>
      <c r="UJ10" s="204"/>
      <c r="UK10" s="204"/>
      <c r="UL10" s="204"/>
      <c r="UM10" s="204"/>
      <c r="UN10" s="204"/>
      <c r="UO10" s="204"/>
      <c r="UP10" s="204"/>
      <c r="UQ10" s="204"/>
      <c r="UR10" s="204"/>
      <c r="US10" s="204"/>
      <c r="UT10" s="204"/>
      <c r="UU10" s="204"/>
      <c r="UV10" s="204"/>
      <c r="UW10" s="204"/>
      <c r="UX10" s="204"/>
      <c r="UY10" s="204"/>
      <c r="UZ10" s="204"/>
      <c r="VA10" s="204"/>
      <c r="VB10" s="204"/>
      <c r="VC10" s="204"/>
      <c r="VD10" s="204"/>
      <c r="VE10" s="204"/>
      <c r="VF10" s="204"/>
      <c r="VG10" s="204"/>
      <c r="VH10" s="204"/>
      <c r="VI10" s="204"/>
      <c r="VJ10" s="204"/>
      <c r="VK10" s="204"/>
      <c r="VL10" s="204"/>
      <c r="VM10" s="204"/>
      <c r="VN10" s="204"/>
      <c r="VO10" s="204"/>
      <c r="VP10" s="204"/>
      <c r="VQ10" s="204"/>
      <c r="VR10" s="204"/>
      <c r="VS10" s="204"/>
      <c r="VT10" s="204"/>
      <c r="VU10" s="204"/>
      <c r="VV10" s="204"/>
      <c r="VW10" s="204"/>
      <c r="VX10" s="204"/>
      <c r="VY10" s="204"/>
      <c r="VZ10" s="204"/>
      <c r="WA10" s="204"/>
      <c r="WB10" s="204"/>
      <c r="WC10" s="204"/>
      <c r="WD10" s="204"/>
      <c r="WE10" s="204"/>
      <c r="WF10" s="204"/>
      <c r="WG10" s="204"/>
      <c r="WH10" s="204"/>
      <c r="WI10" s="204"/>
      <c r="WJ10" s="204"/>
      <c r="WK10" s="204"/>
      <c r="WL10" s="204"/>
      <c r="WM10" s="204"/>
      <c r="WN10" s="204"/>
      <c r="WO10" s="204"/>
      <c r="WP10" s="204"/>
      <c r="WQ10" s="204"/>
      <c r="WR10" s="204"/>
      <c r="WS10" s="204"/>
      <c r="WT10" s="204"/>
      <c r="WU10" s="204"/>
      <c r="WV10" s="204"/>
      <c r="WW10" s="204"/>
      <c r="WX10" s="204"/>
      <c r="WY10" s="204"/>
      <c r="WZ10" s="204"/>
      <c r="XA10" s="204"/>
      <c r="XB10" s="204"/>
      <c r="XC10" s="204"/>
      <c r="XD10" s="204"/>
      <c r="XE10" s="204"/>
      <c r="XF10" s="204"/>
      <c r="XG10" s="204"/>
      <c r="XH10" s="204"/>
      <c r="XI10" s="204"/>
      <c r="XJ10" s="204"/>
      <c r="XK10" s="204"/>
      <c r="XL10" s="204"/>
      <c r="XM10" s="204"/>
      <c r="XN10" s="204"/>
      <c r="XO10" s="204"/>
      <c r="XP10" s="204"/>
      <c r="XQ10" s="204"/>
      <c r="XR10" s="204"/>
      <c r="XS10" s="204"/>
      <c r="XT10" s="204"/>
      <c r="XU10" s="204"/>
      <c r="XV10" s="204"/>
      <c r="XW10" s="204"/>
      <c r="XX10" s="204"/>
      <c r="XY10" s="204"/>
      <c r="XZ10" s="204"/>
      <c r="YA10" s="204"/>
      <c r="YB10" s="204"/>
      <c r="YC10" s="204"/>
      <c r="YD10" s="204"/>
      <c r="YE10" s="204"/>
      <c r="YF10" s="204"/>
      <c r="YG10" s="204"/>
      <c r="YH10" s="204"/>
      <c r="YI10" s="204"/>
      <c r="YJ10" s="204"/>
      <c r="YK10" s="204"/>
      <c r="YL10" s="204"/>
      <c r="YM10" s="204"/>
      <c r="YN10" s="204"/>
      <c r="YO10" s="204"/>
      <c r="YP10" s="204"/>
      <c r="YQ10" s="204"/>
      <c r="YR10" s="204"/>
      <c r="YS10" s="204"/>
      <c r="YT10" s="204"/>
      <c r="YU10" s="204"/>
      <c r="YV10" s="204"/>
      <c r="YW10" s="204"/>
      <c r="YX10" s="204"/>
      <c r="YY10" s="204"/>
      <c r="YZ10" s="204"/>
      <c r="ZA10" s="204"/>
      <c r="ZB10" s="204"/>
      <c r="ZC10" s="204"/>
      <c r="ZD10" s="204"/>
      <c r="ZE10" s="204"/>
      <c r="ZF10" s="204"/>
      <c r="ZG10" s="204"/>
      <c r="ZH10" s="204"/>
      <c r="ZI10" s="204"/>
      <c r="ZJ10" s="204"/>
      <c r="ZK10" s="204"/>
      <c r="ZL10" s="204"/>
      <c r="ZM10" s="204"/>
      <c r="ZN10" s="204"/>
      <c r="ZO10" s="204"/>
      <c r="ZP10" s="204"/>
      <c r="ZQ10" s="204"/>
      <c r="ZR10" s="204"/>
      <c r="ZS10" s="204"/>
      <c r="ZT10" s="204"/>
      <c r="ZU10" s="204"/>
      <c r="ZV10" s="204"/>
      <c r="ZW10" s="204"/>
      <c r="ZX10" s="204"/>
      <c r="ZY10" s="204"/>
      <c r="ZZ10" s="204"/>
      <c r="AAA10" s="204"/>
      <c r="AAB10" s="204"/>
      <c r="AAC10" s="204"/>
      <c r="AAD10" s="204"/>
      <c r="AAE10" s="204"/>
      <c r="AAF10" s="204"/>
      <c r="AAG10" s="204"/>
      <c r="AAH10" s="204"/>
      <c r="AAI10" s="204"/>
      <c r="AAJ10" s="204"/>
      <c r="AAK10" s="204"/>
      <c r="AAL10" s="204"/>
      <c r="AAM10" s="204"/>
      <c r="AAN10" s="204"/>
      <c r="AAO10" s="204"/>
      <c r="AAP10" s="204"/>
      <c r="AAQ10" s="204"/>
      <c r="AAR10" s="204"/>
      <c r="AAS10" s="204"/>
      <c r="AAT10" s="204"/>
      <c r="AAU10" s="204"/>
      <c r="AAV10" s="204"/>
      <c r="AAW10" s="204"/>
      <c r="AAX10" s="204"/>
      <c r="AAY10" s="204"/>
      <c r="AAZ10" s="204"/>
      <c r="ABA10" s="204"/>
      <c r="ABB10" s="204"/>
      <c r="ABC10" s="204"/>
      <c r="ABD10" s="204"/>
      <c r="ABE10" s="204"/>
      <c r="ABF10" s="204"/>
      <c r="ABG10" s="204"/>
      <c r="ABH10" s="204"/>
      <c r="ABI10" s="204"/>
      <c r="ABJ10" s="204"/>
      <c r="ABK10" s="204"/>
      <c r="ABL10" s="204"/>
      <c r="ABM10" s="204"/>
      <c r="ABN10" s="204"/>
      <c r="ABO10" s="204"/>
      <c r="ABP10" s="204"/>
      <c r="ABQ10" s="204"/>
      <c r="ABR10" s="204"/>
      <c r="ABS10" s="204"/>
      <c r="ABT10" s="204"/>
      <c r="ABU10" s="204"/>
      <c r="ABV10" s="204"/>
      <c r="ABW10" s="204"/>
      <c r="ABX10" s="204"/>
      <c r="ABY10" s="204"/>
      <c r="ABZ10" s="204"/>
      <c r="ACA10" s="204"/>
      <c r="ACB10" s="204"/>
      <c r="ACC10" s="204"/>
      <c r="ACD10" s="204"/>
      <c r="ACE10" s="204"/>
      <c r="ACF10" s="204"/>
      <c r="ACG10" s="204"/>
      <c r="ACH10" s="204"/>
      <c r="ACI10" s="204"/>
      <c r="ACJ10" s="204"/>
      <c r="ACK10" s="204"/>
      <c r="ACL10" s="204"/>
      <c r="ACM10" s="204"/>
      <c r="ACN10" s="204"/>
      <c r="ACO10" s="204"/>
      <c r="ACP10" s="204"/>
      <c r="ACQ10" s="204"/>
      <c r="ACR10" s="204"/>
      <c r="ACS10" s="204"/>
      <c r="ACT10" s="204"/>
      <c r="ACU10" s="204"/>
      <c r="ACV10" s="204"/>
      <c r="ACW10" s="204"/>
      <c r="ACX10" s="204"/>
      <c r="ACY10" s="204"/>
      <c r="ACZ10" s="204"/>
      <c r="ADA10" s="204"/>
      <c r="ADB10" s="204"/>
      <c r="ADC10" s="204"/>
      <c r="ADD10" s="204"/>
      <c r="ADE10" s="204"/>
      <c r="ADF10" s="204"/>
      <c r="ADG10" s="204"/>
      <c r="ADH10" s="204"/>
      <c r="ADI10" s="204"/>
      <c r="ADJ10" s="204"/>
      <c r="ADK10" s="204"/>
      <c r="ADL10" s="204"/>
      <c r="ADM10" s="204"/>
      <c r="ADN10" s="204"/>
      <c r="ADO10" s="204"/>
      <c r="ADP10" s="204"/>
      <c r="ADQ10" s="204"/>
      <c r="ADR10" s="204"/>
      <c r="ADS10" s="204"/>
      <c r="ADT10" s="204"/>
      <c r="ADU10" s="204"/>
      <c r="ADV10" s="204"/>
      <c r="ADW10" s="204"/>
      <c r="ADX10" s="204"/>
      <c r="ADY10" s="204"/>
      <c r="ADZ10" s="204"/>
      <c r="AEA10" s="204"/>
      <c r="AEB10" s="204"/>
      <c r="AEC10" s="204"/>
      <c r="AED10" s="204"/>
      <c r="AEE10" s="204"/>
      <c r="AEF10" s="204"/>
      <c r="AEG10" s="204"/>
      <c r="AEH10" s="204"/>
      <c r="AEI10" s="204"/>
      <c r="AEJ10" s="204"/>
      <c r="AEK10" s="204"/>
      <c r="AEL10" s="204"/>
      <c r="AEM10" s="204"/>
      <c r="AEN10" s="204"/>
      <c r="AEO10" s="204"/>
      <c r="AEP10" s="204"/>
      <c r="AEQ10" s="204"/>
      <c r="AER10" s="204"/>
      <c r="AES10" s="204"/>
      <c r="AET10" s="204"/>
      <c r="AEU10" s="204"/>
      <c r="AEV10" s="204"/>
      <c r="AEW10" s="204"/>
      <c r="AEX10" s="204"/>
      <c r="AEY10" s="204"/>
      <c r="AEZ10" s="204"/>
      <c r="AFA10" s="204"/>
      <c r="AFB10" s="204"/>
      <c r="AFC10" s="204"/>
      <c r="AFD10" s="204"/>
      <c r="AFE10" s="204"/>
      <c r="AFF10" s="204"/>
      <c r="AFG10" s="204"/>
      <c r="AFH10" s="204"/>
      <c r="AFI10" s="204"/>
      <c r="AFJ10" s="204"/>
      <c r="AFK10" s="204"/>
      <c r="AFL10" s="204"/>
      <c r="AFM10" s="204"/>
      <c r="AFN10" s="204"/>
      <c r="AFO10" s="204"/>
      <c r="AFP10" s="204"/>
      <c r="AFQ10" s="204"/>
      <c r="AFR10" s="204"/>
      <c r="AFS10" s="204"/>
      <c r="AFT10" s="204"/>
      <c r="AFU10" s="204"/>
      <c r="AFV10" s="204"/>
      <c r="AFW10" s="204"/>
      <c r="AFX10" s="204"/>
      <c r="AFY10" s="204"/>
      <c r="AFZ10" s="204"/>
      <c r="AGA10" s="204"/>
      <c r="AGB10" s="204"/>
      <c r="AGC10" s="204"/>
      <c r="AGD10" s="204"/>
      <c r="AGE10" s="204"/>
      <c r="AGF10" s="204"/>
      <c r="AGG10" s="204"/>
      <c r="AGH10" s="204"/>
      <c r="AGI10" s="204"/>
      <c r="AGJ10" s="204"/>
      <c r="AGK10" s="204"/>
      <c r="AGL10" s="204"/>
      <c r="AGM10" s="204"/>
      <c r="AGN10" s="204"/>
      <c r="AGO10" s="204"/>
      <c r="AGP10" s="204"/>
      <c r="AGQ10" s="204"/>
      <c r="AGR10" s="204"/>
      <c r="AGS10" s="204"/>
      <c r="AGT10" s="204"/>
      <c r="AGU10" s="204"/>
      <c r="AGV10" s="204"/>
      <c r="AGW10" s="204"/>
      <c r="AGX10" s="204"/>
      <c r="AGY10" s="204"/>
      <c r="AGZ10" s="204"/>
      <c r="AHA10" s="204"/>
      <c r="AHB10" s="204"/>
      <c r="AHC10" s="204"/>
      <c r="AHD10" s="204"/>
      <c r="AHE10" s="204"/>
      <c r="AHF10" s="204"/>
      <c r="AHG10" s="204"/>
      <c r="AHH10" s="204"/>
      <c r="AHI10" s="204"/>
      <c r="AHJ10" s="204"/>
      <c r="AHK10" s="204"/>
      <c r="AHL10" s="204"/>
      <c r="AHM10" s="204"/>
      <c r="AHN10" s="204"/>
      <c r="AHO10" s="204"/>
      <c r="AHP10" s="204"/>
      <c r="AHQ10" s="204"/>
      <c r="AHR10" s="204"/>
      <c r="AHS10" s="204"/>
      <c r="AHT10" s="204"/>
      <c r="AHU10" s="204"/>
      <c r="AHV10" s="204"/>
      <c r="AHW10" s="204"/>
      <c r="AHX10" s="204"/>
      <c r="AHY10" s="204"/>
      <c r="AHZ10" s="204"/>
      <c r="AIA10" s="204"/>
      <c r="AIB10" s="204"/>
      <c r="AIC10" s="204"/>
      <c r="AID10" s="204"/>
      <c r="AIE10" s="204"/>
      <c r="AIF10" s="204"/>
      <c r="AIG10" s="204"/>
      <c r="AIH10" s="204"/>
      <c r="AII10" s="204"/>
      <c r="AIJ10" s="204"/>
      <c r="AIK10" s="204"/>
      <c r="AIL10" s="204"/>
      <c r="AIM10" s="204"/>
      <c r="AIN10" s="204"/>
      <c r="AIO10" s="204"/>
      <c r="AIP10" s="204"/>
      <c r="AIQ10" s="204"/>
      <c r="AIR10" s="204"/>
      <c r="AIS10" s="204"/>
      <c r="AIT10" s="204"/>
      <c r="AIU10" s="204"/>
      <c r="AIV10" s="204"/>
      <c r="AIW10" s="204"/>
      <c r="AIX10" s="204"/>
      <c r="AIY10" s="204"/>
      <c r="AIZ10" s="204"/>
      <c r="AJA10" s="204"/>
      <c r="AJB10" s="204"/>
      <c r="AJC10" s="204"/>
      <c r="AJD10" s="204"/>
      <c r="AJE10" s="204"/>
      <c r="AJF10" s="204"/>
      <c r="AJG10" s="204"/>
      <c r="AJH10" s="204"/>
      <c r="AJI10" s="204"/>
      <c r="AJJ10" s="204"/>
      <c r="AJK10" s="204"/>
      <c r="AJL10" s="204"/>
      <c r="AJM10" s="204"/>
      <c r="AJN10" s="204"/>
      <c r="AJO10" s="204"/>
      <c r="AJP10" s="204"/>
      <c r="AJQ10" s="204"/>
      <c r="AJR10" s="204"/>
      <c r="AJS10" s="204"/>
      <c r="AJT10" s="204"/>
      <c r="AJU10" s="204"/>
      <c r="AJV10" s="204"/>
      <c r="AJW10" s="204"/>
      <c r="AJX10" s="204"/>
      <c r="AJY10" s="204"/>
      <c r="AJZ10" s="204"/>
      <c r="AKA10" s="204"/>
      <c r="AKB10" s="204"/>
      <c r="AKC10" s="204"/>
      <c r="AKD10" s="204"/>
      <c r="AKE10" s="204"/>
      <c r="AKF10" s="204"/>
      <c r="AKG10" s="204"/>
      <c r="AKH10" s="204"/>
      <c r="AKI10" s="204"/>
      <c r="AKJ10" s="204"/>
      <c r="AKK10" s="204"/>
      <c r="AKL10" s="204"/>
      <c r="AKM10" s="204"/>
      <c r="AKN10" s="204"/>
      <c r="AKO10" s="204"/>
      <c r="AKP10" s="204"/>
      <c r="AKQ10" s="204"/>
      <c r="AKR10" s="204"/>
      <c r="AKS10" s="204"/>
      <c r="AKT10" s="204"/>
      <c r="AKU10" s="204"/>
      <c r="AKV10" s="204"/>
      <c r="AKW10" s="204"/>
      <c r="AKX10" s="204"/>
      <c r="AKY10" s="204"/>
      <c r="AKZ10" s="204"/>
      <c r="ALA10" s="204"/>
      <c r="ALB10" s="204"/>
      <c r="ALC10" s="204"/>
      <c r="ALD10" s="204"/>
      <c r="ALE10" s="204"/>
    </row>
    <row r="11" spans="1:993" s="206" customFormat="1" ht="35.25" customHeight="1" x14ac:dyDescent="0.25">
      <c r="F11" s="605" t="s">
        <v>1950</v>
      </c>
      <c r="G11" s="472"/>
      <c r="H11" s="472"/>
      <c r="I11" s="472"/>
      <c r="J11" s="472"/>
      <c r="K11" s="472"/>
      <c r="L11" s="473"/>
      <c r="M11" s="481"/>
      <c r="N11" s="481"/>
      <c r="O11" s="472"/>
      <c r="P11" s="472"/>
      <c r="Q11" s="472"/>
      <c r="R11" s="472"/>
      <c r="S11" s="472"/>
      <c r="T11" s="472"/>
      <c r="U11" s="472"/>
      <c r="V11" s="472"/>
      <c r="W11" s="473"/>
      <c r="X11" s="472"/>
      <c r="Y11" s="472"/>
      <c r="Z11" s="366"/>
      <c r="AB11" s="1009"/>
    </row>
    <row r="12" spans="1:993" s="208" customFormat="1" ht="34.5" customHeight="1" x14ac:dyDescent="0.35">
      <c r="A12" s="181"/>
      <c r="B12" s="181"/>
      <c r="C12" s="181"/>
      <c r="D12" s="181"/>
      <c r="E12" s="181"/>
      <c r="F12" s="469"/>
      <c r="G12" s="469"/>
      <c r="H12" s="469"/>
      <c r="I12" s="469"/>
      <c r="J12" s="469"/>
      <c r="K12" s="469"/>
      <c r="L12" s="469"/>
      <c r="M12" s="473"/>
      <c r="N12" s="473"/>
      <c r="O12" s="469"/>
      <c r="P12" s="469"/>
      <c r="Q12" s="469"/>
      <c r="R12" s="469"/>
      <c r="S12" s="472"/>
      <c r="T12" s="472"/>
      <c r="U12" s="471"/>
      <c r="V12" s="471"/>
      <c r="W12" s="469"/>
      <c r="X12" s="469"/>
      <c r="Y12" s="469"/>
      <c r="Z12" s="363"/>
      <c r="AA12" s="209"/>
      <c r="AB12" s="1009"/>
      <c r="AC12" s="181"/>
      <c r="AD12" s="181"/>
      <c r="AE12" s="181"/>
      <c r="AF12" s="181"/>
      <c r="AG12" s="181"/>
      <c r="AH12" s="181"/>
      <c r="AI12" s="181"/>
      <c r="AJ12" s="181"/>
      <c r="AK12" s="181"/>
      <c r="AL12" s="181"/>
      <c r="AM12" s="181"/>
      <c r="AN12" s="181"/>
      <c r="AO12" s="181"/>
      <c r="AP12" s="181"/>
      <c r="AR12" s="181"/>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1"/>
      <c r="BO12" s="181"/>
      <c r="BP12" s="181"/>
      <c r="BQ12" s="181"/>
      <c r="BR12" s="181"/>
      <c r="BS12" s="181"/>
      <c r="BT12" s="181"/>
      <c r="BU12" s="181"/>
      <c r="BV12" s="181"/>
      <c r="BW12" s="181"/>
      <c r="BX12" s="181"/>
      <c r="BY12" s="181"/>
      <c r="BZ12" s="181"/>
      <c r="CA12" s="181"/>
      <c r="CB12" s="181"/>
      <c r="CC12" s="181"/>
      <c r="CD12" s="181"/>
      <c r="CE12" s="181"/>
      <c r="CF12" s="181"/>
      <c r="CG12" s="181"/>
      <c r="CH12" s="181"/>
      <c r="CI12" s="181"/>
      <c r="CJ12" s="181"/>
      <c r="CK12" s="181"/>
      <c r="CL12" s="181"/>
      <c r="CM12" s="181"/>
      <c r="CN12" s="181"/>
      <c r="CO12" s="181"/>
      <c r="CP12" s="181"/>
      <c r="CQ12" s="181"/>
      <c r="CR12" s="181"/>
      <c r="CS12" s="181"/>
      <c r="CT12" s="181"/>
      <c r="CU12" s="181"/>
      <c r="CV12" s="181"/>
      <c r="CW12" s="181"/>
      <c r="CX12" s="181"/>
      <c r="CY12" s="181"/>
      <c r="CZ12" s="181"/>
      <c r="DA12" s="181"/>
      <c r="DB12" s="181"/>
      <c r="DC12" s="181"/>
      <c r="DD12" s="181"/>
      <c r="DE12" s="181"/>
      <c r="DF12" s="181"/>
      <c r="DG12" s="181"/>
      <c r="DH12" s="181"/>
      <c r="DI12" s="181"/>
      <c r="DJ12" s="181"/>
      <c r="DK12" s="181"/>
      <c r="DL12" s="181"/>
      <c r="DM12" s="181"/>
      <c r="DN12" s="181"/>
      <c r="DO12" s="181"/>
      <c r="DP12" s="181"/>
      <c r="DQ12" s="181"/>
      <c r="DR12" s="181"/>
      <c r="DS12" s="181"/>
      <c r="DT12" s="181"/>
      <c r="DU12" s="181"/>
      <c r="DV12" s="181"/>
      <c r="DW12" s="181"/>
      <c r="DX12" s="181"/>
      <c r="DY12" s="181"/>
      <c r="DZ12" s="181"/>
      <c r="EA12" s="181"/>
      <c r="EB12" s="181"/>
      <c r="EC12" s="181"/>
      <c r="ED12" s="181"/>
      <c r="EE12" s="181"/>
      <c r="EF12" s="181"/>
      <c r="EG12" s="181"/>
      <c r="EH12" s="181"/>
      <c r="EI12" s="181"/>
      <c r="EJ12" s="181"/>
      <c r="EK12" s="181"/>
      <c r="EL12" s="181"/>
      <c r="EM12" s="181"/>
      <c r="EN12" s="181"/>
      <c r="EO12" s="181"/>
      <c r="EP12" s="181"/>
      <c r="EQ12" s="181"/>
      <c r="ER12" s="181"/>
      <c r="ES12" s="181"/>
      <c r="ET12" s="181"/>
      <c r="EU12" s="181"/>
      <c r="EV12" s="181"/>
      <c r="EW12" s="181"/>
      <c r="EX12" s="181"/>
      <c r="EY12" s="181"/>
      <c r="EZ12" s="181"/>
      <c r="FA12" s="181"/>
      <c r="FB12" s="181"/>
      <c r="FC12" s="181"/>
      <c r="FD12" s="181"/>
      <c r="FE12" s="181"/>
      <c r="FF12" s="181"/>
      <c r="FG12" s="181"/>
      <c r="FH12" s="181"/>
      <c r="FI12" s="181"/>
      <c r="FJ12" s="181"/>
      <c r="FK12" s="181"/>
      <c r="FL12" s="181"/>
      <c r="FM12" s="181"/>
      <c r="FN12" s="181"/>
      <c r="FO12" s="181"/>
      <c r="FP12" s="181"/>
      <c r="FQ12" s="181"/>
      <c r="FR12" s="181"/>
      <c r="FS12" s="181"/>
      <c r="FT12" s="181"/>
      <c r="FU12" s="181"/>
      <c r="FV12" s="181"/>
      <c r="FW12" s="181"/>
      <c r="FX12" s="181"/>
      <c r="FY12" s="181"/>
      <c r="FZ12" s="181"/>
      <c r="GA12" s="181"/>
      <c r="GB12" s="181"/>
      <c r="GC12" s="181"/>
      <c r="GD12" s="181"/>
      <c r="GE12" s="181"/>
      <c r="GF12" s="181"/>
      <c r="GG12" s="181"/>
      <c r="GH12" s="181"/>
      <c r="GI12" s="181"/>
      <c r="GJ12" s="181"/>
      <c r="GK12" s="181"/>
      <c r="GL12" s="181"/>
      <c r="GM12" s="181"/>
      <c r="GN12" s="181"/>
      <c r="GO12" s="181"/>
      <c r="GP12" s="181"/>
      <c r="GQ12" s="181"/>
      <c r="GR12" s="181"/>
      <c r="GS12" s="181"/>
      <c r="GT12" s="181"/>
      <c r="GU12" s="181"/>
      <c r="GV12" s="181"/>
      <c r="GW12" s="181"/>
      <c r="GX12" s="181"/>
      <c r="GY12" s="181"/>
      <c r="GZ12" s="181"/>
      <c r="HA12" s="181"/>
      <c r="HB12" s="181"/>
      <c r="HC12" s="181"/>
      <c r="HD12" s="181"/>
      <c r="HE12" s="181"/>
      <c r="HF12" s="181"/>
      <c r="HG12" s="181"/>
      <c r="HH12" s="181"/>
      <c r="HI12" s="181"/>
      <c r="HJ12" s="181"/>
      <c r="HK12" s="181"/>
      <c r="HL12" s="181"/>
      <c r="HM12" s="181"/>
      <c r="HN12" s="181"/>
      <c r="HO12" s="181"/>
      <c r="HP12" s="181"/>
      <c r="HQ12" s="181"/>
      <c r="HR12" s="181"/>
      <c r="HS12" s="181"/>
      <c r="HT12" s="181"/>
      <c r="HU12" s="181"/>
      <c r="HV12" s="181"/>
      <c r="HW12" s="181"/>
      <c r="HX12" s="181"/>
      <c r="HY12" s="181"/>
      <c r="HZ12" s="181"/>
      <c r="IA12" s="181"/>
      <c r="IB12" s="181"/>
      <c r="IC12" s="181"/>
      <c r="ID12" s="181"/>
      <c r="IE12" s="181"/>
      <c r="IF12" s="181"/>
      <c r="IG12" s="181"/>
      <c r="IH12" s="181"/>
      <c r="II12" s="181"/>
      <c r="IJ12" s="181"/>
      <c r="IK12" s="181"/>
      <c r="IL12" s="181"/>
      <c r="IM12" s="181"/>
      <c r="IN12" s="181"/>
      <c r="IO12" s="181"/>
      <c r="IP12" s="181"/>
      <c r="IQ12" s="181"/>
      <c r="IR12" s="181"/>
      <c r="IS12" s="181"/>
      <c r="IT12" s="181"/>
      <c r="IU12" s="181"/>
      <c r="IV12" s="181"/>
      <c r="IW12" s="181"/>
      <c r="IX12" s="181"/>
      <c r="IY12" s="181"/>
      <c r="IZ12" s="181"/>
      <c r="JA12" s="181"/>
      <c r="JB12" s="181"/>
      <c r="JC12" s="181"/>
      <c r="JD12" s="181"/>
      <c r="JE12" s="181"/>
      <c r="JF12" s="181"/>
      <c r="JG12" s="181"/>
      <c r="JH12" s="181"/>
      <c r="JI12" s="181"/>
      <c r="JJ12" s="181"/>
      <c r="JK12" s="181"/>
      <c r="JL12" s="181"/>
      <c r="JM12" s="181"/>
      <c r="JN12" s="181"/>
      <c r="JO12" s="181"/>
      <c r="JP12" s="181"/>
      <c r="JQ12" s="181"/>
      <c r="JR12" s="181"/>
      <c r="JS12" s="181"/>
      <c r="JT12" s="181"/>
      <c r="JU12" s="181"/>
      <c r="JV12" s="181"/>
      <c r="JW12" s="181"/>
      <c r="JX12" s="181"/>
      <c r="JY12" s="181"/>
      <c r="JZ12" s="181"/>
      <c r="KA12" s="181"/>
      <c r="KB12" s="181"/>
      <c r="KC12" s="181"/>
      <c r="KD12" s="181"/>
      <c r="KE12" s="181"/>
      <c r="KF12" s="181"/>
      <c r="KG12" s="181"/>
      <c r="KH12" s="181"/>
      <c r="KI12" s="181"/>
      <c r="KJ12" s="181"/>
      <c r="KK12" s="181"/>
      <c r="KL12" s="181"/>
      <c r="KM12" s="181"/>
      <c r="KN12" s="181"/>
      <c r="KO12" s="181"/>
      <c r="KP12" s="181"/>
      <c r="KQ12" s="181"/>
      <c r="KR12" s="181"/>
      <c r="KS12" s="181"/>
      <c r="KT12" s="181"/>
      <c r="KU12" s="181"/>
      <c r="KV12" s="181"/>
      <c r="KW12" s="181"/>
      <c r="KX12" s="181"/>
      <c r="KY12" s="181"/>
      <c r="KZ12" s="181"/>
      <c r="LA12" s="181"/>
      <c r="LB12" s="181"/>
      <c r="LC12" s="181"/>
      <c r="LD12" s="181"/>
      <c r="LE12" s="181"/>
      <c r="LF12" s="181"/>
      <c r="LG12" s="181"/>
      <c r="LH12" s="181"/>
      <c r="LI12" s="181"/>
      <c r="LJ12" s="181"/>
      <c r="LK12" s="181"/>
      <c r="LL12" s="181"/>
      <c r="LM12" s="181"/>
      <c r="LN12" s="181"/>
      <c r="LO12" s="181"/>
      <c r="LP12" s="181"/>
      <c r="LQ12" s="181"/>
      <c r="LR12" s="181"/>
      <c r="LS12" s="181"/>
      <c r="LT12" s="181"/>
      <c r="LU12" s="181"/>
      <c r="LV12" s="181"/>
      <c r="LW12" s="181"/>
      <c r="LX12" s="181"/>
      <c r="LY12" s="181"/>
      <c r="LZ12" s="181"/>
      <c r="MA12" s="181"/>
      <c r="MB12" s="181"/>
      <c r="MC12" s="181"/>
      <c r="MD12" s="181"/>
      <c r="ME12" s="181"/>
      <c r="MF12" s="181"/>
      <c r="MG12" s="181"/>
      <c r="MH12" s="181"/>
      <c r="MI12" s="181"/>
      <c r="MJ12" s="181"/>
      <c r="MK12" s="181"/>
      <c r="ML12" s="181"/>
      <c r="MM12" s="181"/>
      <c r="MN12" s="181"/>
      <c r="MO12" s="181"/>
      <c r="MP12" s="181"/>
      <c r="MQ12" s="181"/>
      <c r="MR12" s="181"/>
      <c r="MS12" s="181"/>
      <c r="MT12" s="181"/>
      <c r="MU12" s="181"/>
      <c r="MV12" s="181"/>
      <c r="MW12" s="181"/>
      <c r="MX12" s="181"/>
      <c r="MY12" s="181"/>
      <c r="MZ12" s="181"/>
      <c r="NA12" s="181"/>
      <c r="NB12" s="181"/>
      <c r="NC12" s="181"/>
      <c r="ND12" s="181"/>
      <c r="NE12" s="181"/>
      <c r="NF12" s="181"/>
      <c r="NG12" s="181"/>
      <c r="NH12" s="181"/>
      <c r="NI12" s="181"/>
      <c r="NJ12" s="181"/>
      <c r="NK12" s="181"/>
      <c r="NL12" s="181"/>
      <c r="NM12" s="181"/>
      <c r="NN12" s="181"/>
      <c r="NO12" s="181"/>
      <c r="NP12" s="181"/>
      <c r="NQ12" s="181"/>
      <c r="NR12" s="181"/>
      <c r="NS12" s="181"/>
      <c r="NT12" s="181"/>
      <c r="NU12" s="181"/>
      <c r="NV12" s="181"/>
      <c r="NW12" s="181"/>
      <c r="NX12" s="181"/>
      <c r="NY12" s="181"/>
      <c r="NZ12" s="181"/>
      <c r="OA12" s="181"/>
      <c r="OB12" s="181"/>
      <c r="OC12" s="181"/>
      <c r="OD12" s="181"/>
      <c r="OE12" s="181"/>
      <c r="OF12" s="181"/>
      <c r="OG12" s="181"/>
      <c r="OH12" s="181"/>
      <c r="OI12" s="181"/>
      <c r="OJ12" s="181"/>
      <c r="OK12" s="181"/>
      <c r="OL12" s="181"/>
      <c r="OM12" s="181"/>
      <c r="ON12" s="181"/>
      <c r="OO12" s="181"/>
      <c r="OP12" s="181"/>
      <c r="OQ12" s="181"/>
      <c r="OR12" s="181"/>
      <c r="OS12" s="181"/>
      <c r="OT12" s="181"/>
      <c r="OU12" s="181"/>
      <c r="OV12" s="181"/>
      <c r="OW12" s="181"/>
      <c r="OX12" s="181"/>
      <c r="OY12" s="181"/>
      <c r="OZ12" s="181"/>
      <c r="PA12" s="181"/>
      <c r="PB12" s="181"/>
      <c r="PC12" s="181"/>
      <c r="PD12" s="181"/>
      <c r="PE12" s="181"/>
      <c r="PF12" s="181"/>
      <c r="PG12" s="181"/>
      <c r="PH12" s="181"/>
      <c r="PI12" s="181"/>
      <c r="PJ12" s="181"/>
      <c r="PK12" s="181"/>
      <c r="PL12" s="181"/>
      <c r="PM12" s="181"/>
      <c r="PN12" s="181"/>
      <c r="PO12" s="181"/>
      <c r="PP12" s="181"/>
      <c r="PQ12" s="181"/>
      <c r="PR12" s="181"/>
      <c r="PS12" s="181"/>
      <c r="PT12" s="181"/>
      <c r="PU12" s="181"/>
      <c r="PV12" s="181"/>
      <c r="PW12" s="181"/>
      <c r="PX12" s="181"/>
      <c r="PY12" s="181"/>
      <c r="PZ12" s="181"/>
      <c r="QA12" s="181"/>
      <c r="QB12" s="181"/>
      <c r="QC12" s="181"/>
      <c r="QD12" s="181"/>
      <c r="QE12" s="181"/>
      <c r="QF12" s="181"/>
      <c r="QG12" s="181"/>
      <c r="QH12" s="181"/>
      <c r="QI12" s="181"/>
      <c r="QJ12" s="181"/>
      <c r="QK12" s="181"/>
      <c r="QL12" s="181"/>
      <c r="QM12" s="181"/>
      <c r="QN12" s="181"/>
      <c r="QO12" s="181"/>
      <c r="QP12" s="181"/>
      <c r="QQ12" s="181"/>
      <c r="QR12" s="181"/>
      <c r="QS12" s="181"/>
      <c r="QT12" s="181"/>
      <c r="QU12" s="181"/>
      <c r="QV12" s="181"/>
      <c r="QW12" s="181"/>
      <c r="QX12" s="181"/>
      <c r="QY12" s="181"/>
      <c r="QZ12" s="181"/>
      <c r="RA12" s="181"/>
      <c r="RB12" s="181"/>
      <c r="RC12" s="181"/>
      <c r="RD12" s="181"/>
      <c r="RE12" s="181"/>
      <c r="RF12" s="181"/>
      <c r="RG12" s="181"/>
      <c r="RH12" s="181"/>
      <c r="RI12" s="181"/>
      <c r="RJ12" s="181"/>
      <c r="RK12" s="181"/>
      <c r="RL12" s="181"/>
      <c r="RM12" s="181"/>
      <c r="RN12" s="181"/>
      <c r="RO12" s="181"/>
      <c r="RP12" s="181"/>
      <c r="RQ12" s="181"/>
      <c r="RR12" s="181"/>
      <c r="RS12" s="181"/>
      <c r="RT12" s="181"/>
      <c r="RU12" s="181"/>
      <c r="RV12" s="181"/>
      <c r="RW12" s="181"/>
      <c r="RX12" s="181"/>
      <c r="RY12" s="181"/>
      <c r="RZ12" s="181"/>
      <c r="SA12" s="181"/>
      <c r="SB12" s="181"/>
      <c r="SC12" s="181"/>
      <c r="SD12" s="181"/>
      <c r="SE12" s="181"/>
      <c r="SF12" s="181"/>
      <c r="SG12" s="181"/>
      <c r="SH12" s="181"/>
      <c r="SI12" s="181"/>
      <c r="SJ12" s="181"/>
      <c r="SK12" s="181"/>
      <c r="SL12" s="181"/>
      <c r="SM12" s="181"/>
      <c r="SN12" s="181"/>
      <c r="SO12" s="181"/>
      <c r="SP12" s="181"/>
      <c r="SQ12" s="181"/>
      <c r="SR12" s="181"/>
      <c r="SS12" s="181"/>
      <c r="ST12" s="181"/>
      <c r="SU12" s="181"/>
      <c r="SV12" s="181"/>
      <c r="SW12" s="181"/>
      <c r="SX12" s="181"/>
      <c r="SY12" s="181"/>
      <c r="SZ12" s="181"/>
      <c r="TA12" s="181"/>
      <c r="TB12" s="181"/>
      <c r="TC12" s="181"/>
      <c r="TD12" s="181"/>
      <c r="TE12" s="181"/>
      <c r="TF12" s="181"/>
      <c r="TG12" s="181"/>
      <c r="TH12" s="181"/>
      <c r="TI12" s="181"/>
      <c r="TJ12" s="181"/>
      <c r="TK12" s="181"/>
      <c r="TL12" s="181"/>
      <c r="TM12" s="181"/>
      <c r="TN12" s="181"/>
      <c r="TO12" s="181"/>
      <c r="TP12" s="181"/>
      <c r="TQ12" s="181"/>
      <c r="TR12" s="181"/>
      <c r="TS12" s="181"/>
      <c r="TT12" s="181"/>
      <c r="TU12" s="181"/>
      <c r="TV12" s="181"/>
      <c r="TW12" s="181"/>
      <c r="TX12" s="181"/>
      <c r="TY12" s="181"/>
      <c r="TZ12" s="181"/>
      <c r="UA12" s="181"/>
      <c r="UB12" s="181"/>
      <c r="UC12" s="181"/>
      <c r="UD12" s="181"/>
      <c r="UE12" s="181"/>
      <c r="UF12" s="181"/>
      <c r="UG12" s="181"/>
      <c r="UH12" s="181"/>
      <c r="UI12" s="181"/>
      <c r="UJ12" s="181"/>
      <c r="UK12" s="181"/>
      <c r="UL12" s="181"/>
      <c r="UM12" s="181"/>
      <c r="UN12" s="181"/>
      <c r="UO12" s="181"/>
      <c r="UP12" s="181"/>
      <c r="UQ12" s="181"/>
      <c r="UR12" s="181"/>
      <c r="US12" s="181"/>
      <c r="UT12" s="181"/>
      <c r="UU12" s="181"/>
      <c r="UV12" s="181"/>
      <c r="UW12" s="181"/>
      <c r="UX12" s="181"/>
      <c r="UY12" s="181"/>
      <c r="UZ12" s="181"/>
      <c r="VA12" s="181"/>
      <c r="VB12" s="181"/>
      <c r="VC12" s="181"/>
      <c r="VD12" s="181"/>
      <c r="VE12" s="181"/>
      <c r="VF12" s="181"/>
      <c r="VG12" s="181"/>
      <c r="VH12" s="181"/>
      <c r="VI12" s="181"/>
      <c r="VJ12" s="181"/>
      <c r="VK12" s="181"/>
      <c r="VL12" s="181"/>
      <c r="VM12" s="181"/>
      <c r="VN12" s="181"/>
      <c r="VO12" s="181"/>
      <c r="VP12" s="181"/>
      <c r="VQ12" s="181"/>
      <c r="VR12" s="181"/>
      <c r="VS12" s="181"/>
      <c r="VT12" s="181"/>
      <c r="VU12" s="181"/>
      <c r="VV12" s="181"/>
      <c r="VW12" s="181"/>
      <c r="VX12" s="181"/>
      <c r="VY12" s="181"/>
      <c r="VZ12" s="181"/>
      <c r="WA12" s="181"/>
      <c r="WB12" s="181"/>
      <c r="WC12" s="181"/>
      <c r="WD12" s="181"/>
      <c r="WE12" s="181"/>
      <c r="WF12" s="181"/>
      <c r="WG12" s="181"/>
      <c r="WH12" s="181"/>
      <c r="WI12" s="181"/>
      <c r="WJ12" s="181"/>
      <c r="WK12" s="181"/>
      <c r="WL12" s="181"/>
      <c r="WM12" s="181"/>
      <c r="WN12" s="181"/>
      <c r="WO12" s="181"/>
      <c r="WP12" s="181"/>
      <c r="WQ12" s="181"/>
      <c r="WR12" s="181"/>
      <c r="WS12" s="181"/>
      <c r="WT12" s="181"/>
      <c r="WU12" s="181"/>
      <c r="WV12" s="181"/>
      <c r="WW12" s="181"/>
      <c r="WX12" s="181"/>
      <c r="WY12" s="181"/>
      <c r="WZ12" s="181"/>
      <c r="XA12" s="181"/>
      <c r="XB12" s="181"/>
      <c r="XC12" s="181"/>
      <c r="XD12" s="181"/>
      <c r="XE12" s="181"/>
      <c r="XF12" s="181"/>
      <c r="XG12" s="181"/>
      <c r="XH12" s="181"/>
      <c r="XI12" s="181"/>
      <c r="XJ12" s="181"/>
      <c r="XK12" s="181"/>
      <c r="XL12" s="181"/>
      <c r="XM12" s="181"/>
      <c r="XN12" s="181"/>
      <c r="XO12" s="181"/>
      <c r="XP12" s="181"/>
      <c r="XQ12" s="181"/>
      <c r="XR12" s="181"/>
      <c r="XS12" s="181"/>
      <c r="XT12" s="181"/>
      <c r="XU12" s="181"/>
      <c r="XV12" s="181"/>
      <c r="XW12" s="181"/>
      <c r="XX12" s="181"/>
      <c r="XY12" s="181"/>
      <c r="XZ12" s="181"/>
      <c r="YA12" s="181"/>
      <c r="YB12" s="181"/>
      <c r="YC12" s="181"/>
      <c r="YD12" s="181"/>
      <c r="YE12" s="181"/>
      <c r="YF12" s="181"/>
      <c r="YG12" s="181"/>
      <c r="YH12" s="181"/>
      <c r="YI12" s="181"/>
      <c r="YJ12" s="181"/>
      <c r="YK12" s="181"/>
      <c r="YL12" s="181"/>
      <c r="YM12" s="181"/>
      <c r="YN12" s="181"/>
      <c r="YO12" s="181"/>
      <c r="YP12" s="181"/>
      <c r="YQ12" s="181"/>
      <c r="YR12" s="181"/>
      <c r="YS12" s="181"/>
      <c r="YT12" s="181"/>
      <c r="YU12" s="181"/>
      <c r="YV12" s="181"/>
      <c r="YW12" s="181"/>
      <c r="YX12" s="181"/>
      <c r="YY12" s="181"/>
      <c r="YZ12" s="181"/>
      <c r="ZA12" s="181"/>
      <c r="ZB12" s="181"/>
      <c r="ZC12" s="181"/>
      <c r="ZD12" s="181"/>
      <c r="ZE12" s="181"/>
      <c r="ZF12" s="181"/>
      <c r="ZG12" s="181"/>
      <c r="ZH12" s="181"/>
      <c r="ZI12" s="181"/>
      <c r="ZJ12" s="181"/>
      <c r="ZK12" s="181"/>
      <c r="ZL12" s="181"/>
      <c r="ZM12" s="181"/>
      <c r="ZN12" s="181"/>
      <c r="ZO12" s="181"/>
      <c r="ZP12" s="181"/>
      <c r="ZQ12" s="181"/>
      <c r="ZR12" s="181"/>
      <c r="ZS12" s="181"/>
      <c r="ZT12" s="181"/>
      <c r="ZU12" s="181"/>
      <c r="ZV12" s="181"/>
      <c r="ZW12" s="181"/>
      <c r="ZX12" s="181"/>
      <c r="ZY12" s="181"/>
      <c r="ZZ12" s="181"/>
      <c r="AAA12" s="181"/>
      <c r="AAB12" s="181"/>
      <c r="AAC12" s="181"/>
      <c r="AAD12" s="181"/>
      <c r="AAE12" s="181"/>
      <c r="AAF12" s="181"/>
      <c r="AAG12" s="181"/>
      <c r="AAH12" s="181"/>
      <c r="AAI12" s="181"/>
      <c r="AAJ12" s="181"/>
      <c r="AAK12" s="181"/>
      <c r="AAL12" s="181"/>
      <c r="AAM12" s="181"/>
      <c r="AAN12" s="181"/>
      <c r="AAO12" s="181"/>
      <c r="AAP12" s="181"/>
      <c r="AAQ12" s="181"/>
      <c r="AAR12" s="181"/>
      <c r="AAS12" s="181"/>
      <c r="AAT12" s="181"/>
      <c r="AAU12" s="181"/>
      <c r="AAV12" s="181"/>
      <c r="AAW12" s="181"/>
      <c r="AAX12" s="181"/>
      <c r="AAY12" s="181"/>
      <c r="AAZ12" s="181"/>
      <c r="ABA12" s="181"/>
      <c r="ABB12" s="181"/>
      <c r="ABC12" s="181"/>
      <c r="ABD12" s="181"/>
      <c r="ABE12" s="181"/>
      <c r="ABF12" s="181"/>
      <c r="ABG12" s="181"/>
      <c r="ABH12" s="181"/>
      <c r="ABI12" s="181"/>
      <c r="ABJ12" s="181"/>
      <c r="ABK12" s="181"/>
      <c r="ABL12" s="181"/>
      <c r="ABM12" s="181"/>
      <c r="ABN12" s="181"/>
      <c r="ABO12" s="181"/>
      <c r="ABP12" s="181"/>
      <c r="ABQ12" s="181"/>
      <c r="ABR12" s="181"/>
      <c r="ABS12" s="181"/>
      <c r="ABT12" s="181"/>
      <c r="ABU12" s="181"/>
      <c r="ABV12" s="181"/>
      <c r="ABW12" s="181"/>
      <c r="ABX12" s="181"/>
      <c r="ABY12" s="181"/>
      <c r="ABZ12" s="181"/>
      <c r="ACA12" s="181"/>
      <c r="ACB12" s="181"/>
      <c r="ACC12" s="181"/>
      <c r="ACD12" s="181"/>
      <c r="ACE12" s="181"/>
      <c r="ACF12" s="181"/>
      <c r="ACG12" s="181"/>
      <c r="ACH12" s="181"/>
      <c r="ACI12" s="181"/>
      <c r="ACJ12" s="181"/>
      <c r="ACK12" s="181"/>
      <c r="ACL12" s="181"/>
      <c r="ACM12" s="181"/>
      <c r="ACN12" s="181"/>
      <c r="ACO12" s="181"/>
      <c r="ACP12" s="181"/>
      <c r="ACQ12" s="181"/>
      <c r="ACR12" s="181"/>
      <c r="ACS12" s="181"/>
      <c r="ACT12" s="181"/>
      <c r="ACU12" s="181"/>
      <c r="ACV12" s="181"/>
      <c r="ACW12" s="181"/>
      <c r="ACX12" s="181"/>
      <c r="ACY12" s="181"/>
      <c r="ACZ12" s="181"/>
      <c r="ADA12" s="181"/>
      <c r="ADB12" s="181"/>
      <c r="ADC12" s="181"/>
      <c r="ADD12" s="181"/>
      <c r="ADE12" s="181"/>
      <c r="ADF12" s="181"/>
      <c r="ADG12" s="181"/>
      <c r="ADH12" s="181"/>
      <c r="ADI12" s="181"/>
      <c r="ADJ12" s="181"/>
      <c r="ADK12" s="181"/>
      <c r="ADL12" s="181"/>
      <c r="ADM12" s="181"/>
      <c r="ADN12" s="181"/>
      <c r="ADO12" s="181"/>
      <c r="ADP12" s="181"/>
      <c r="ADQ12" s="181"/>
      <c r="ADR12" s="181"/>
      <c r="ADS12" s="181"/>
      <c r="ADT12" s="181"/>
      <c r="ADU12" s="181"/>
      <c r="ADV12" s="181"/>
      <c r="ADW12" s="181"/>
      <c r="ADX12" s="181"/>
      <c r="ADY12" s="181"/>
      <c r="ADZ12" s="181"/>
      <c r="AEA12" s="181"/>
      <c r="AEB12" s="181"/>
      <c r="AEC12" s="181"/>
      <c r="AED12" s="181"/>
      <c r="AEE12" s="181"/>
      <c r="AEF12" s="181"/>
      <c r="AEG12" s="181"/>
      <c r="AEH12" s="181"/>
      <c r="AEI12" s="181"/>
      <c r="AEJ12" s="181"/>
      <c r="AEK12" s="181"/>
      <c r="AEL12" s="181"/>
      <c r="AEM12" s="181"/>
      <c r="AEN12" s="181"/>
      <c r="AEO12" s="181"/>
      <c r="AEP12" s="181"/>
      <c r="AEQ12" s="181"/>
      <c r="AER12" s="181"/>
      <c r="AES12" s="181"/>
      <c r="AET12" s="181"/>
      <c r="AEU12" s="181"/>
      <c r="AEV12" s="181"/>
      <c r="AEW12" s="181"/>
      <c r="AEX12" s="181"/>
      <c r="AEY12" s="181"/>
      <c r="AEZ12" s="181"/>
      <c r="AFA12" s="181"/>
      <c r="AFB12" s="181"/>
      <c r="AFC12" s="181"/>
      <c r="AFD12" s="181"/>
      <c r="AFE12" s="181"/>
      <c r="AFF12" s="181"/>
      <c r="AFG12" s="181"/>
      <c r="AFH12" s="181"/>
      <c r="AFI12" s="181"/>
      <c r="AFJ12" s="181"/>
      <c r="AFK12" s="181"/>
      <c r="AFL12" s="181"/>
      <c r="AFM12" s="181"/>
      <c r="AFN12" s="181"/>
      <c r="AFO12" s="181"/>
      <c r="AFP12" s="181"/>
      <c r="AFQ12" s="181"/>
      <c r="AFR12" s="181"/>
      <c r="AFS12" s="181"/>
      <c r="AFT12" s="181"/>
      <c r="AFU12" s="181"/>
      <c r="AFV12" s="181"/>
      <c r="AFW12" s="181"/>
      <c r="AFX12" s="181"/>
      <c r="AFY12" s="181"/>
      <c r="AFZ12" s="181"/>
      <c r="AGA12" s="181"/>
      <c r="AGB12" s="181"/>
      <c r="AGC12" s="181"/>
      <c r="AGD12" s="181"/>
      <c r="AGE12" s="181"/>
      <c r="AGF12" s="181"/>
      <c r="AGG12" s="181"/>
      <c r="AGH12" s="181"/>
      <c r="AGI12" s="181"/>
      <c r="AGJ12" s="181"/>
      <c r="AGK12" s="181"/>
      <c r="AGL12" s="181"/>
      <c r="AGM12" s="181"/>
      <c r="AGN12" s="181"/>
      <c r="AGO12" s="181"/>
      <c r="AGP12" s="181"/>
      <c r="AGQ12" s="181"/>
      <c r="AGR12" s="181"/>
      <c r="AGS12" s="181"/>
      <c r="AGT12" s="181"/>
      <c r="AGU12" s="181"/>
      <c r="AGV12" s="181"/>
      <c r="AGW12" s="181"/>
      <c r="AGX12" s="181"/>
      <c r="AGY12" s="181"/>
      <c r="AGZ12" s="181"/>
      <c r="AHA12" s="181"/>
      <c r="AHB12" s="181"/>
      <c r="AHC12" s="181"/>
      <c r="AHD12" s="181"/>
      <c r="AHE12" s="181"/>
      <c r="AHF12" s="181"/>
      <c r="AHG12" s="181"/>
      <c r="AHH12" s="181"/>
      <c r="AHI12" s="181"/>
      <c r="AHJ12" s="181"/>
      <c r="AHK12" s="181"/>
      <c r="AHL12" s="181"/>
      <c r="AHM12" s="181"/>
      <c r="AHN12" s="181"/>
      <c r="AHO12" s="181"/>
      <c r="AHP12" s="181"/>
      <c r="AHQ12" s="181"/>
      <c r="AHR12" s="181"/>
      <c r="AHS12" s="181"/>
      <c r="AHT12" s="181"/>
      <c r="AHU12" s="181"/>
      <c r="AHV12" s="181"/>
      <c r="AHW12" s="181"/>
      <c r="AHX12" s="181"/>
      <c r="AHY12" s="181"/>
      <c r="AHZ12" s="181"/>
      <c r="AIA12" s="181"/>
      <c r="AIB12" s="181"/>
      <c r="AIC12" s="181"/>
      <c r="AID12" s="181"/>
      <c r="AIE12" s="181"/>
      <c r="AIF12" s="181"/>
      <c r="AIG12" s="181"/>
      <c r="AIH12" s="181"/>
      <c r="AII12" s="181"/>
      <c r="AIJ12" s="181"/>
      <c r="AIK12" s="181"/>
      <c r="AIL12" s="181"/>
      <c r="AIM12" s="181"/>
      <c r="AIN12" s="181"/>
      <c r="AIO12" s="181"/>
      <c r="AIP12" s="181"/>
      <c r="AIQ12" s="181"/>
      <c r="AIR12" s="181"/>
      <c r="AIS12" s="181"/>
      <c r="AIT12" s="181"/>
      <c r="AIU12" s="181"/>
      <c r="AIV12" s="181"/>
      <c r="AIW12" s="181"/>
      <c r="AIX12" s="181"/>
      <c r="AIY12" s="181"/>
      <c r="AIZ12" s="181"/>
      <c r="AJA12" s="181"/>
      <c r="AJB12" s="181"/>
      <c r="AJC12" s="181"/>
      <c r="AJD12" s="181"/>
      <c r="AJE12" s="181"/>
      <c r="AJF12" s="181"/>
      <c r="AJG12" s="181"/>
      <c r="AJH12" s="181"/>
      <c r="AJI12" s="181"/>
      <c r="AJJ12" s="181"/>
      <c r="AJK12" s="181"/>
      <c r="AJL12" s="181"/>
      <c r="AJM12" s="181"/>
      <c r="AJN12" s="181"/>
      <c r="AJO12" s="181"/>
      <c r="AJP12" s="181"/>
      <c r="AJQ12" s="181"/>
      <c r="AJR12" s="181"/>
      <c r="AJS12" s="181"/>
      <c r="AJT12" s="181"/>
      <c r="AJU12" s="181"/>
      <c r="AJV12" s="181"/>
      <c r="AJW12" s="181"/>
      <c r="AJX12" s="181"/>
      <c r="AJY12" s="181"/>
      <c r="AJZ12" s="181"/>
      <c r="AKA12" s="181"/>
      <c r="AKB12" s="181"/>
      <c r="AKC12" s="181"/>
      <c r="AKD12" s="181"/>
      <c r="AKE12" s="181"/>
      <c r="AKF12" s="181"/>
      <c r="AKG12" s="181"/>
      <c r="AKH12" s="181"/>
      <c r="AKI12" s="181"/>
      <c r="AKJ12" s="181"/>
      <c r="AKK12" s="181"/>
      <c r="AKL12" s="181"/>
      <c r="AKM12" s="181"/>
      <c r="AKN12" s="181"/>
      <c r="AKO12" s="181"/>
      <c r="AKP12" s="181"/>
      <c r="AKQ12" s="181"/>
      <c r="AKR12" s="181"/>
      <c r="AKS12" s="181"/>
      <c r="AKT12" s="181"/>
      <c r="AKU12" s="181"/>
      <c r="AKV12" s="181"/>
      <c r="AKW12" s="181"/>
      <c r="AKX12" s="181"/>
      <c r="AKY12" s="181"/>
      <c r="AKZ12" s="181"/>
      <c r="ALA12" s="181"/>
      <c r="ALB12" s="181"/>
      <c r="ALC12" s="181"/>
      <c r="ALD12" s="181"/>
      <c r="ALE12" s="181"/>
    </row>
    <row r="13" spans="1:993" s="188" customFormat="1" ht="29.25" customHeight="1" x14ac:dyDescent="0.3">
      <c r="S13" s="210"/>
      <c r="T13" s="210"/>
      <c r="U13" s="187"/>
      <c r="V13" s="1013" t="s">
        <v>2434</v>
      </c>
      <c r="W13" s="1014"/>
      <c r="X13" s="1014"/>
      <c r="Y13" s="1014"/>
      <c r="Z13" s="1015"/>
      <c r="AA13" s="186"/>
      <c r="AB13" s="1009"/>
    </row>
    <row r="14" spans="1:993" ht="21.75" customHeight="1" x14ac:dyDescent="0.3">
      <c r="F14" s="186"/>
      <c r="G14" s="186"/>
      <c r="H14" s="186"/>
      <c r="I14" s="186"/>
      <c r="J14" s="186"/>
      <c r="K14" s="186"/>
      <c r="L14" s="186"/>
      <c r="M14" s="186"/>
      <c r="N14" s="186"/>
      <c r="O14" s="186"/>
      <c r="P14" s="186"/>
      <c r="Q14" s="186"/>
      <c r="R14" s="186"/>
      <c r="S14" s="187"/>
      <c r="T14" s="187"/>
      <c r="U14" s="186"/>
      <c r="V14" s="1016"/>
      <c r="W14" s="1017"/>
      <c r="X14" s="1017"/>
      <c r="Y14" s="1017"/>
      <c r="Z14" s="1018"/>
      <c r="AA14" s="188"/>
      <c r="AB14" s="1009"/>
    </row>
    <row r="15" spans="1:993" ht="23.25" customHeight="1" x14ac:dyDescent="0.3">
      <c r="F15" s="196"/>
      <c r="G15" s="196"/>
      <c r="H15" s="196"/>
      <c r="I15" s="196"/>
      <c r="J15" s="196"/>
      <c r="K15" s="196"/>
      <c r="L15" s="194"/>
      <c r="M15" s="194"/>
      <c r="N15" s="194"/>
      <c r="O15" s="194"/>
      <c r="P15" s="186"/>
      <c r="Q15" s="186"/>
      <c r="R15" s="212"/>
      <c r="S15" s="212"/>
      <c r="T15" s="212"/>
      <c r="U15" s="212"/>
      <c r="V15" s="1019"/>
      <c r="W15" s="1020"/>
      <c r="X15" s="1020"/>
      <c r="Y15" s="1020"/>
      <c r="Z15" s="1021"/>
      <c r="AB15" s="1009"/>
    </row>
    <row r="16" spans="1:993" ht="28.5" customHeight="1" x14ac:dyDescent="0.3">
      <c r="F16" s="213"/>
      <c r="G16" s="213"/>
      <c r="H16" s="213"/>
      <c r="I16" s="213"/>
      <c r="J16" s="213"/>
      <c r="K16" s="213"/>
      <c r="L16" s="213"/>
      <c r="M16" s="213"/>
      <c r="N16" s="213"/>
      <c r="O16" s="213"/>
      <c r="P16" s="213"/>
      <c r="Q16" s="213"/>
      <c r="R16" s="213"/>
      <c r="S16" s="213"/>
      <c r="T16" s="213"/>
      <c r="U16" s="213"/>
      <c r="V16" s="213"/>
      <c r="W16" s="213"/>
      <c r="X16" s="213"/>
      <c r="Y16" s="213"/>
      <c r="Z16" s="213"/>
      <c r="AB16" s="1009"/>
      <c r="AC16" s="214"/>
      <c r="AD16" s="214"/>
    </row>
    <row r="17" spans="1:30" ht="32.25" customHeight="1" x14ac:dyDescent="0.3">
      <c r="F17" s="1022" t="s">
        <v>2435</v>
      </c>
      <c r="G17" s="1022"/>
      <c r="H17" s="1022"/>
      <c r="I17" s="1022"/>
      <c r="J17" s="1022"/>
      <c r="K17" s="1022"/>
      <c r="L17" s="1022"/>
      <c r="M17" s="1022"/>
      <c r="N17" s="1022"/>
      <c r="O17" s="1022"/>
      <c r="P17" s="1022"/>
      <c r="Q17" s="1022"/>
      <c r="R17" s="1022"/>
      <c r="S17" s="1022"/>
      <c r="T17" s="1022"/>
      <c r="U17" s="1022"/>
      <c r="V17" s="1022"/>
      <c r="W17" s="1022"/>
      <c r="X17" s="1022"/>
      <c r="Y17" s="1022"/>
      <c r="Z17" s="1022"/>
      <c r="AB17" s="1009"/>
    </row>
    <row r="18" spans="1:30" ht="34.5" x14ac:dyDescent="0.3">
      <c r="F18" s="1022" t="s">
        <v>2436</v>
      </c>
      <c r="G18" s="1022"/>
      <c r="H18" s="1022"/>
      <c r="I18" s="1022"/>
      <c r="J18" s="1022"/>
      <c r="K18" s="1022"/>
      <c r="L18" s="1022"/>
      <c r="M18" s="1022"/>
      <c r="N18" s="1022"/>
      <c r="O18" s="1022"/>
      <c r="P18" s="1022"/>
      <c r="Q18" s="1022"/>
      <c r="R18" s="1022"/>
      <c r="S18" s="1022"/>
      <c r="T18" s="1022"/>
      <c r="U18" s="1022"/>
      <c r="V18" s="1022"/>
      <c r="W18" s="1022"/>
      <c r="X18" s="1022"/>
      <c r="Y18" s="1022"/>
      <c r="Z18" s="1022"/>
      <c r="AB18" s="1009"/>
    </row>
    <row r="19" spans="1:30" ht="32.25" customHeight="1" x14ac:dyDescent="0.3">
      <c r="F19" s="1023" t="str">
        <f>IF(OR(OsnPodaci!A58="",OsnPodaci!B58=""),"Unijeti interval izvještavanja."," od "&amp;TEXT(OsnPodaci!A58,"d.m.yyyy.")&amp;" do "&amp;TEXT(OsnPodaci!B58,"d.m.yyyy.")&amp;" godine")</f>
        <v xml:space="preserve"> od 1.1.2023. do 31.12.2023. godine</v>
      </c>
      <c r="G19" s="1023"/>
      <c r="H19" s="1023"/>
      <c r="I19" s="1023"/>
      <c r="J19" s="1023"/>
      <c r="K19" s="1023"/>
      <c r="L19" s="1023"/>
      <c r="M19" s="1023"/>
      <c r="N19" s="1023"/>
      <c r="O19" s="1023"/>
      <c r="P19" s="1023"/>
      <c r="Q19" s="1023"/>
      <c r="R19" s="1023"/>
      <c r="S19" s="1023"/>
      <c r="T19" s="1023"/>
      <c r="U19" s="1023"/>
      <c r="V19" s="1023"/>
      <c r="W19" s="1023"/>
      <c r="X19" s="1023"/>
      <c r="Y19" s="1023"/>
      <c r="Z19" s="1023"/>
      <c r="AB19" s="1009"/>
    </row>
    <row r="20" spans="1:30" ht="29.25" customHeight="1" x14ac:dyDescent="0.3">
      <c r="F20" s="215"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G20" s="189"/>
      <c r="H20" s="189"/>
      <c r="I20" s="189"/>
      <c r="J20" s="189"/>
      <c r="K20" s="189"/>
      <c r="L20" s="189"/>
      <c r="M20" s="189"/>
      <c r="N20" s="189"/>
      <c r="O20" s="189"/>
      <c r="P20" s="189"/>
      <c r="Q20" s="189"/>
      <c r="R20" s="189"/>
      <c r="S20" s="189"/>
      <c r="T20" s="189"/>
      <c r="U20" s="189"/>
      <c r="V20" s="189"/>
      <c r="W20" s="186"/>
      <c r="X20" s="189"/>
      <c r="Y20" s="633"/>
      <c r="Z20" s="608" t="s">
        <v>2074</v>
      </c>
      <c r="AB20" s="1009"/>
    </row>
    <row r="21" spans="1:30" ht="29.25" customHeight="1" x14ac:dyDescent="0.3">
      <c r="F21" s="1025" t="s">
        <v>2437</v>
      </c>
      <c r="G21" s="1025"/>
      <c r="H21" s="1025"/>
      <c r="I21" s="1025"/>
      <c r="J21" s="1027" t="s">
        <v>2438</v>
      </c>
      <c r="K21" s="1028"/>
      <c r="L21" s="1028"/>
      <c r="M21" s="1028"/>
      <c r="N21" s="1028"/>
      <c r="O21" s="1028"/>
      <c r="P21" s="1025" t="s">
        <v>2439</v>
      </c>
      <c r="Q21" s="1031" t="s">
        <v>2440</v>
      </c>
      <c r="R21" s="1031"/>
      <c r="S21" s="1031"/>
      <c r="T21" s="1031"/>
      <c r="U21" s="1031"/>
      <c r="V21" s="1031"/>
      <c r="W21" s="1031"/>
      <c r="X21" s="1031"/>
      <c r="Y21" s="1031"/>
      <c r="Z21" s="1031"/>
    </row>
    <row r="22" spans="1:30" ht="136.5" customHeight="1" x14ac:dyDescent="0.3">
      <c r="F22" s="1026"/>
      <c r="G22" s="1026"/>
      <c r="H22" s="1026"/>
      <c r="I22" s="1026"/>
      <c r="J22" s="1029"/>
      <c r="K22" s="1030"/>
      <c r="L22" s="1030"/>
      <c r="M22" s="1030"/>
      <c r="N22" s="1030"/>
      <c r="O22" s="1030"/>
      <c r="P22" s="1026"/>
      <c r="Q22" s="1032" t="s">
        <v>2441</v>
      </c>
      <c r="R22" s="1033"/>
      <c r="S22" s="1033"/>
      <c r="T22" s="1033"/>
      <c r="U22" s="1034"/>
      <c r="V22" s="1035" t="s">
        <v>2442</v>
      </c>
      <c r="W22" s="1035"/>
      <c r="X22" s="1035"/>
      <c r="Y22" s="1035"/>
      <c r="Z22" s="1036"/>
      <c r="AC22" s="190"/>
      <c r="AD22" s="190"/>
    </row>
    <row r="23" spans="1:30" ht="25.5" customHeight="1" x14ac:dyDescent="0.3">
      <c r="F23" s="1037">
        <v>1</v>
      </c>
      <c r="G23" s="1037"/>
      <c r="H23" s="1037"/>
      <c r="I23" s="1037"/>
      <c r="J23" s="1038">
        <v>2</v>
      </c>
      <c r="K23" s="1039"/>
      <c r="L23" s="1039"/>
      <c r="M23" s="1039"/>
      <c r="N23" s="1039"/>
      <c r="O23" s="1040"/>
      <c r="P23" s="609">
        <v>3</v>
      </c>
      <c r="Q23" s="1041">
        <v>4</v>
      </c>
      <c r="R23" s="1041"/>
      <c r="S23" s="1041"/>
      <c r="T23" s="1041"/>
      <c r="U23" s="1041"/>
      <c r="V23" s="1042">
        <v>5</v>
      </c>
      <c r="W23" s="1043"/>
      <c r="X23" s="1043"/>
      <c r="Y23" s="1043"/>
      <c r="Z23" s="1044"/>
    </row>
    <row r="24" spans="1:30" ht="33" customHeight="1" x14ac:dyDescent="0.3">
      <c r="A24" s="186">
        <v>0.01</v>
      </c>
      <c r="B24" s="186">
        <f>A38+0.01</f>
        <v>0.16</v>
      </c>
      <c r="C24" s="191" t="e">
        <f>IF(LEN(#REF!)=0,"",1+ABS((#REF!*A24)/LEN(#REF!))+A24)</f>
        <v>#REF!</v>
      </c>
      <c r="D24" s="191">
        <f t="shared" ref="D24:D38" si="0">IF(LEN(V24)=0,"",1+ABS((V24*B24)/LEN(V24))+B24)</f>
        <v>45587.697142857149</v>
      </c>
      <c r="F24" s="1045" t="s">
        <v>2081</v>
      </c>
      <c r="G24" s="1045"/>
      <c r="H24" s="1045"/>
      <c r="I24" s="1045"/>
      <c r="J24" s="611" t="s">
        <v>2443</v>
      </c>
      <c r="K24" s="612"/>
      <c r="L24" s="612"/>
      <c r="M24" s="612"/>
      <c r="N24" s="612"/>
      <c r="O24" s="613"/>
      <c r="P24" s="610">
        <v>901</v>
      </c>
      <c r="Q24" s="1047">
        <v>1355573</v>
      </c>
      <c r="R24" s="1048"/>
      <c r="S24" s="1048"/>
      <c r="T24" s="1048"/>
      <c r="U24" s="1048"/>
      <c r="V24" s="1046">
        <v>1994411</v>
      </c>
      <c r="W24" s="1046"/>
      <c r="X24" s="1046"/>
      <c r="Y24" s="1046"/>
      <c r="Z24" s="1046"/>
    </row>
    <row r="25" spans="1:30" ht="33" customHeight="1" x14ac:dyDescent="0.4">
      <c r="A25" s="186">
        <f t="shared" ref="A25:B38" si="1">A24+0.01</f>
        <v>0.02</v>
      </c>
      <c r="B25" s="186">
        <f t="shared" si="1"/>
        <v>0.17</v>
      </c>
      <c r="C25" s="191">
        <f>IF(LEN(Q24)=0,"",1+ABS((Q24*A25)/LEN(Q24))+A25)</f>
        <v>3874.0857142857139</v>
      </c>
      <c r="D25" s="191">
        <f t="shared" si="0"/>
        <v>1.17</v>
      </c>
      <c r="F25" s="1045" t="s">
        <v>2100</v>
      </c>
      <c r="G25" s="1045"/>
      <c r="H25" s="1045"/>
      <c r="I25" s="1045"/>
      <c r="J25" s="614" t="s">
        <v>2444</v>
      </c>
      <c r="K25" s="615"/>
      <c r="L25" s="615"/>
      <c r="M25" s="615"/>
      <c r="N25" s="615"/>
      <c r="O25" s="616"/>
      <c r="P25" s="610">
        <v>902</v>
      </c>
      <c r="Q25" s="1054">
        <v>0</v>
      </c>
      <c r="R25" s="1055"/>
      <c r="S25" s="1055"/>
      <c r="T25" s="1055"/>
      <c r="U25" s="1056"/>
      <c r="V25" s="1047">
        <v>0</v>
      </c>
      <c r="W25" s="1048"/>
      <c r="X25" s="1048"/>
      <c r="Y25" s="1048"/>
      <c r="Z25" s="1049"/>
    </row>
    <row r="26" spans="1:30" ht="33" customHeight="1" x14ac:dyDescent="0.3">
      <c r="A26" s="186">
        <f t="shared" si="1"/>
        <v>0.03</v>
      </c>
      <c r="B26" s="186">
        <f t="shared" si="1"/>
        <v>0.18000000000000002</v>
      </c>
      <c r="C26" s="191">
        <f t="shared" ref="C26:C38" si="2">IF(LEN(Q26)=0,"",1+ABS((Q26*A26)/LEN(Q26))+A26)</f>
        <v>5810.6285714285705</v>
      </c>
      <c r="D26" s="191">
        <f t="shared" si="0"/>
        <v>51286.03428571429</v>
      </c>
      <c r="F26" s="1050" t="s">
        <v>2110</v>
      </c>
      <c r="G26" s="1050"/>
      <c r="H26" s="1050"/>
      <c r="I26" s="1050"/>
      <c r="J26" s="618" t="s">
        <v>2445</v>
      </c>
      <c r="K26" s="619"/>
      <c r="L26" s="619"/>
      <c r="M26" s="619"/>
      <c r="N26" s="619"/>
      <c r="O26" s="619"/>
      <c r="P26" s="607">
        <v>903</v>
      </c>
      <c r="Q26" s="1051">
        <f>IFERROR(IF(AND(Q25,Q24)="","",SUM(Q25,Q24)),"")</f>
        <v>1355573</v>
      </c>
      <c r="R26" s="1052"/>
      <c r="S26" s="1052"/>
      <c r="T26" s="1052"/>
      <c r="U26" s="1052"/>
      <c r="V26" s="1053">
        <f>IFERROR(IF(AND(V25,V24)="","",SUM(V25,V24)),"")</f>
        <v>1994411</v>
      </c>
      <c r="W26" s="1053"/>
      <c r="X26" s="1053"/>
      <c r="Y26" s="1053"/>
      <c r="Z26" s="1053"/>
    </row>
    <row r="27" spans="1:30" ht="33" customHeight="1" x14ac:dyDescent="0.3">
      <c r="A27" s="186">
        <f t="shared" si="1"/>
        <v>0.04</v>
      </c>
      <c r="B27" s="186">
        <f t="shared" si="1"/>
        <v>0.19000000000000003</v>
      </c>
      <c r="C27" s="191">
        <f t="shared" si="2"/>
        <v>616.62400000000002</v>
      </c>
      <c r="D27" s="191">
        <f t="shared" si="0"/>
        <v>4435.7583333333332</v>
      </c>
      <c r="F27" s="1045" t="s">
        <v>2113</v>
      </c>
      <c r="G27" s="1045"/>
      <c r="H27" s="1045"/>
      <c r="I27" s="1045"/>
      <c r="J27" s="614" t="s">
        <v>2446</v>
      </c>
      <c r="K27" s="615"/>
      <c r="L27" s="615"/>
      <c r="M27" s="615"/>
      <c r="N27" s="615"/>
      <c r="O27" s="616"/>
      <c r="P27" s="610">
        <v>904</v>
      </c>
      <c r="Q27" s="1047">
        <v>76948</v>
      </c>
      <c r="R27" s="1048"/>
      <c r="S27" s="1048"/>
      <c r="T27" s="1048"/>
      <c r="U27" s="1048"/>
      <c r="V27" s="1047">
        <v>140039</v>
      </c>
      <c r="W27" s="1048"/>
      <c r="X27" s="1048"/>
      <c r="Y27" s="1048"/>
      <c r="Z27" s="1049"/>
    </row>
    <row r="28" spans="1:30" ht="33" customHeight="1" x14ac:dyDescent="0.3">
      <c r="A28" s="186">
        <f t="shared" si="1"/>
        <v>0.05</v>
      </c>
      <c r="B28" s="186">
        <f t="shared" si="1"/>
        <v>0.20000000000000004</v>
      </c>
      <c r="C28" s="191">
        <f t="shared" si="2"/>
        <v>5714.3083333333343</v>
      </c>
      <c r="D28" s="191">
        <f t="shared" si="0"/>
        <v>29872.571428571435</v>
      </c>
      <c r="F28" s="1045" t="s">
        <v>2125</v>
      </c>
      <c r="G28" s="1045"/>
      <c r="H28" s="1045"/>
      <c r="I28" s="1045"/>
      <c r="J28" s="614" t="s">
        <v>2447</v>
      </c>
      <c r="K28" s="615"/>
      <c r="L28" s="615"/>
      <c r="M28" s="615"/>
      <c r="N28" s="615"/>
      <c r="O28" s="616"/>
      <c r="P28" s="610">
        <v>905</v>
      </c>
      <c r="Q28" s="1047">
        <v>685591</v>
      </c>
      <c r="R28" s="1048"/>
      <c r="S28" s="1048"/>
      <c r="T28" s="1048"/>
      <c r="U28" s="1048"/>
      <c r="V28" s="1046">
        <v>1045498</v>
      </c>
      <c r="W28" s="1046"/>
      <c r="X28" s="1046"/>
      <c r="Y28" s="1046"/>
      <c r="Z28" s="1046"/>
    </row>
    <row r="29" spans="1:30" ht="33" customHeight="1" x14ac:dyDescent="0.3">
      <c r="A29" s="186">
        <f t="shared" si="1"/>
        <v>6.0000000000000005E-2</v>
      </c>
      <c r="B29" s="186">
        <f t="shared" si="1"/>
        <v>0.21000000000000005</v>
      </c>
      <c r="C29" s="191">
        <f t="shared" si="2"/>
        <v>2323.2200000000003</v>
      </c>
      <c r="D29" s="191">
        <f t="shared" si="0"/>
        <v>14013.005000000003</v>
      </c>
      <c r="F29" s="1045" t="s">
        <v>2128</v>
      </c>
      <c r="G29" s="1045"/>
      <c r="H29" s="1045"/>
      <c r="I29" s="1045"/>
      <c r="J29" s="614" t="s">
        <v>2448</v>
      </c>
      <c r="K29" s="615"/>
      <c r="L29" s="615"/>
      <c r="M29" s="615"/>
      <c r="N29" s="615"/>
      <c r="O29" s="616"/>
      <c r="P29" s="620">
        <v>906</v>
      </c>
      <c r="Q29" s="1057">
        <v>232216</v>
      </c>
      <c r="R29" s="1057"/>
      <c r="S29" s="1057"/>
      <c r="T29" s="1057"/>
      <c r="U29" s="1057"/>
      <c r="V29" s="1058">
        <v>400337</v>
      </c>
      <c r="W29" s="1057"/>
      <c r="X29" s="1057"/>
      <c r="Y29" s="1057"/>
      <c r="Z29" s="1059"/>
    </row>
    <row r="30" spans="1:30" ht="33" customHeight="1" x14ac:dyDescent="0.3">
      <c r="A30" s="186">
        <f t="shared" si="1"/>
        <v>7.0000000000000007E-2</v>
      </c>
      <c r="B30" s="186">
        <f t="shared" si="1"/>
        <v>0.22000000000000006</v>
      </c>
      <c r="C30" s="191">
        <f t="shared" si="2"/>
        <v>10708.818333333335</v>
      </c>
      <c r="D30" s="191">
        <f t="shared" si="0"/>
        <v>45441.748571428579</v>
      </c>
      <c r="F30" s="1050" t="s">
        <v>2130</v>
      </c>
      <c r="G30" s="1050"/>
      <c r="H30" s="1050"/>
      <c r="I30" s="1050"/>
      <c r="J30" s="618" t="s">
        <v>2449</v>
      </c>
      <c r="K30" s="619"/>
      <c r="L30" s="619"/>
      <c r="M30" s="619"/>
      <c r="N30" s="619"/>
      <c r="O30" s="619"/>
      <c r="P30" s="607">
        <v>907</v>
      </c>
      <c r="Q30" s="1051">
        <f>IFERROR(IF(AND(Q28,Q29)="","",SUM(Q28,Q29)),"")</f>
        <v>917807</v>
      </c>
      <c r="R30" s="1052"/>
      <c r="S30" s="1052"/>
      <c r="T30" s="1052"/>
      <c r="U30" s="1052"/>
      <c r="V30" s="1053">
        <f>IFERROR(IF(AND(V28,V29)="","",SUM(V28,V29)),"")</f>
        <v>1445835</v>
      </c>
      <c r="W30" s="1053"/>
      <c r="X30" s="1053"/>
      <c r="Y30" s="1053"/>
      <c r="Z30" s="1053"/>
    </row>
    <row r="31" spans="1:30" ht="33" customHeight="1" x14ac:dyDescent="0.3">
      <c r="A31" s="186">
        <f t="shared" si="1"/>
        <v>0.08</v>
      </c>
      <c r="B31" s="186">
        <f t="shared" si="1"/>
        <v>0.23000000000000007</v>
      </c>
      <c r="C31" s="191">
        <f t="shared" si="2"/>
        <v>26861.971428571429</v>
      </c>
      <c r="D31" s="191">
        <f t="shared" si="0"/>
        <v>117639.16571428574</v>
      </c>
      <c r="F31" s="1031" t="s">
        <v>2133</v>
      </c>
      <c r="G31" s="1031"/>
      <c r="H31" s="1031"/>
      <c r="I31" s="1031"/>
      <c r="J31" s="621" t="s">
        <v>2450</v>
      </c>
      <c r="K31" s="622"/>
      <c r="L31" s="622"/>
      <c r="M31" s="622"/>
      <c r="N31" s="622"/>
      <c r="O31" s="623"/>
      <c r="P31" s="617">
        <v>908</v>
      </c>
      <c r="Q31" s="1060">
        <f>IFERROR(IF(AND(Q26,Q27,Q30)="","",SUM(Q26,Q27,Q30)),"")</f>
        <v>2350328</v>
      </c>
      <c r="R31" s="1060"/>
      <c r="S31" s="1060"/>
      <c r="T31" s="1060"/>
      <c r="U31" s="1060"/>
      <c r="V31" s="1061">
        <f>IFERROR(IF(AND(V26,V27,V30)="","",SUM(V26,V27,V30)),"")</f>
        <v>3580285</v>
      </c>
      <c r="W31" s="1060"/>
      <c r="X31" s="1060"/>
      <c r="Y31" s="1060"/>
      <c r="Z31" s="1062"/>
    </row>
    <row r="32" spans="1:30" ht="33" customHeight="1" x14ac:dyDescent="0.3">
      <c r="A32" s="186">
        <f t="shared" si="1"/>
        <v>0.09</v>
      </c>
      <c r="B32" s="186">
        <f t="shared" si="1"/>
        <v>0.24000000000000007</v>
      </c>
      <c r="C32" s="191">
        <f t="shared" si="2"/>
        <v>1.0900000000000001</v>
      </c>
      <c r="D32" s="191">
        <f t="shared" si="0"/>
        <v>1.24</v>
      </c>
      <c r="F32" s="1045" t="s">
        <v>2135</v>
      </c>
      <c r="G32" s="1045"/>
      <c r="H32" s="1045"/>
      <c r="I32" s="1045"/>
      <c r="J32" s="614" t="s">
        <v>2451</v>
      </c>
      <c r="K32" s="615"/>
      <c r="L32" s="615"/>
      <c r="M32" s="615"/>
      <c r="N32" s="615"/>
      <c r="O32" s="616"/>
      <c r="P32" s="624">
        <v>909</v>
      </c>
      <c r="Q32" s="1063">
        <v>0</v>
      </c>
      <c r="R32" s="1063"/>
      <c r="S32" s="1063"/>
      <c r="T32" s="1063"/>
      <c r="U32" s="1063"/>
      <c r="V32" s="1064">
        <v>0</v>
      </c>
      <c r="W32" s="1064"/>
      <c r="X32" s="1064"/>
      <c r="Y32" s="1064"/>
      <c r="Z32" s="1064"/>
    </row>
    <row r="33" spans="1:993" ht="33" customHeight="1" x14ac:dyDescent="0.3">
      <c r="A33" s="186">
        <f t="shared" si="1"/>
        <v>9.9999999999999992E-2</v>
      </c>
      <c r="B33" s="186">
        <f t="shared" si="1"/>
        <v>0.25000000000000006</v>
      </c>
      <c r="C33" s="191">
        <f t="shared" si="2"/>
        <v>1.1000000000000001</v>
      </c>
      <c r="D33" s="191">
        <f t="shared" si="0"/>
        <v>1.25</v>
      </c>
      <c r="F33" s="1065" t="s">
        <v>2138</v>
      </c>
      <c r="G33" s="1065"/>
      <c r="H33" s="1065"/>
      <c r="I33" s="1065"/>
      <c r="J33" s="625" t="s">
        <v>2452</v>
      </c>
      <c r="K33" s="626"/>
      <c r="L33" s="626"/>
      <c r="M33" s="626"/>
      <c r="N33" s="626"/>
      <c r="O33" s="627"/>
      <c r="P33" s="610">
        <v>910</v>
      </c>
      <c r="Q33" s="1047">
        <v>0</v>
      </c>
      <c r="R33" s="1048"/>
      <c r="S33" s="1048"/>
      <c r="T33" s="1048"/>
      <c r="U33" s="1048"/>
      <c r="V33" s="1047">
        <v>0</v>
      </c>
      <c r="W33" s="1048"/>
      <c r="X33" s="1048"/>
      <c r="Y33" s="1048"/>
      <c r="Z33" s="1049"/>
    </row>
    <row r="34" spans="1:993" ht="33" customHeight="1" x14ac:dyDescent="0.3">
      <c r="A34" s="186">
        <f t="shared" si="1"/>
        <v>0.10999999999999999</v>
      </c>
      <c r="B34" s="186">
        <f t="shared" si="1"/>
        <v>0.26000000000000006</v>
      </c>
      <c r="C34" s="191">
        <f t="shared" si="2"/>
        <v>1.1099999999999999</v>
      </c>
      <c r="D34" s="191">
        <f t="shared" si="0"/>
        <v>1.26</v>
      </c>
      <c r="F34" s="1066" t="s">
        <v>2144</v>
      </c>
      <c r="G34" s="1066"/>
      <c r="H34" s="1066"/>
      <c r="I34" s="1066"/>
      <c r="J34" s="628" t="s">
        <v>2453</v>
      </c>
      <c r="K34" s="629"/>
      <c r="L34" s="629"/>
      <c r="M34" s="629"/>
      <c r="N34" s="629"/>
      <c r="O34" s="630"/>
      <c r="P34" s="610">
        <v>911</v>
      </c>
      <c r="Q34" s="1047">
        <v>0</v>
      </c>
      <c r="R34" s="1048"/>
      <c r="S34" s="1048"/>
      <c r="T34" s="1048"/>
      <c r="U34" s="1048"/>
      <c r="V34" s="1046">
        <v>0</v>
      </c>
      <c r="W34" s="1046"/>
      <c r="X34" s="1046"/>
      <c r="Y34" s="1046"/>
      <c r="Z34" s="1046"/>
    </row>
    <row r="35" spans="1:993" ht="33" customHeight="1" x14ac:dyDescent="0.3">
      <c r="A35" s="186">
        <f t="shared" si="1"/>
        <v>0.11999999999999998</v>
      </c>
      <c r="B35" s="186">
        <f t="shared" si="1"/>
        <v>0.27000000000000007</v>
      </c>
      <c r="C35" s="191">
        <f t="shared" si="2"/>
        <v>1.1199999999999999</v>
      </c>
      <c r="D35" s="191">
        <f t="shared" si="0"/>
        <v>1.27</v>
      </c>
      <c r="F35" s="1045" t="s">
        <v>2156</v>
      </c>
      <c r="G35" s="1045"/>
      <c r="H35" s="1045"/>
      <c r="I35" s="1045"/>
      <c r="J35" s="614" t="s">
        <v>2454</v>
      </c>
      <c r="K35" s="615"/>
      <c r="L35" s="615"/>
      <c r="M35" s="615"/>
      <c r="N35" s="615"/>
      <c r="O35" s="616"/>
      <c r="P35" s="620">
        <v>912</v>
      </c>
      <c r="Q35" s="1057">
        <v>0</v>
      </c>
      <c r="R35" s="1057"/>
      <c r="S35" s="1057"/>
      <c r="T35" s="1057"/>
      <c r="U35" s="1057"/>
      <c r="V35" s="1058">
        <v>0</v>
      </c>
      <c r="W35" s="1057"/>
      <c r="X35" s="1057"/>
      <c r="Y35" s="1057"/>
      <c r="Z35" s="1059"/>
    </row>
    <row r="36" spans="1:993" ht="33" customHeight="1" x14ac:dyDescent="0.3">
      <c r="A36" s="186">
        <f t="shared" si="1"/>
        <v>0.12999999999999998</v>
      </c>
      <c r="B36" s="186">
        <f t="shared" si="1"/>
        <v>0.28000000000000008</v>
      </c>
      <c r="C36" s="191">
        <f t="shared" si="2"/>
        <v>1.1299999999999999</v>
      </c>
      <c r="D36" s="191">
        <f t="shared" si="0"/>
        <v>1.28</v>
      </c>
      <c r="F36" s="1031" t="s">
        <v>2158</v>
      </c>
      <c r="G36" s="1031"/>
      <c r="H36" s="1031"/>
      <c r="I36" s="1031"/>
      <c r="J36" s="621" t="s">
        <v>2455</v>
      </c>
      <c r="K36" s="622"/>
      <c r="L36" s="622"/>
      <c r="M36" s="622"/>
      <c r="N36" s="622"/>
      <c r="O36" s="623"/>
      <c r="P36" s="607">
        <v>913</v>
      </c>
      <c r="Q36" s="1051">
        <f>IFERROR(IF(AND(Q32,Q33,Q34,Q35)="","",SUM(Q32,Q33,Q34,Q35)),"")</f>
        <v>0</v>
      </c>
      <c r="R36" s="1052"/>
      <c r="S36" s="1052"/>
      <c r="T36" s="1052"/>
      <c r="U36" s="1052"/>
      <c r="V36" s="1053">
        <f>IFERROR(IF(AND(V32,V33,V34,V35)="","",SUM(V32,V33,V34,V35)),"")</f>
        <v>0</v>
      </c>
      <c r="W36" s="1053"/>
      <c r="X36" s="1053"/>
      <c r="Y36" s="1053"/>
      <c r="Z36" s="1053"/>
    </row>
    <row r="37" spans="1:993" ht="33" customHeight="1" x14ac:dyDescent="0.3">
      <c r="A37" s="186">
        <f t="shared" si="1"/>
        <v>0.13999999999999999</v>
      </c>
      <c r="B37" s="186">
        <f t="shared" si="1"/>
        <v>0.29000000000000009</v>
      </c>
      <c r="C37" s="191">
        <f t="shared" si="2"/>
        <v>27112.599999999995</v>
      </c>
      <c r="D37" s="191">
        <f t="shared" si="0"/>
        <v>82626.888571428586</v>
      </c>
      <c r="F37" s="1031" t="s">
        <v>2456</v>
      </c>
      <c r="G37" s="1031"/>
      <c r="H37" s="1031"/>
      <c r="I37" s="1031"/>
      <c r="J37" s="621" t="s">
        <v>2457</v>
      </c>
      <c r="K37" s="631"/>
      <c r="L37" s="631"/>
      <c r="M37" s="631"/>
      <c r="N37" s="631"/>
      <c r="O37" s="632"/>
      <c r="P37" s="617">
        <v>914</v>
      </c>
      <c r="Q37" s="1060">
        <f>IFERROR(IF(AND(Q26,Q32)="","",SUM(Q26,Q32)),"")</f>
        <v>1355573</v>
      </c>
      <c r="R37" s="1060"/>
      <c r="S37" s="1060"/>
      <c r="T37" s="1060"/>
      <c r="U37" s="1060"/>
      <c r="V37" s="1061">
        <f>IFERROR(IF(AND(V26,V32)="","",SUM(V26,V32)),"")</f>
        <v>1994411</v>
      </c>
      <c r="W37" s="1060"/>
      <c r="X37" s="1060"/>
      <c r="Y37" s="1060"/>
      <c r="Z37" s="1062"/>
    </row>
    <row r="38" spans="1:993" ht="33" customHeight="1" x14ac:dyDescent="0.3">
      <c r="A38" s="186">
        <f t="shared" si="1"/>
        <v>0.15</v>
      </c>
      <c r="B38" s="186">
        <f t="shared" si="1"/>
        <v>0.3000000000000001</v>
      </c>
      <c r="C38" s="191">
        <f t="shared" si="2"/>
        <v>8.5000000000000018</v>
      </c>
      <c r="D38" s="191">
        <f t="shared" si="0"/>
        <v>18.900000000000006</v>
      </c>
      <c r="F38" s="1065" t="s">
        <v>2458</v>
      </c>
      <c r="G38" s="1065"/>
      <c r="H38" s="1065"/>
      <c r="I38" s="1065"/>
      <c r="J38" s="625" t="s">
        <v>2459</v>
      </c>
      <c r="K38" s="626"/>
      <c r="L38" s="626"/>
      <c r="M38" s="626"/>
      <c r="N38" s="626"/>
      <c r="O38" s="626"/>
      <c r="P38" s="610">
        <v>915</v>
      </c>
      <c r="Q38" s="1047">
        <v>147</v>
      </c>
      <c r="R38" s="1048"/>
      <c r="S38" s="1048"/>
      <c r="T38" s="1048"/>
      <c r="U38" s="1048"/>
      <c r="V38" s="1046">
        <v>176</v>
      </c>
      <c r="W38" s="1046"/>
      <c r="X38" s="1046"/>
      <c r="Y38" s="1046"/>
      <c r="Z38" s="1046"/>
    </row>
    <row r="39" spans="1:993" ht="22.5" customHeight="1" x14ac:dyDescent="0.3">
      <c r="C39" s="199" t="str">
        <f>IF(ISERROR(ABS(LOG(ABS(SUM(C24:C38)),EXP(3)))),"",ABS(LOG(ABS(SUM(C24:C38)),EXP(3))))</f>
        <v/>
      </c>
      <c r="D39" s="199">
        <f>IF(ISERROR(ABS(LOG(ABS(SUM(D24:D38)),EXP(3)))),"",ABS(LOG(ABS(SUM(D24:D38)),EXP(3))))</f>
        <v>4.2920939494289714</v>
      </c>
      <c r="E39" s="216"/>
      <c r="F39" s="186"/>
      <c r="G39" s="186"/>
      <c r="H39" s="186"/>
      <c r="I39" s="186"/>
      <c r="J39" s="186"/>
      <c r="K39" s="186"/>
      <c r="L39" s="186"/>
      <c r="M39" s="186"/>
      <c r="N39" s="186"/>
      <c r="O39" s="186"/>
      <c r="P39" s="186"/>
      <c r="Q39" s="186"/>
      <c r="R39" s="186"/>
      <c r="S39" s="186"/>
      <c r="T39" s="186"/>
      <c r="U39" s="186"/>
      <c r="V39" s="186"/>
      <c r="W39" s="186"/>
      <c r="X39" s="186"/>
      <c r="Y39" s="186"/>
      <c r="Z39" s="186"/>
    </row>
    <row r="40" spans="1:993" ht="37.5" customHeight="1" x14ac:dyDescent="0.3">
      <c r="C40" s="200" t="str">
        <f>IF(ISERROR(IF(ISERROR(MID(C39,FIND(".",C39,1)+8,13)),MID(C39,FIND(",",C39,1)+8,13),MID(C39,FIND(".",C39,1)+8,13))),"",IF(ISERROR(MID(C39,FIND(".",C39,1)+8,13)),MID(C39,FIND(",",C39,1)+8,13),MID(C39,FIND(".",C39,1)+8,13)))</f>
        <v/>
      </c>
      <c r="D40" s="200" t="str">
        <f>IF(ISERROR(IF(ISERROR(MID(D39,FIND(".",D39,1)+8,13)),MID(D39,FIND(",",D39,1)+8,13),MID(D39,FIND(".",D39,1)+8,13))),"",IF(ISERROR(MID(D39,FIND(".",D39,1)+8,13)),MID(D39,FIND(",",D39,1)+8,13),MID(D39,FIND(".",D39,1)+8,13)))</f>
        <v>4942897</v>
      </c>
      <c r="E40" s="169"/>
      <c r="F40" s="186"/>
      <c r="G40" s="186"/>
      <c r="H40" s="186"/>
      <c r="I40" s="186"/>
      <c r="J40" s="186"/>
      <c r="K40" s="186"/>
      <c r="L40" s="186"/>
      <c r="M40" s="186"/>
      <c r="N40" s="186"/>
      <c r="O40" s="186"/>
      <c r="P40" s="186"/>
      <c r="Q40" s="186"/>
      <c r="R40" s="186"/>
      <c r="S40" s="186"/>
      <c r="T40" s="186"/>
      <c r="U40" s="186"/>
      <c r="V40" s="186"/>
      <c r="W40" s="186"/>
      <c r="X40" s="186"/>
      <c r="Y40" s="186"/>
      <c r="Z40" s="186"/>
    </row>
    <row r="41" spans="1:993" s="205" customFormat="1" ht="31.5" x14ac:dyDescent="0.5">
      <c r="A41" s="204"/>
      <c r="B41" s="204"/>
      <c r="C41" s="204"/>
      <c r="D41" s="204"/>
      <c r="E41" s="204"/>
      <c r="F41" s="506" t="str">
        <f>IF(OsnPodaci!A10="","",OsnPodaci!A10)</f>
        <v>Tuzla</v>
      </c>
      <c r="G41" s="365"/>
      <c r="H41" s="365"/>
      <c r="I41" s="365"/>
      <c r="J41" s="365"/>
      <c r="K41" s="365"/>
      <c r="L41" s="365"/>
      <c r="M41" s="482"/>
      <c r="N41" s="634"/>
      <c r="P41" s="365" t="str">
        <f>IF(OsnPodaci!A67="","",LEFT(OsnPodaci!A67,FIND(";",OsnPodaci!A67,1)-1))</f>
        <v>GAZIBEGOVIĆ (SATKO) SANJIN</v>
      </c>
      <c r="Q41" s="365"/>
      <c r="R41" s="365"/>
      <c r="S41" s="469"/>
      <c r="T41" s="469"/>
      <c r="U41" s="469"/>
      <c r="V41" s="469"/>
      <c r="W41" s="469"/>
      <c r="X41" s="469"/>
      <c r="Y41" s="469"/>
      <c r="Z41" s="469"/>
      <c r="AA41" s="204"/>
      <c r="AB41" s="204"/>
      <c r="AC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4"/>
      <c r="DJ41" s="204"/>
      <c r="DK41" s="204"/>
      <c r="DL41" s="204"/>
      <c r="DM41" s="204"/>
      <c r="DN41" s="204"/>
      <c r="DO41" s="204"/>
      <c r="DP41" s="204"/>
      <c r="DQ41" s="204"/>
      <c r="DR41" s="204"/>
      <c r="DS41" s="204"/>
      <c r="DT41" s="204"/>
      <c r="DU41" s="204"/>
      <c r="DV41" s="204"/>
      <c r="DW41" s="204"/>
      <c r="DX41" s="204"/>
      <c r="DY41" s="204"/>
      <c r="DZ41" s="204"/>
      <c r="EA41" s="204"/>
      <c r="EB41" s="204"/>
      <c r="EC41" s="204"/>
      <c r="ED41" s="204"/>
      <c r="EE41" s="204"/>
      <c r="EF41" s="204"/>
      <c r="EG41" s="204"/>
      <c r="EH41" s="204"/>
      <c r="EI41" s="204"/>
      <c r="EJ41" s="204"/>
      <c r="EK41" s="204"/>
      <c r="EL41" s="204"/>
      <c r="EM41" s="204"/>
      <c r="EN41" s="204"/>
      <c r="EO41" s="204"/>
      <c r="EP41" s="204"/>
      <c r="EQ41" s="204"/>
      <c r="ER41" s="204"/>
      <c r="ES41" s="204"/>
      <c r="ET41" s="204"/>
      <c r="EU41" s="204"/>
      <c r="EV41" s="204"/>
      <c r="EW41" s="204"/>
      <c r="EX41" s="204"/>
      <c r="EY41" s="204"/>
      <c r="EZ41" s="204"/>
      <c r="FA41" s="204"/>
      <c r="FB41" s="204"/>
      <c r="FC41" s="204"/>
      <c r="FD41" s="204"/>
      <c r="FE41" s="204"/>
      <c r="FF41" s="204"/>
      <c r="FG41" s="204"/>
      <c r="FH41" s="204"/>
      <c r="FI41" s="204"/>
      <c r="FJ41" s="204"/>
      <c r="FK41" s="204"/>
      <c r="FL41" s="204"/>
      <c r="FM41" s="204"/>
      <c r="FN41" s="204"/>
      <c r="FO41" s="204"/>
      <c r="FP41" s="204"/>
      <c r="FQ41" s="204"/>
      <c r="FR41" s="204"/>
      <c r="FS41" s="204"/>
      <c r="FT41" s="204"/>
      <c r="FU41" s="204"/>
      <c r="FV41" s="204"/>
      <c r="FW41" s="204"/>
      <c r="FX41" s="204"/>
      <c r="FY41" s="204"/>
      <c r="FZ41" s="204"/>
      <c r="GA41" s="204"/>
      <c r="GB41" s="204"/>
      <c r="GC41" s="204"/>
      <c r="GD41" s="204"/>
      <c r="GE41" s="204"/>
      <c r="GF41" s="204"/>
      <c r="GG41" s="204"/>
      <c r="GH41" s="204"/>
      <c r="GI41" s="204"/>
      <c r="GJ41" s="204"/>
      <c r="GK41" s="204"/>
      <c r="GL41" s="204"/>
      <c r="GM41" s="204"/>
      <c r="GN41" s="204"/>
      <c r="GO41" s="204"/>
      <c r="GP41" s="204"/>
      <c r="GQ41" s="204"/>
      <c r="GR41" s="204"/>
      <c r="GS41" s="204"/>
      <c r="GT41" s="204"/>
      <c r="GU41" s="204"/>
      <c r="GV41" s="204"/>
      <c r="GW41" s="204"/>
      <c r="GX41" s="204"/>
      <c r="GY41" s="204"/>
      <c r="GZ41" s="204"/>
      <c r="HA41" s="204"/>
      <c r="HB41" s="204"/>
      <c r="HC41" s="204"/>
      <c r="HD41" s="204"/>
      <c r="HE41" s="204"/>
      <c r="HF41" s="204"/>
      <c r="HG41" s="204"/>
      <c r="HH41" s="204"/>
      <c r="HI41" s="204"/>
      <c r="HJ41" s="204"/>
      <c r="HK41" s="204"/>
      <c r="HL41" s="204"/>
      <c r="HM41" s="204"/>
      <c r="HN41" s="204"/>
      <c r="HO41" s="204"/>
      <c r="HP41" s="204"/>
      <c r="HQ41" s="204"/>
      <c r="HR41" s="204"/>
      <c r="HS41" s="204"/>
      <c r="HT41" s="204"/>
      <c r="HU41" s="204"/>
      <c r="HV41" s="204"/>
      <c r="HW41" s="204"/>
      <c r="HX41" s="204"/>
      <c r="HY41" s="204"/>
      <c r="HZ41" s="204"/>
      <c r="IA41" s="204"/>
      <c r="IB41" s="204"/>
      <c r="IC41" s="204"/>
      <c r="ID41" s="204"/>
      <c r="IE41" s="204"/>
      <c r="IF41" s="204"/>
      <c r="IG41" s="204"/>
      <c r="IH41" s="204"/>
      <c r="II41" s="204"/>
      <c r="IJ41" s="204"/>
      <c r="IK41" s="204"/>
      <c r="IL41" s="204"/>
      <c r="IM41" s="204"/>
      <c r="IN41" s="204"/>
      <c r="IO41" s="204"/>
      <c r="IP41" s="204"/>
      <c r="IQ41" s="204"/>
      <c r="IR41" s="204"/>
      <c r="IS41" s="204"/>
      <c r="IT41" s="204"/>
      <c r="IU41" s="204"/>
      <c r="IV41" s="204"/>
      <c r="IW41" s="204"/>
      <c r="IX41" s="204"/>
      <c r="IY41" s="204"/>
      <c r="IZ41" s="204"/>
      <c r="JA41" s="204"/>
      <c r="JB41" s="204"/>
      <c r="JC41" s="204"/>
      <c r="JD41" s="204"/>
      <c r="JE41" s="204"/>
      <c r="JF41" s="204"/>
      <c r="JG41" s="204"/>
      <c r="JH41" s="204"/>
      <c r="JI41" s="204"/>
      <c r="JJ41" s="204"/>
      <c r="JK41" s="204"/>
      <c r="JL41" s="204"/>
      <c r="JM41" s="204"/>
      <c r="JN41" s="204"/>
      <c r="JO41" s="204"/>
      <c r="JP41" s="204"/>
      <c r="JQ41" s="204"/>
      <c r="JR41" s="204"/>
      <c r="JS41" s="204"/>
      <c r="JT41" s="204"/>
      <c r="JU41" s="204"/>
      <c r="JV41" s="204"/>
      <c r="JW41" s="204"/>
      <c r="JX41" s="204"/>
      <c r="JY41" s="204"/>
      <c r="JZ41" s="204"/>
      <c r="KA41" s="204"/>
      <c r="KB41" s="204"/>
      <c r="KC41" s="204"/>
      <c r="KD41" s="204"/>
      <c r="KE41" s="204"/>
      <c r="KF41" s="204"/>
      <c r="KG41" s="204"/>
      <c r="KH41" s="204"/>
      <c r="KI41" s="204"/>
      <c r="KJ41" s="204"/>
      <c r="KK41" s="204"/>
      <c r="KL41" s="204"/>
      <c r="KM41" s="204"/>
      <c r="KN41" s="204"/>
      <c r="KO41" s="204"/>
      <c r="KP41" s="204"/>
      <c r="KQ41" s="204"/>
      <c r="KR41" s="204"/>
      <c r="KS41" s="204"/>
      <c r="KT41" s="204"/>
      <c r="KU41" s="204"/>
      <c r="KV41" s="204"/>
      <c r="KW41" s="204"/>
      <c r="KX41" s="204"/>
      <c r="KY41" s="204"/>
      <c r="KZ41" s="204"/>
      <c r="LA41" s="204"/>
      <c r="LB41" s="204"/>
      <c r="LC41" s="204"/>
      <c r="LD41" s="204"/>
      <c r="LE41" s="204"/>
      <c r="LF41" s="204"/>
      <c r="LG41" s="204"/>
      <c r="LH41" s="204"/>
      <c r="LI41" s="204"/>
      <c r="LJ41" s="204"/>
      <c r="LK41" s="204"/>
      <c r="LL41" s="204"/>
      <c r="LM41" s="204"/>
      <c r="LN41" s="204"/>
      <c r="LO41" s="204"/>
      <c r="LP41" s="204"/>
      <c r="LQ41" s="204"/>
      <c r="LR41" s="204"/>
      <c r="LS41" s="204"/>
      <c r="LT41" s="204"/>
      <c r="LU41" s="204"/>
      <c r="LV41" s="204"/>
      <c r="LW41" s="204"/>
      <c r="LX41" s="204"/>
      <c r="LY41" s="204"/>
      <c r="LZ41" s="204"/>
      <c r="MA41" s="204"/>
      <c r="MB41" s="204"/>
      <c r="MC41" s="204"/>
      <c r="MD41" s="204"/>
      <c r="ME41" s="204"/>
      <c r="MF41" s="204"/>
      <c r="MG41" s="204"/>
      <c r="MH41" s="204"/>
      <c r="MI41" s="204"/>
      <c r="MJ41" s="204"/>
      <c r="MK41" s="204"/>
      <c r="ML41" s="204"/>
      <c r="MM41" s="204"/>
      <c r="MN41" s="204"/>
      <c r="MO41" s="204"/>
      <c r="MP41" s="204"/>
      <c r="MQ41" s="204"/>
      <c r="MR41" s="204"/>
      <c r="MS41" s="204"/>
      <c r="MT41" s="204"/>
      <c r="MU41" s="204"/>
      <c r="MV41" s="204"/>
      <c r="MW41" s="204"/>
      <c r="MX41" s="204"/>
      <c r="MY41" s="204"/>
      <c r="MZ41" s="204"/>
      <c r="NA41" s="204"/>
      <c r="NB41" s="204"/>
      <c r="NC41" s="204"/>
      <c r="ND41" s="204"/>
      <c r="NE41" s="204"/>
      <c r="NF41" s="204"/>
      <c r="NG41" s="204"/>
      <c r="NH41" s="204"/>
      <c r="NI41" s="204"/>
      <c r="NJ41" s="204"/>
      <c r="NK41" s="204"/>
      <c r="NL41" s="204"/>
      <c r="NM41" s="204"/>
      <c r="NN41" s="204"/>
      <c r="NO41" s="204"/>
      <c r="NP41" s="204"/>
      <c r="NQ41" s="204"/>
      <c r="NR41" s="204"/>
      <c r="NS41" s="204"/>
      <c r="NT41" s="204"/>
      <c r="NU41" s="204"/>
      <c r="NV41" s="204"/>
      <c r="NW41" s="204"/>
      <c r="NX41" s="204"/>
      <c r="NY41" s="204"/>
      <c r="NZ41" s="204"/>
      <c r="OA41" s="204"/>
      <c r="OB41" s="204"/>
      <c r="OC41" s="204"/>
      <c r="OD41" s="204"/>
      <c r="OE41" s="204"/>
      <c r="OF41" s="204"/>
      <c r="OG41" s="204"/>
      <c r="OH41" s="204"/>
      <c r="OI41" s="204"/>
      <c r="OJ41" s="204"/>
      <c r="OK41" s="204"/>
      <c r="OL41" s="204"/>
      <c r="OM41" s="204"/>
      <c r="ON41" s="204"/>
      <c r="OO41" s="204"/>
      <c r="OP41" s="204"/>
      <c r="OQ41" s="204"/>
      <c r="OR41" s="204"/>
      <c r="OS41" s="204"/>
      <c r="OT41" s="204"/>
      <c r="OU41" s="204"/>
      <c r="OV41" s="204"/>
      <c r="OW41" s="204"/>
      <c r="OX41" s="204"/>
      <c r="OY41" s="204"/>
      <c r="OZ41" s="204"/>
      <c r="PA41" s="204"/>
      <c r="PB41" s="204"/>
      <c r="PC41" s="204"/>
      <c r="PD41" s="204"/>
      <c r="PE41" s="204"/>
      <c r="PF41" s="204"/>
      <c r="PG41" s="204"/>
      <c r="PH41" s="204"/>
      <c r="PI41" s="204"/>
      <c r="PJ41" s="204"/>
      <c r="PK41" s="204"/>
      <c r="PL41" s="204"/>
      <c r="PM41" s="204"/>
      <c r="PN41" s="204"/>
      <c r="PO41" s="204"/>
      <c r="PP41" s="204"/>
      <c r="PQ41" s="204"/>
      <c r="PR41" s="204"/>
      <c r="PS41" s="204"/>
      <c r="PT41" s="204"/>
      <c r="PU41" s="204"/>
      <c r="PV41" s="204"/>
      <c r="PW41" s="204"/>
      <c r="PX41" s="204"/>
      <c r="PY41" s="204"/>
      <c r="PZ41" s="204"/>
      <c r="QA41" s="204"/>
      <c r="QB41" s="204"/>
      <c r="QC41" s="204"/>
      <c r="QD41" s="204"/>
      <c r="QE41" s="204"/>
      <c r="QF41" s="204"/>
      <c r="QG41" s="204"/>
      <c r="QH41" s="204"/>
      <c r="QI41" s="204"/>
      <c r="QJ41" s="204"/>
      <c r="QK41" s="204"/>
      <c r="QL41" s="204"/>
      <c r="QM41" s="204"/>
      <c r="QN41" s="204"/>
      <c r="QO41" s="204"/>
      <c r="QP41" s="204"/>
      <c r="QQ41" s="204"/>
      <c r="QR41" s="204"/>
      <c r="QS41" s="204"/>
      <c r="QT41" s="204"/>
      <c r="QU41" s="204"/>
      <c r="QV41" s="204"/>
      <c r="QW41" s="204"/>
      <c r="QX41" s="204"/>
      <c r="QY41" s="204"/>
      <c r="QZ41" s="204"/>
      <c r="RA41" s="204"/>
      <c r="RB41" s="204"/>
      <c r="RC41" s="204"/>
      <c r="RD41" s="204"/>
      <c r="RE41" s="204"/>
      <c r="RF41" s="204"/>
      <c r="RG41" s="204"/>
      <c r="RH41" s="204"/>
      <c r="RI41" s="204"/>
      <c r="RJ41" s="204"/>
      <c r="RK41" s="204"/>
      <c r="RL41" s="204"/>
      <c r="RM41" s="204"/>
      <c r="RN41" s="204"/>
      <c r="RO41" s="204"/>
      <c r="RP41" s="204"/>
      <c r="RQ41" s="204"/>
      <c r="RR41" s="204"/>
      <c r="RS41" s="204"/>
      <c r="RT41" s="204"/>
      <c r="RU41" s="204"/>
      <c r="RV41" s="204"/>
      <c r="RW41" s="204"/>
      <c r="RX41" s="204"/>
      <c r="RY41" s="204"/>
      <c r="RZ41" s="204"/>
      <c r="SA41" s="204"/>
      <c r="SB41" s="204"/>
      <c r="SC41" s="204"/>
      <c r="SD41" s="204"/>
      <c r="SE41" s="204"/>
      <c r="SF41" s="204"/>
      <c r="SG41" s="204"/>
      <c r="SH41" s="204"/>
      <c r="SI41" s="204"/>
      <c r="SJ41" s="204"/>
      <c r="SK41" s="204"/>
      <c r="SL41" s="204"/>
      <c r="SM41" s="204"/>
      <c r="SN41" s="204"/>
      <c r="SO41" s="204"/>
      <c r="SP41" s="204"/>
      <c r="SQ41" s="204"/>
      <c r="SR41" s="204"/>
      <c r="SS41" s="204"/>
      <c r="ST41" s="204"/>
      <c r="SU41" s="204"/>
      <c r="SV41" s="204"/>
      <c r="SW41" s="204"/>
      <c r="SX41" s="204"/>
      <c r="SY41" s="204"/>
      <c r="SZ41" s="204"/>
      <c r="TA41" s="204"/>
      <c r="TB41" s="204"/>
      <c r="TC41" s="204"/>
      <c r="TD41" s="204"/>
      <c r="TE41" s="204"/>
      <c r="TF41" s="204"/>
      <c r="TG41" s="204"/>
      <c r="TH41" s="204"/>
      <c r="TI41" s="204"/>
      <c r="TJ41" s="204"/>
      <c r="TK41" s="204"/>
      <c r="TL41" s="204"/>
      <c r="TM41" s="204"/>
      <c r="TN41" s="204"/>
      <c r="TO41" s="204"/>
      <c r="TP41" s="204"/>
      <c r="TQ41" s="204"/>
      <c r="TR41" s="204"/>
      <c r="TS41" s="204"/>
      <c r="TT41" s="204"/>
      <c r="TU41" s="204"/>
      <c r="TV41" s="204"/>
      <c r="TW41" s="204"/>
      <c r="TX41" s="204"/>
      <c r="TY41" s="204"/>
      <c r="TZ41" s="204"/>
      <c r="UA41" s="204"/>
      <c r="UB41" s="204"/>
      <c r="UC41" s="204"/>
      <c r="UD41" s="204"/>
      <c r="UE41" s="204"/>
      <c r="UF41" s="204"/>
      <c r="UG41" s="204"/>
      <c r="UH41" s="204"/>
      <c r="UI41" s="204"/>
      <c r="UJ41" s="204"/>
      <c r="UK41" s="204"/>
      <c r="UL41" s="204"/>
      <c r="UM41" s="204"/>
      <c r="UN41" s="204"/>
      <c r="UO41" s="204"/>
      <c r="UP41" s="204"/>
      <c r="UQ41" s="204"/>
      <c r="UR41" s="204"/>
      <c r="US41" s="204"/>
      <c r="UT41" s="204"/>
      <c r="UU41" s="204"/>
      <c r="UV41" s="204"/>
      <c r="UW41" s="204"/>
      <c r="UX41" s="204"/>
      <c r="UY41" s="204"/>
      <c r="UZ41" s="204"/>
      <c r="VA41" s="204"/>
      <c r="VB41" s="204"/>
      <c r="VC41" s="204"/>
      <c r="VD41" s="204"/>
      <c r="VE41" s="204"/>
      <c r="VF41" s="204"/>
      <c r="VG41" s="204"/>
      <c r="VH41" s="204"/>
      <c r="VI41" s="204"/>
      <c r="VJ41" s="204"/>
      <c r="VK41" s="204"/>
      <c r="VL41" s="204"/>
      <c r="VM41" s="204"/>
      <c r="VN41" s="204"/>
      <c r="VO41" s="204"/>
      <c r="VP41" s="204"/>
      <c r="VQ41" s="204"/>
      <c r="VR41" s="204"/>
      <c r="VS41" s="204"/>
      <c r="VT41" s="204"/>
      <c r="VU41" s="204"/>
      <c r="VV41" s="204"/>
      <c r="VW41" s="204"/>
      <c r="VX41" s="204"/>
      <c r="VY41" s="204"/>
      <c r="VZ41" s="204"/>
      <c r="WA41" s="204"/>
      <c r="WB41" s="204"/>
      <c r="WC41" s="204"/>
      <c r="WD41" s="204"/>
      <c r="WE41" s="204"/>
      <c r="WF41" s="204"/>
      <c r="WG41" s="204"/>
      <c r="WH41" s="204"/>
      <c r="WI41" s="204"/>
      <c r="WJ41" s="204"/>
      <c r="WK41" s="204"/>
      <c r="WL41" s="204"/>
      <c r="WM41" s="204"/>
      <c r="WN41" s="204"/>
      <c r="WO41" s="204"/>
      <c r="WP41" s="204"/>
      <c r="WQ41" s="204"/>
      <c r="WR41" s="204"/>
      <c r="WS41" s="204"/>
      <c r="WT41" s="204"/>
      <c r="WU41" s="204"/>
      <c r="WV41" s="204"/>
      <c r="WW41" s="204"/>
      <c r="WX41" s="204"/>
      <c r="WY41" s="204"/>
      <c r="WZ41" s="204"/>
      <c r="XA41" s="204"/>
      <c r="XB41" s="204"/>
      <c r="XC41" s="204"/>
      <c r="XD41" s="204"/>
      <c r="XE41" s="204"/>
      <c r="XF41" s="204"/>
      <c r="XG41" s="204"/>
      <c r="XH41" s="204"/>
      <c r="XI41" s="204"/>
      <c r="XJ41" s="204"/>
      <c r="XK41" s="204"/>
      <c r="XL41" s="204"/>
      <c r="XM41" s="204"/>
      <c r="XN41" s="204"/>
      <c r="XO41" s="204"/>
      <c r="XP41" s="204"/>
      <c r="XQ41" s="204"/>
      <c r="XR41" s="204"/>
      <c r="XS41" s="204"/>
      <c r="XT41" s="204"/>
      <c r="XU41" s="204"/>
      <c r="XV41" s="204"/>
      <c r="XW41" s="204"/>
      <c r="XX41" s="204"/>
      <c r="XY41" s="204"/>
      <c r="XZ41" s="204"/>
      <c r="YA41" s="204"/>
      <c r="YB41" s="204"/>
      <c r="YC41" s="204"/>
      <c r="YD41" s="204"/>
      <c r="YE41" s="204"/>
      <c r="YF41" s="204"/>
      <c r="YG41" s="204"/>
      <c r="YH41" s="204"/>
      <c r="YI41" s="204"/>
      <c r="YJ41" s="204"/>
      <c r="YK41" s="204"/>
      <c r="YL41" s="204"/>
      <c r="YM41" s="204"/>
      <c r="YN41" s="204"/>
      <c r="YO41" s="204"/>
      <c r="YP41" s="204"/>
      <c r="YQ41" s="204"/>
      <c r="YR41" s="204"/>
      <c r="YS41" s="204"/>
      <c r="YT41" s="204"/>
      <c r="YU41" s="204"/>
      <c r="YV41" s="204"/>
      <c r="YW41" s="204"/>
      <c r="YX41" s="204"/>
      <c r="YY41" s="204"/>
      <c r="YZ41" s="204"/>
      <c r="ZA41" s="204"/>
      <c r="ZB41" s="204"/>
      <c r="ZC41" s="204"/>
      <c r="ZD41" s="204"/>
      <c r="ZE41" s="204"/>
      <c r="ZF41" s="204"/>
      <c r="ZG41" s="204"/>
      <c r="ZH41" s="204"/>
      <c r="ZI41" s="204"/>
      <c r="ZJ41" s="204"/>
      <c r="ZK41" s="204"/>
      <c r="ZL41" s="204"/>
      <c r="ZM41" s="204"/>
      <c r="ZN41" s="204"/>
      <c r="ZO41" s="204"/>
      <c r="ZP41" s="204"/>
      <c r="ZQ41" s="204"/>
      <c r="ZR41" s="204"/>
      <c r="ZS41" s="204"/>
      <c r="ZT41" s="204"/>
      <c r="ZU41" s="204"/>
      <c r="ZV41" s="204"/>
      <c r="ZW41" s="204"/>
      <c r="ZX41" s="204"/>
      <c r="ZY41" s="204"/>
      <c r="ZZ41" s="204"/>
      <c r="AAA41" s="204"/>
      <c r="AAB41" s="204"/>
      <c r="AAC41" s="204"/>
      <c r="AAD41" s="204"/>
      <c r="AAE41" s="204"/>
      <c r="AAF41" s="204"/>
      <c r="AAG41" s="204"/>
      <c r="AAH41" s="204"/>
      <c r="AAI41" s="204"/>
      <c r="AAJ41" s="204"/>
      <c r="AAK41" s="204"/>
      <c r="AAL41" s="204"/>
      <c r="AAM41" s="204"/>
      <c r="AAN41" s="204"/>
      <c r="AAO41" s="204"/>
      <c r="AAP41" s="204"/>
      <c r="AAQ41" s="204"/>
      <c r="AAR41" s="204"/>
      <c r="AAS41" s="204"/>
      <c r="AAT41" s="204"/>
      <c r="AAU41" s="204"/>
      <c r="AAV41" s="204"/>
      <c r="AAW41" s="204"/>
      <c r="AAX41" s="204"/>
      <c r="AAY41" s="204"/>
      <c r="AAZ41" s="204"/>
      <c r="ABA41" s="204"/>
      <c r="ABB41" s="204"/>
      <c r="ABC41" s="204"/>
      <c r="ABD41" s="204"/>
      <c r="ABE41" s="204"/>
      <c r="ABF41" s="204"/>
      <c r="ABG41" s="204"/>
      <c r="ABH41" s="204"/>
      <c r="ABI41" s="204"/>
      <c r="ABJ41" s="204"/>
      <c r="ABK41" s="204"/>
      <c r="ABL41" s="204"/>
      <c r="ABM41" s="204"/>
      <c r="ABN41" s="204"/>
      <c r="ABO41" s="204"/>
      <c r="ABP41" s="204"/>
      <c r="ABQ41" s="204"/>
      <c r="ABR41" s="204"/>
      <c r="ABS41" s="204"/>
      <c r="ABT41" s="204"/>
      <c r="ABU41" s="204"/>
      <c r="ABV41" s="204"/>
      <c r="ABW41" s="204"/>
      <c r="ABX41" s="204"/>
      <c r="ABY41" s="204"/>
      <c r="ABZ41" s="204"/>
      <c r="ACA41" s="204"/>
      <c r="ACB41" s="204"/>
      <c r="ACC41" s="204"/>
      <c r="ACD41" s="204"/>
      <c r="ACE41" s="204"/>
      <c r="ACF41" s="204"/>
      <c r="ACG41" s="204"/>
      <c r="ACH41" s="204"/>
      <c r="ACI41" s="204"/>
      <c r="ACJ41" s="204"/>
      <c r="ACK41" s="204"/>
      <c r="ACL41" s="204"/>
      <c r="ACM41" s="204"/>
      <c r="ACN41" s="204"/>
      <c r="ACO41" s="204"/>
      <c r="ACP41" s="204"/>
      <c r="ACQ41" s="204"/>
      <c r="ACR41" s="204"/>
      <c r="ACS41" s="204"/>
      <c r="ACT41" s="204"/>
      <c r="ACU41" s="204"/>
      <c r="ACV41" s="204"/>
      <c r="ACW41" s="204"/>
      <c r="ACX41" s="204"/>
      <c r="ACY41" s="204"/>
      <c r="ACZ41" s="204"/>
      <c r="ADA41" s="204"/>
      <c r="ADB41" s="204"/>
      <c r="ADC41" s="204"/>
      <c r="ADD41" s="204"/>
      <c r="ADE41" s="204"/>
      <c r="ADF41" s="204"/>
      <c r="ADG41" s="204"/>
      <c r="ADH41" s="204"/>
      <c r="ADI41" s="204"/>
      <c r="ADJ41" s="204"/>
      <c r="ADK41" s="204"/>
      <c r="ADL41" s="204"/>
      <c r="ADM41" s="204"/>
      <c r="ADN41" s="204"/>
      <c r="ADO41" s="204"/>
      <c r="ADP41" s="204"/>
      <c r="ADQ41" s="204"/>
      <c r="ADR41" s="204"/>
      <c r="ADS41" s="204"/>
      <c r="ADT41" s="204"/>
      <c r="ADU41" s="204"/>
      <c r="ADV41" s="204"/>
      <c r="ADW41" s="204"/>
      <c r="ADX41" s="204"/>
      <c r="ADY41" s="204"/>
      <c r="ADZ41" s="204"/>
      <c r="AEA41" s="204"/>
      <c r="AEB41" s="204"/>
      <c r="AEC41" s="204"/>
      <c r="AED41" s="204"/>
      <c r="AEE41" s="204"/>
      <c r="AEF41" s="204"/>
      <c r="AEG41" s="204"/>
      <c r="AEH41" s="204"/>
      <c r="AEI41" s="204"/>
      <c r="AEJ41" s="204"/>
      <c r="AEK41" s="204"/>
      <c r="AEL41" s="204"/>
      <c r="AEM41" s="204"/>
      <c r="AEN41" s="204"/>
      <c r="AEO41" s="204"/>
      <c r="AEP41" s="204"/>
      <c r="AEQ41" s="204"/>
      <c r="AER41" s="204"/>
      <c r="AES41" s="204"/>
      <c r="AET41" s="204"/>
      <c r="AEU41" s="204"/>
      <c r="AEV41" s="204"/>
      <c r="AEW41" s="204"/>
      <c r="AEX41" s="204"/>
      <c r="AEY41" s="204"/>
      <c r="AEZ41" s="204"/>
      <c r="AFA41" s="204"/>
      <c r="AFB41" s="204"/>
      <c r="AFC41" s="204"/>
      <c r="AFD41" s="204"/>
      <c r="AFE41" s="204"/>
      <c r="AFF41" s="204"/>
      <c r="AFG41" s="204"/>
      <c r="AFH41" s="204"/>
      <c r="AFI41" s="204"/>
      <c r="AFJ41" s="204"/>
      <c r="AFK41" s="204"/>
      <c r="AFL41" s="204"/>
      <c r="AFM41" s="204"/>
      <c r="AFN41" s="204"/>
      <c r="AFO41" s="204"/>
      <c r="AFP41" s="204"/>
      <c r="AFQ41" s="204"/>
      <c r="AFR41" s="204"/>
      <c r="AFS41" s="204"/>
      <c r="AFT41" s="204"/>
      <c r="AFU41" s="204"/>
      <c r="AFV41" s="204"/>
      <c r="AFW41" s="204"/>
      <c r="AFX41" s="204"/>
      <c r="AFY41" s="204"/>
      <c r="AFZ41" s="204"/>
      <c r="AGA41" s="204"/>
      <c r="AGB41" s="204"/>
      <c r="AGC41" s="204"/>
      <c r="AGD41" s="204"/>
      <c r="AGE41" s="204"/>
      <c r="AGF41" s="204"/>
      <c r="AGG41" s="204"/>
      <c r="AGH41" s="204"/>
      <c r="AGI41" s="204"/>
      <c r="AGJ41" s="204"/>
      <c r="AGK41" s="204"/>
      <c r="AGL41" s="204"/>
      <c r="AGM41" s="204"/>
      <c r="AGN41" s="204"/>
      <c r="AGO41" s="204"/>
      <c r="AGP41" s="204"/>
      <c r="AGQ41" s="204"/>
      <c r="AGR41" s="204"/>
      <c r="AGS41" s="204"/>
      <c r="AGT41" s="204"/>
      <c r="AGU41" s="204"/>
      <c r="AGV41" s="204"/>
      <c r="AGW41" s="204"/>
      <c r="AGX41" s="204"/>
      <c r="AGY41" s="204"/>
      <c r="AGZ41" s="204"/>
      <c r="AHA41" s="204"/>
      <c r="AHB41" s="204"/>
      <c r="AHC41" s="204"/>
      <c r="AHD41" s="204"/>
      <c r="AHE41" s="204"/>
      <c r="AHF41" s="204"/>
      <c r="AHG41" s="204"/>
      <c r="AHH41" s="204"/>
      <c r="AHI41" s="204"/>
      <c r="AHJ41" s="204"/>
      <c r="AHK41" s="204"/>
      <c r="AHL41" s="204"/>
      <c r="AHM41" s="204"/>
      <c r="AHN41" s="204"/>
      <c r="AHO41" s="204"/>
      <c r="AHP41" s="204"/>
      <c r="AHQ41" s="204"/>
      <c r="AHR41" s="204"/>
      <c r="AHS41" s="204"/>
      <c r="AHT41" s="204"/>
      <c r="AHU41" s="204"/>
      <c r="AHV41" s="204"/>
      <c r="AHW41" s="204"/>
      <c r="AHX41" s="204"/>
      <c r="AHY41" s="204"/>
      <c r="AHZ41" s="204"/>
      <c r="AIA41" s="204"/>
      <c r="AIB41" s="204"/>
      <c r="AIC41" s="204"/>
      <c r="AID41" s="204"/>
      <c r="AIE41" s="204"/>
      <c r="AIF41" s="204"/>
      <c r="AIG41" s="204"/>
      <c r="AIH41" s="204"/>
      <c r="AII41" s="204"/>
      <c r="AIJ41" s="204"/>
      <c r="AIK41" s="204"/>
      <c r="AIL41" s="204"/>
      <c r="AIM41" s="204"/>
      <c r="AIN41" s="204"/>
      <c r="AIO41" s="204"/>
      <c r="AIP41" s="204"/>
      <c r="AIQ41" s="204"/>
      <c r="AIR41" s="204"/>
      <c r="AIS41" s="204"/>
      <c r="AIT41" s="204"/>
      <c r="AIU41" s="204"/>
      <c r="AIV41" s="204"/>
      <c r="AIW41" s="204"/>
      <c r="AIX41" s="204"/>
      <c r="AIY41" s="204"/>
      <c r="AIZ41" s="204"/>
      <c r="AJA41" s="204"/>
      <c r="AJB41" s="204"/>
      <c r="AJC41" s="204"/>
      <c r="AJD41" s="204"/>
      <c r="AJE41" s="204"/>
      <c r="AJF41" s="204"/>
      <c r="AJG41" s="204"/>
      <c r="AJH41" s="204"/>
      <c r="AJI41" s="204"/>
      <c r="AJJ41" s="204"/>
      <c r="AJK41" s="204"/>
      <c r="AJL41" s="204"/>
      <c r="AJM41" s="204"/>
      <c r="AJN41" s="204"/>
      <c r="AJO41" s="204"/>
      <c r="AJP41" s="204"/>
      <c r="AJQ41" s="204"/>
      <c r="AJR41" s="204"/>
      <c r="AJS41" s="204"/>
      <c r="AJT41" s="204"/>
      <c r="AJU41" s="204"/>
      <c r="AJV41" s="204"/>
      <c r="AJW41" s="204"/>
      <c r="AJX41" s="204"/>
      <c r="AJY41" s="204"/>
      <c r="AJZ41" s="204"/>
      <c r="AKA41" s="204"/>
      <c r="AKB41" s="204"/>
      <c r="AKC41" s="204"/>
      <c r="AKD41" s="204"/>
      <c r="AKE41" s="204"/>
      <c r="AKF41" s="204"/>
      <c r="AKG41" s="204"/>
      <c r="AKH41" s="204"/>
      <c r="AKI41" s="204"/>
      <c r="AKJ41" s="204"/>
      <c r="AKK41" s="204"/>
      <c r="AKL41" s="204"/>
      <c r="AKM41" s="204"/>
      <c r="AKN41" s="204"/>
      <c r="AKO41" s="204"/>
      <c r="AKP41" s="204"/>
      <c r="AKQ41" s="204"/>
      <c r="AKR41" s="204"/>
      <c r="AKS41" s="204"/>
      <c r="AKT41" s="204"/>
      <c r="AKU41" s="204"/>
      <c r="AKV41" s="204"/>
      <c r="AKW41" s="204"/>
      <c r="AKX41" s="204"/>
      <c r="AKY41" s="204"/>
      <c r="AKZ41" s="204"/>
      <c r="ALA41" s="204"/>
      <c r="ALB41" s="204"/>
      <c r="ALC41" s="204"/>
      <c r="ALD41" s="204"/>
      <c r="ALE41" s="204"/>
    </row>
    <row r="42" spans="1:993" s="205" customFormat="1" ht="36" customHeight="1" x14ac:dyDescent="0.5">
      <c r="A42" s="204"/>
      <c r="B42" s="204"/>
      <c r="C42" s="204"/>
      <c r="D42" s="204"/>
      <c r="E42" s="204"/>
      <c r="F42" s="1067" t="s">
        <v>2460</v>
      </c>
      <c r="G42" s="1067"/>
      <c r="H42" s="1067"/>
      <c r="I42" s="1067"/>
      <c r="J42" s="1067"/>
      <c r="K42" s="1067"/>
      <c r="L42" s="469"/>
      <c r="M42" s="482"/>
      <c r="N42" s="634"/>
      <c r="P42" s="635" t="s">
        <v>2461</v>
      </c>
      <c r="Q42" s="635"/>
      <c r="R42" s="636"/>
      <c r="S42" s="469"/>
      <c r="T42" s="469"/>
      <c r="U42" s="469"/>
      <c r="V42" s="469"/>
      <c r="W42" s="469"/>
      <c r="X42" s="469"/>
      <c r="Y42" s="469"/>
      <c r="Z42" s="469"/>
      <c r="AA42" s="204"/>
      <c r="AB42" s="204"/>
      <c r="AC42" s="204"/>
      <c r="AG42" s="204"/>
      <c r="AH42" s="204"/>
      <c r="AI42" s="204"/>
      <c r="AJ42" s="204"/>
      <c r="AK42" s="204"/>
      <c r="AL42" s="204"/>
      <c r="AM42" s="204"/>
      <c r="AN42" s="204"/>
      <c r="AO42" s="204"/>
      <c r="AP42" s="204"/>
      <c r="AQ42" s="204"/>
      <c r="AR42" s="204"/>
      <c r="AS42" s="204"/>
      <c r="AT42" s="204"/>
      <c r="AU42" s="204"/>
      <c r="AV42" s="204"/>
      <c r="AW42" s="204"/>
      <c r="AX42" s="204"/>
      <c r="AY42" s="204"/>
      <c r="AZ42" s="204"/>
      <c r="BA42" s="204"/>
      <c r="BB42" s="204"/>
      <c r="BC42" s="204"/>
      <c r="BD42" s="204"/>
      <c r="BE42" s="204"/>
      <c r="BF42" s="204"/>
      <c r="BG42" s="204"/>
      <c r="BH42" s="204"/>
      <c r="BI42" s="204"/>
      <c r="BJ42" s="204"/>
      <c r="BK42" s="204"/>
      <c r="BL42" s="204"/>
      <c r="BM42" s="204"/>
      <c r="BN42" s="204"/>
      <c r="BO42" s="204"/>
      <c r="BP42" s="204"/>
      <c r="BQ42" s="204"/>
      <c r="BR42" s="204"/>
      <c r="BS42" s="204"/>
      <c r="BT42" s="204"/>
      <c r="BU42" s="204"/>
      <c r="BV42" s="204"/>
      <c r="BW42" s="204"/>
      <c r="BX42" s="204"/>
      <c r="BY42" s="204"/>
      <c r="BZ42" s="204"/>
      <c r="CA42" s="204"/>
      <c r="CB42" s="204"/>
      <c r="CC42" s="204"/>
      <c r="CD42" s="204"/>
      <c r="CE42" s="204"/>
      <c r="CF42" s="204"/>
      <c r="CG42" s="204"/>
      <c r="CH42" s="204"/>
      <c r="CI42" s="204"/>
      <c r="CJ42" s="204"/>
      <c r="CK42" s="204"/>
      <c r="CL42" s="204"/>
      <c r="CM42" s="204"/>
      <c r="CN42" s="204"/>
      <c r="CO42" s="204"/>
      <c r="CP42" s="204"/>
      <c r="CQ42" s="204"/>
      <c r="CR42" s="204"/>
      <c r="CS42" s="204"/>
      <c r="CT42" s="204"/>
      <c r="CU42" s="204"/>
      <c r="CV42" s="204"/>
      <c r="CW42" s="204"/>
      <c r="CX42" s="204"/>
      <c r="CY42" s="204"/>
      <c r="CZ42" s="204"/>
      <c r="DA42" s="204"/>
      <c r="DB42" s="204"/>
      <c r="DC42" s="204"/>
      <c r="DD42" s="204"/>
      <c r="DE42" s="204"/>
      <c r="DF42" s="204"/>
      <c r="DG42" s="204"/>
      <c r="DH42" s="204"/>
      <c r="DI42" s="204"/>
      <c r="DJ42" s="204"/>
      <c r="DK42" s="204"/>
      <c r="DL42" s="204"/>
      <c r="DM42" s="204"/>
      <c r="DN42" s="204"/>
      <c r="DO42" s="204"/>
      <c r="DP42" s="204"/>
      <c r="DQ42" s="204"/>
      <c r="DR42" s="204"/>
      <c r="DS42" s="204"/>
      <c r="DT42" s="204"/>
      <c r="DU42" s="204"/>
      <c r="DV42" s="204"/>
      <c r="DW42" s="204"/>
      <c r="DX42" s="204"/>
      <c r="DY42" s="204"/>
      <c r="DZ42" s="204"/>
      <c r="EA42" s="204"/>
      <c r="EB42" s="204"/>
      <c r="EC42" s="204"/>
      <c r="ED42" s="204"/>
      <c r="EE42" s="204"/>
      <c r="EF42" s="204"/>
      <c r="EG42" s="204"/>
      <c r="EH42" s="204"/>
      <c r="EI42" s="204"/>
      <c r="EJ42" s="204"/>
      <c r="EK42" s="204"/>
      <c r="EL42" s="204"/>
      <c r="EM42" s="204"/>
      <c r="EN42" s="204"/>
      <c r="EO42" s="204"/>
      <c r="EP42" s="204"/>
      <c r="EQ42" s="204"/>
      <c r="ER42" s="204"/>
      <c r="ES42" s="204"/>
      <c r="ET42" s="204"/>
      <c r="EU42" s="204"/>
      <c r="EV42" s="204"/>
      <c r="EW42" s="204"/>
      <c r="EX42" s="204"/>
      <c r="EY42" s="204"/>
      <c r="EZ42" s="204"/>
      <c r="FA42" s="204"/>
      <c r="FB42" s="204"/>
      <c r="FC42" s="204"/>
      <c r="FD42" s="204"/>
      <c r="FE42" s="204"/>
      <c r="FF42" s="204"/>
      <c r="FG42" s="204"/>
      <c r="FH42" s="204"/>
      <c r="FI42" s="204"/>
      <c r="FJ42" s="204"/>
      <c r="FK42" s="204"/>
      <c r="FL42" s="204"/>
      <c r="FM42" s="204"/>
      <c r="FN42" s="204"/>
      <c r="FO42" s="204"/>
      <c r="FP42" s="204"/>
      <c r="FQ42" s="204"/>
      <c r="FR42" s="204"/>
      <c r="FS42" s="204"/>
      <c r="FT42" s="204"/>
      <c r="FU42" s="204"/>
      <c r="FV42" s="204"/>
      <c r="FW42" s="204"/>
      <c r="FX42" s="204"/>
      <c r="FY42" s="204"/>
      <c r="FZ42" s="204"/>
      <c r="GA42" s="204"/>
      <c r="GB42" s="204"/>
      <c r="GC42" s="204"/>
      <c r="GD42" s="204"/>
      <c r="GE42" s="204"/>
      <c r="GF42" s="204"/>
      <c r="GG42" s="204"/>
      <c r="GH42" s="204"/>
      <c r="GI42" s="204"/>
      <c r="GJ42" s="204"/>
      <c r="GK42" s="204"/>
      <c r="GL42" s="204"/>
      <c r="GM42" s="204"/>
      <c r="GN42" s="204"/>
      <c r="GO42" s="204"/>
      <c r="GP42" s="204"/>
      <c r="GQ42" s="204"/>
      <c r="GR42" s="204"/>
      <c r="GS42" s="204"/>
      <c r="GT42" s="204"/>
      <c r="GU42" s="204"/>
      <c r="GV42" s="204"/>
      <c r="GW42" s="204"/>
      <c r="GX42" s="204"/>
      <c r="GY42" s="204"/>
      <c r="GZ42" s="204"/>
      <c r="HA42" s="204"/>
      <c r="HB42" s="204"/>
      <c r="HC42" s="204"/>
      <c r="HD42" s="204"/>
      <c r="HE42" s="204"/>
      <c r="HF42" s="204"/>
      <c r="HG42" s="204"/>
      <c r="HH42" s="204"/>
      <c r="HI42" s="204"/>
      <c r="HJ42" s="204"/>
      <c r="HK42" s="204"/>
      <c r="HL42" s="204"/>
      <c r="HM42" s="204"/>
      <c r="HN42" s="204"/>
      <c r="HO42" s="204"/>
      <c r="HP42" s="204"/>
      <c r="HQ42" s="204"/>
      <c r="HR42" s="204"/>
      <c r="HS42" s="204"/>
      <c r="HT42" s="204"/>
      <c r="HU42" s="204"/>
      <c r="HV42" s="204"/>
      <c r="HW42" s="204"/>
      <c r="HX42" s="204"/>
      <c r="HY42" s="204"/>
      <c r="HZ42" s="204"/>
      <c r="IA42" s="204"/>
      <c r="IB42" s="204"/>
      <c r="IC42" s="204"/>
      <c r="ID42" s="204"/>
      <c r="IE42" s="204"/>
      <c r="IF42" s="204"/>
      <c r="IG42" s="204"/>
      <c r="IH42" s="204"/>
      <c r="II42" s="204"/>
      <c r="IJ42" s="204"/>
      <c r="IK42" s="204"/>
      <c r="IL42" s="204"/>
      <c r="IM42" s="204"/>
      <c r="IN42" s="204"/>
      <c r="IO42" s="204"/>
      <c r="IP42" s="204"/>
      <c r="IQ42" s="204"/>
      <c r="IR42" s="204"/>
      <c r="IS42" s="204"/>
      <c r="IT42" s="204"/>
      <c r="IU42" s="204"/>
      <c r="IV42" s="204"/>
      <c r="IW42" s="204"/>
      <c r="IX42" s="204"/>
      <c r="IY42" s="204"/>
      <c r="IZ42" s="204"/>
      <c r="JA42" s="204"/>
      <c r="JB42" s="204"/>
      <c r="JC42" s="204"/>
      <c r="JD42" s="204"/>
      <c r="JE42" s="204"/>
      <c r="JF42" s="204"/>
      <c r="JG42" s="204"/>
      <c r="JH42" s="204"/>
      <c r="JI42" s="204"/>
      <c r="JJ42" s="204"/>
      <c r="JK42" s="204"/>
      <c r="JL42" s="204"/>
      <c r="JM42" s="204"/>
      <c r="JN42" s="204"/>
      <c r="JO42" s="204"/>
      <c r="JP42" s="204"/>
      <c r="JQ42" s="204"/>
      <c r="JR42" s="204"/>
      <c r="JS42" s="204"/>
      <c r="JT42" s="204"/>
      <c r="JU42" s="204"/>
      <c r="JV42" s="204"/>
      <c r="JW42" s="204"/>
      <c r="JX42" s="204"/>
      <c r="JY42" s="204"/>
      <c r="JZ42" s="204"/>
      <c r="KA42" s="204"/>
      <c r="KB42" s="204"/>
      <c r="KC42" s="204"/>
      <c r="KD42" s="204"/>
      <c r="KE42" s="204"/>
      <c r="KF42" s="204"/>
      <c r="KG42" s="204"/>
      <c r="KH42" s="204"/>
      <c r="KI42" s="204"/>
      <c r="KJ42" s="204"/>
      <c r="KK42" s="204"/>
      <c r="KL42" s="204"/>
      <c r="KM42" s="204"/>
      <c r="KN42" s="204"/>
      <c r="KO42" s="204"/>
      <c r="KP42" s="204"/>
      <c r="KQ42" s="204"/>
      <c r="KR42" s="204"/>
      <c r="KS42" s="204"/>
      <c r="KT42" s="204"/>
      <c r="KU42" s="204"/>
      <c r="KV42" s="204"/>
      <c r="KW42" s="204"/>
      <c r="KX42" s="204"/>
      <c r="KY42" s="204"/>
      <c r="KZ42" s="204"/>
      <c r="LA42" s="204"/>
      <c r="LB42" s="204"/>
      <c r="LC42" s="204"/>
      <c r="LD42" s="204"/>
      <c r="LE42" s="204"/>
      <c r="LF42" s="204"/>
      <c r="LG42" s="204"/>
      <c r="LH42" s="204"/>
      <c r="LI42" s="204"/>
      <c r="LJ42" s="204"/>
      <c r="LK42" s="204"/>
      <c r="LL42" s="204"/>
      <c r="LM42" s="204"/>
      <c r="LN42" s="204"/>
      <c r="LO42" s="204"/>
      <c r="LP42" s="204"/>
      <c r="LQ42" s="204"/>
      <c r="LR42" s="204"/>
      <c r="LS42" s="204"/>
      <c r="LT42" s="204"/>
      <c r="LU42" s="204"/>
      <c r="LV42" s="204"/>
      <c r="LW42" s="204"/>
      <c r="LX42" s="204"/>
      <c r="LY42" s="204"/>
      <c r="LZ42" s="204"/>
      <c r="MA42" s="204"/>
      <c r="MB42" s="204"/>
      <c r="MC42" s="204"/>
      <c r="MD42" s="204"/>
      <c r="ME42" s="204"/>
      <c r="MF42" s="204"/>
      <c r="MG42" s="204"/>
      <c r="MH42" s="204"/>
      <c r="MI42" s="204"/>
      <c r="MJ42" s="204"/>
      <c r="MK42" s="204"/>
      <c r="ML42" s="204"/>
      <c r="MM42" s="204"/>
      <c r="MN42" s="204"/>
      <c r="MO42" s="204"/>
      <c r="MP42" s="204"/>
      <c r="MQ42" s="204"/>
      <c r="MR42" s="204"/>
      <c r="MS42" s="204"/>
      <c r="MT42" s="204"/>
      <c r="MU42" s="204"/>
      <c r="MV42" s="204"/>
      <c r="MW42" s="204"/>
      <c r="MX42" s="204"/>
      <c r="MY42" s="204"/>
      <c r="MZ42" s="204"/>
      <c r="NA42" s="204"/>
      <c r="NB42" s="204"/>
      <c r="NC42" s="204"/>
      <c r="ND42" s="204"/>
      <c r="NE42" s="204"/>
      <c r="NF42" s="204"/>
      <c r="NG42" s="204"/>
      <c r="NH42" s="204"/>
      <c r="NI42" s="204"/>
      <c r="NJ42" s="204"/>
      <c r="NK42" s="204"/>
      <c r="NL42" s="204"/>
      <c r="NM42" s="204"/>
      <c r="NN42" s="204"/>
      <c r="NO42" s="204"/>
      <c r="NP42" s="204"/>
      <c r="NQ42" s="204"/>
      <c r="NR42" s="204"/>
      <c r="NS42" s="204"/>
      <c r="NT42" s="204"/>
      <c r="NU42" s="204"/>
      <c r="NV42" s="204"/>
      <c r="NW42" s="204"/>
      <c r="NX42" s="204"/>
      <c r="NY42" s="204"/>
      <c r="NZ42" s="204"/>
      <c r="OA42" s="204"/>
      <c r="OB42" s="204"/>
      <c r="OC42" s="204"/>
      <c r="OD42" s="204"/>
      <c r="OE42" s="204"/>
      <c r="OF42" s="204"/>
      <c r="OG42" s="204"/>
      <c r="OH42" s="204"/>
      <c r="OI42" s="204"/>
      <c r="OJ42" s="204"/>
      <c r="OK42" s="204"/>
      <c r="OL42" s="204"/>
      <c r="OM42" s="204"/>
      <c r="ON42" s="204"/>
      <c r="OO42" s="204"/>
      <c r="OP42" s="204"/>
      <c r="OQ42" s="204"/>
      <c r="OR42" s="204"/>
      <c r="OS42" s="204"/>
      <c r="OT42" s="204"/>
      <c r="OU42" s="204"/>
      <c r="OV42" s="204"/>
      <c r="OW42" s="204"/>
      <c r="OX42" s="204"/>
      <c r="OY42" s="204"/>
      <c r="OZ42" s="204"/>
      <c r="PA42" s="204"/>
      <c r="PB42" s="204"/>
      <c r="PC42" s="204"/>
      <c r="PD42" s="204"/>
      <c r="PE42" s="204"/>
      <c r="PF42" s="204"/>
      <c r="PG42" s="204"/>
      <c r="PH42" s="204"/>
      <c r="PI42" s="204"/>
      <c r="PJ42" s="204"/>
      <c r="PK42" s="204"/>
      <c r="PL42" s="204"/>
      <c r="PM42" s="204"/>
      <c r="PN42" s="204"/>
      <c r="PO42" s="204"/>
      <c r="PP42" s="204"/>
      <c r="PQ42" s="204"/>
      <c r="PR42" s="204"/>
      <c r="PS42" s="204"/>
      <c r="PT42" s="204"/>
      <c r="PU42" s="204"/>
      <c r="PV42" s="204"/>
      <c r="PW42" s="204"/>
      <c r="PX42" s="204"/>
      <c r="PY42" s="204"/>
      <c r="PZ42" s="204"/>
      <c r="QA42" s="204"/>
      <c r="QB42" s="204"/>
      <c r="QC42" s="204"/>
      <c r="QD42" s="204"/>
      <c r="QE42" s="204"/>
      <c r="QF42" s="204"/>
      <c r="QG42" s="204"/>
      <c r="QH42" s="204"/>
      <c r="QI42" s="204"/>
      <c r="QJ42" s="204"/>
      <c r="QK42" s="204"/>
      <c r="QL42" s="204"/>
      <c r="QM42" s="204"/>
      <c r="QN42" s="204"/>
      <c r="QO42" s="204"/>
      <c r="QP42" s="204"/>
      <c r="QQ42" s="204"/>
      <c r="QR42" s="204"/>
      <c r="QS42" s="204"/>
      <c r="QT42" s="204"/>
      <c r="QU42" s="204"/>
      <c r="QV42" s="204"/>
      <c r="QW42" s="204"/>
      <c r="QX42" s="204"/>
      <c r="QY42" s="204"/>
      <c r="QZ42" s="204"/>
      <c r="RA42" s="204"/>
      <c r="RB42" s="204"/>
      <c r="RC42" s="204"/>
      <c r="RD42" s="204"/>
      <c r="RE42" s="204"/>
      <c r="RF42" s="204"/>
      <c r="RG42" s="204"/>
      <c r="RH42" s="204"/>
      <c r="RI42" s="204"/>
      <c r="RJ42" s="204"/>
      <c r="RK42" s="204"/>
      <c r="RL42" s="204"/>
      <c r="RM42" s="204"/>
      <c r="RN42" s="204"/>
      <c r="RO42" s="204"/>
      <c r="RP42" s="204"/>
      <c r="RQ42" s="204"/>
      <c r="RR42" s="204"/>
      <c r="RS42" s="204"/>
      <c r="RT42" s="204"/>
      <c r="RU42" s="204"/>
      <c r="RV42" s="204"/>
      <c r="RW42" s="204"/>
      <c r="RX42" s="204"/>
      <c r="RY42" s="204"/>
      <c r="RZ42" s="204"/>
      <c r="SA42" s="204"/>
      <c r="SB42" s="204"/>
      <c r="SC42" s="204"/>
      <c r="SD42" s="204"/>
      <c r="SE42" s="204"/>
      <c r="SF42" s="204"/>
      <c r="SG42" s="204"/>
      <c r="SH42" s="204"/>
      <c r="SI42" s="204"/>
      <c r="SJ42" s="204"/>
      <c r="SK42" s="204"/>
      <c r="SL42" s="204"/>
      <c r="SM42" s="204"/>
      <c r="SN42" s="204"/>
      <c r="SO42" s="204"/>
      <c r="SP42" s="204"/>
      <c r="SQ42" s="204"/>
      <c r="SR42" s="204"/>
      <c r="SS42" s="204"/>
      <c r="ST42" s="204"/>
      <c r="SU42" s="204"/>
      <c r="SV42" s="204"/>
      <c r="SW42" s="204"/>
      <c r="SX42" s="204"/>
      <c r="SY42" s="204"/>
      <c r="SZ42" s="204"/>
      <c r="TA42" s="204"/>
      <c r="TB42" s="204"/>
      <c r="TC42" s="204"/>
      <c r="TD42" s="204"/>
      <c r="TE42" s="204"/>
      <c r="TF42" s="204"/>
      <c r="TG42" s="204"/>
      <c r="TH42" s="204"/>
      <c r="TI42" s="204"/>
      <c r="TJ42" s="204"/>
      <c r="TK42" s="204"/>
      <c r="TL42" s="204"/>
      <c r="TM42" s="204"/>
      <c r="TN42" s="204"/>
      <c r="TO42" s="204"/>
      <c r="TP42" s="204"/>
      <c r="TQ42" s="204"/>
      <c r="TR42" s="204"/>
      <c r="TS42" s="204"/>
      <c r="TT42" s="204"/>
      <c r="TU42" s="204"/>
      <c r="TV42" s="204"/>
      <c r="TW42" s="204"/>
      <c r="TX42" s="204"/>
      <c r="TY42" s="204"/>
      <c r="TZ42" s="204"/>
      <c r="UA42" s="204"/>
      <c r="UB42" s="204"/>
      <c r="UC42" s="204"/>
      <c r="UD42" s="204"/>
      <c r="UE42" s="204"/>
      <c r="UF42" s="204"/>
      <c r="UG42" s="204"/>
      <c r="UH42" s="204"/>
      <c r="UI42" s="204"/>
      <c r="UJ42" s="204"/>
      <c r="UK42" s="204"/>
      <c r="UL42" s="204"/>
      <c r="UM42" s="204"/>
      <c r="UN42" s="204"/>
      <c r="UO42" s="204"/>
      <c r="UP42" s="204"/>
      <c r="UQ42" s="204"/>
      <c r="UR42" s="204"/>
      <c r="US42" s="204"/>
      <c r="UT42" s="204"/>
      <c r="UU42" s="204"/>
      <c r="UV42" s="204"/>
      <c r="UW42" s="204"/>
      <c r="UX42" s="204"/>
      <c r="UY42" s="204"/>
      <c r="UZ42" s="204"/>
      <c r="VA42" s="204"/>
      <c r="VB42" s="204"/>
      <c r="VC42" s="204"/>
      <c r="VD42" s="204"/>
      <c r="VE42" s="204"/>
      <c r="VF42" s="204"/>
      <c r="VG42" s="204"/>
      <c r="VH42" s="204"/>
      <c r="VI42" s="204"/>
      <c r="VJ42" s="204"/>
      <c r="VK42" s="204"/>
      <c r="VL42" s="204"/>
      <c r="VM42" s="204"/>
      <c r="VN42" s="204"/>
      <c r="VO42" s="204"/>
      <c r="VP42" s="204"/>
      <c r="VQ42" s="204"/>
      <c r="VR42" s="204"/>
      <c r="VS42" s="204"/>
      <c r="VT42" s="204"/>
      <c r="VU42" s="204"/>
      <c r="VV42" s="204"/>
      <c r="VW42" s="204"/>
      <c r="VX42" s="204"/>
      <c r="VY42" s="204"/>
      <c r="VZ42" s="204"/>
      <c r="WA42" s="204"/>
      <c r="WB42" s="204"/>
      <c r="WC42" s="204"/>
      <c r="WD42" s="204"/>
      <c r="WE42" s="204"/>
      <c r="WF42" s="204"/>
      <c r="WG42" s="204"/>
      <c r="WH42" s="204"/>
      <c r="WI42" s="204"/>
      <c r="WJ42" s="204"/>
      <c r="WK42" s="204"/>
      <c r="WL42" s="204"/>
      <c r="WM42" s="204"/>
      <c r="WN42" s="204"/>
      <c r="WO42" s="204"/>
      <c r="WP42" s="204"/>
      <c r="WQ42" s="204"/>
      <c r="WR42" s="204"/>
      <c r="WS42" s="204"/>
      <c r="WT42" s="204"/>
      <c r="WU42" s="204"/>
      <c r="WV42" s="204"/>
      <c r="WW42" s="204"/>
      <c r="WX42" s="204"/>
      <c r="WY42" s="204"/>
      <c r="WZ42" s="204"/>
      <c r="XA42" s="204"/>
      <c r="XB42" s="204"/>
      <c r="XC42" s="204"/>
      <c r="XD42" s="204"/>
      <c r="XE42" s="204"/>
      <c r="XF42" s="204"/>
      <c r="XG42" s="204"/>
      <c r="XH42" s="204"/>
      <c r="XI42" s="204"/>
      <c r="XJ42" s="204"/>
      <c r="XK42" s="204"/>
      <c r="XL42" s="204"/>
      <c r="XM42" s="204"/>
      <c r="XN42" s="204"/>
      <c r="XO42" s="204"/>
      <c r="XP42" s="204"/>
      <c r="XQ42" s="204"/>
      <c r="XR42" s="204"/>
      <c r="XS42" s="204"/>
      <c r="XT42" s="204"/>
      <c r="XU42" s="204"/>
      <c r="XV42" s="204"/>
      <c r="XW42" s="204"/>
      <c r="XX42" s="204"/>
      <c r="XY42" s="204"/>
      <c r="XZ42" s="204"/>
      <c r="YA42" s="204"/>
      <c r="YB42" s="204"/>
      <c r="YC42" s="204"/>
      <c r="YD42" s="204"/>
      <c r="YE42" s="204"/>
      <c r="YF42" s="204"/>
      <c r="YG42" s="204"/>
      <c r="YH42" s="204"/>
      <c r="YI42" s="204"/>
      <c r="YJ42" s="204"/>
      <c r="YK42" s="204"/>
      <c r="YL42" s="204"/>
      <c r="YM42" s="204"/>
      <c r="YN42" s="204"/>
      <c r="YO42" s="204"/>
      <c r="YP42" s="204"/>
      <c r="YQ42" s="204"/>
      <c r="YR42" s="204"/>
      <c r="YS42" s="204"/>
      <c r="YT42" s="204"/>
      <c r="YU42" s="204"/>
      <c r="YV42" s="204"/>
      <c r="YW42" s="204"/>
      <c r="YX42" s="204"/>
      <c r="YY42" s="204"/>
      <c r="YZ42" s="204"/>
      <c r="ZA42" s="204"/>
      <c r="ZB42" s="204"/>
      <c r="ZC42" s="204"/>
      <c r="ZD42" s="204"/>
      <c r="ZE42" s="204"/>
      <c r="ZF42" s="204"/>
      <c r="ZG42" s="204"/>
      <c r="ZH42" s="204"/>
      <c r="ZI42" s="204"/>
      <c r="ZJ42" s="204"/>
      <c r="ZK42" s="204"/>
      <c r="ZL42" s="204"/>
      <c r="ZM42" s="204"/>
      <c r="ZN42" s="204"/>
      <c r="ZO42" s="204"/>
      <c r="ZP42" s="204"/>
      <c r="ZQ42" s="204"/>
      <c r="ZR42" s="204"/>
      <c r="ZS42" s="204"/>
      <c r="ZT42" s="204"/>
      <c r="ZU42" s="204"/>
      <c r="ZV42" s="204"/>
      <c r="ZW42" s="204"/>
      <c r="ZX42" s="204"/>
      <c r="ZY42" s="204"/>
      <c r="ZZ42" s="204"/>
      <c r="AAA42" s="204"/>
      <c r="AAB42" s="204"/>
      <c r="AAC42" s="204"/>
      <c r="AAD42" s="204"/>
      <c r="AAE42" s="204"/>
      <c r="AAF42" s="204"/>
      <c r="AAG42" s="204"/>
      <c r="AAH42" s="204"/>
      <c r="AAI42" s="204"/>
      <c r="AAJ42" s="204"/>
      <c r="AAK42" s="204"/>
      <c r="AAL42" s="204"/>
      <c r="AAM42" s="204"/>
      <c r="AAN42" s="204"/>
      <c r="AAO42" s="204"/>
      <c r="AAP42" s="204"/>
      <c r="AAQ42" s="204"/>
      <c r="AAR42" s="204"/>
      <c r="AAS42" s="204"/>
      <c r="AAT42" s="204"/>
      <c r="AAU42" s="204"/>
      <c r="AAV42" s="204"/>
      <c r="AAW42" s="204"/>
      <c r="AAX42" s="204"/>
      <c r="AAY42" s="204"/>
      <c r="AAZ42" s="204"/>
      <c r="ABA42" s="204"/>
      <c r="ABB42" s="204"/>
      <c r="ABC42" s="204"/>
      <c r="ABD42" s="204"/>
      <c r="ABE42" s="204"/>
      <c r="ABF42" s="204"/>
      <c r="ABG42" s="204"/>
      <c r="ABH42" s="204"/>
      <c r="ABI42" s="204"/>
      <c r="ABJ42" s="204"/>
      <c r="ABK42" s="204"/>
      <c r="ABL42" s="204"/>
      <c r="ABM42" s="204"/>
      <c r="ABN42" s="204"/>
      <c r="ABO42" s="204"/>
      <c r="ABP42" s="204"/>
      <c r="ABQ42" s="204"/>
      <c r="ABR42" s="204"/>
      <c r="ABS42" s="204"/>
      <c r="ABT42" s="204"/>
      <c r="ABU42" s="204"/>
      <c r="ABV42" s="204"/>
      <c r="ABW42" s="204"/>
      <c r="ABX42" s="204"/>
      <c r="ABY42" s="204"/>
      <c r="ABZ42" s="204"/>
      <c r="ACA42" s="204"/>
      <c r="ACB42" s="204"/>
      <c r="ACC42" s="204"/>
      <c r="ACD42" s="204"/>
      <c r="ACE42" s="204"/>
      <c r="ACF42" s="204"/>
      <c r="ACG42" s="204"/>
      <c r="ACH42" s="204"/>
      <c r="ACI42" s="204"/>
      <c r="ACJ42" s="204"/>
      <c r="ACK42" s="204"/>
      <c r="ACL42" s="204"/>
      <c r="ACM42" s="204"/>
      <c r="ACN42" s="204"/>
      <c r="ACO42" s="204"/>
      <c r="ACP42" s="204"/>
      <c r="ACQ42" s="204"/>
      <c r="ACR42" s="204"/>
      <c r="ACS42" s="204"/>
      <c r="ACT42" s="204"/>
      <c r="ACU42" s="204"/>
      <c r="ACV42" s="204"/>
      <c r="ACW42" s="204"/>
      <c r="ACX42" s="204"/>
      <c r="ACY42" s="204"/>
      <c r="ACZ42" s="204"/>
      <c r="ADA42" s="204"/>
      <c r="ADB42" s="204"/>
      <c r="ADC42" s="204"/>
      <c r="ADD42" s="204"/>
      <c r="ADE42" s="204"/>
      <c r="ADF42" s="204"/>
      <c r="ADG42" s="204"/>
      <c r="ADH42" s="204"/>
      <c r="ADI42" s="204"/>
      <c r="ADJ42" s="204"/>
      <c r="ADK42" s="204"/>
      <c r="ADL42" s="204"/>
      <c r="ADM42" s="204"/>
      <c r="ADN42" s="204"/>
      <c r="ADO42" s="204"/>
      <c r="ADP42" s="204"/>
      <c r="ADQ42" s="204"/>
      <c r="ADR42" s="204"/>
      <c r="ADS42" s="204"/>
      <c r="ADT42" s="204"/>
      <c r="ADU42" s="204"/>
      <c r="ADV42" s="204"/>
      <c r="ADW42" s="204"/>
      <c r="ADX42" s="204"/>
      <c r="ADY42" s="204"/>
      <c r="ADZ42" s="204"/>
      <c r="AEA42" s="204"/>
      <c r="AEB42" s="204"/>
      <c r="AEC42" s="204"/>
      <c r="AED42" s="204"/>
      <c r="AEE42" s="204"/>
      <c r="AEF42" s="204"/>
      <c r="AEG42" s="204"/>
      <c r="AEH42" s="204"/>
      <c r="AEI42" s="204"/>
      <c r="AEJ42" s="204"/>
      <c r="AEK42" s="204"/>
      <c r="AEL42" s="204"/>
      <c r="AEM42" s="204"/>
      <c r="AEN42" s="204"/>
      <c r="AEO42" s="204"/>
      <c r="AEP42" s="204"/>
      <c r="AEQ42" s="204"/>
      <c r="AER42" s="204"/>
      <c r="AES42" s="204"/>
      <c r="AET42" s="204"/>
      <c r="AEU42" s="204"/>
      <c r="AEV42" s="204"/>
      <c r="AEW42" s="204"/>
      <c r="AEX42" s="204"/>
      <c r="AEY42" s="204"/>
      <c r="AEZ42" s="204"/>
      <c r="AFA42" s="204"/>
      <c r="AFB42" s="204"/>
      <c r="AFC42" s="204"/>
      <c r="AFD42" s="204"/>
      <c r="AFE42" s="204"/>
      <c r="AFF42" s="204"/>
      <c r="AFG42" s="204"/>
      <c r="AFH42" s="204"/>
      <c r="AFI42" s="204"/>
      <c r="AFJ42" s="204"/>
      <c r="AFK42" s="204"/>
      <c r="AFL42" s="204"/>
      <c r="AFM42" s="204"/>
      <c r="AFN42" s="204"/>
      <c r="AFO42" s="204"/>
      <c r="AFP42" s="204"/>
      <c r="AFQ42" s="204"/>
      <c r="AFR42" s="204"/>
      <c r="AFS42" s="204"/>
      <c r="AFT42" s="204"/>
      <c r="AFU42" s="204"/>
      <c r="AFV42" s="204"/>
      <c r="AFW42" s="204"/>
      <c r="AFX42" s="204"/>
      <c r="AFY42" s="204"/>
      <c r="AFZ42" s="204"/>
      <c r="AGA42" s="204"/>
      <c r="AGB42" s="204"/>
      <c r="AGC42" s="204"/>
      <c r="AGD42" s="204"/>
      <c r="AGE42" s="204"/>
      <c r="AGF42" s="204"/>
      <c r="AGG42" s="204"/>
      <c r="AGH42" s="204"/>
      <c r="AGI42" s="204"/>
      <c r="AGJ42" s="204"/>
      <c r="AGK42" s="204"/>
      <c r="AGL42" s="204"/>
      <c r="AGM42" s="204"/>
      <c r="AGN42" s="204"/>
      <c r="AGO42" s="204"/>
      <c r="AGP42" s="204"/>
      <c r="AGQ42" s="204"/>
      <c r="AGR42" s="204"/>
      <c r="AGS42" s="204"/>
      <c r="AGT42" s="204"/>
      <c r="AGU42" s="204"/>
      <c r="AGV42" s="204"/>
      <c r="AGW42" s="204"/>
      <c r="AGX42" s="204"/>
      <c r="AGY42" s="204"/>
      <c r="AGZ42" s="204"/>
      <c r="AHA42" s="204"/>
      <c r="AHB42" s="204"/>
      <c r="AHC42" s="204"/>
      <c r="AHD42" s="204"/>
      <c r="AHE42" s="204"/>
      <c r="AHF42" s="204"/>
      <c r="AHG42" s="204"/>
      <c r="AHH42" s="204"/>
      <c r="AHI42" s="204"/>
      <c r="AHJ42" s="204"/>
      <c r="AHK42" s="204"/>
      <c r="AHL42" s="204"/>
      <c r="AHM42" s="204"/>
      <c r="AHN42" s="204"/>
      <c r="AHO42" s="204"/>
      <c r="AHP42" s="204"/>
      <c r="AHQ42" s="204"/>
      <c r="AHR42" s="204"/>
      <c r="AHS42" s="204"/>
      <c r="AHT42" s="204"/>
      <c r="AHU42" s="204"/>
      <c r="AHV42" s="204"/>
      <c r="AHW42" s="204"/>
      <c r="AHX42" s="204"/>
      <c r="AHY42" s="204"/>
      <c r="AHZ42" s="204"/>
      <c r="AIA42" s="204"/>
      <c r="AIB42" s="204"/>
      <c r="AIC42" s="204"/>
      <c r="AID42" s="204"/>
      <c r="AIE42" s="204"/>
      <c r="AIF42" s="204"/>
      <c r="AIG42" s="204"/>
      <c r="AIH42" s="204"/>
      <c r="AII42" s="204"/>
      <c r="AIJ42" s="204"/>
      <c r="AIK42" s="204"/>
      <c r="AIL42" s="204"/>
      <c r="AIM42" s="204"/>
      <c r="AIN42" s="204"/>
      <c r="AIO42" s="204"/>
      <c r="AIP42" s="204"/>
      <c r="AIQ42" s="204"/>
      <c r="AIR42" s="204"/>
      <c r="AIS42" s="204"/>
      <c r="AIT42" s="204"/>
      <c r="AIU42" s="204"/>
      <c r="AIV42" s="204"/>
      <c r="AIW42" s="204"/>
      <c r="AIX42" s="204"/>
      <c r="AIY42" s="204"/>
      <c r="AIZ42" s="204"/>
      <c r="AJA42" s="204"/>
      <c r="AJB42" s="204"/>
      <c r="AJC42" s="204"/>
      <c r="AJD42" s="204"/>
      <c r="AJE42" s="204"/>
      <c r="AJF42" s="204"/>
      <c r="AJG42" s="204"/>
      <c r="AJH42" s="204"/>
      <c r="AJI42" s="204"/>
      <c r="AJJ42" s="204"/>
      <c r="AJK42" s="204"/>
      <c r="AJL42" s="204"/>
      <c r="AJM42" s="204"/>
      <c r="AJN42" s="204"/>
      <c r="AJO42" s="204"/>
      <c r="AJP42" s="204"/>
      <c r="AJQ42" s="204"/>
      <c r="AJR42" s="204"/>
      <c r="AJS42" s="204"/>
      <c r="AJT42" s="204"/>
      <c r="AJU42" s="204"/>
      <c r="AJV42" s="204"/>
      <c r="AJW42" s="204"/>
      <c r="AJX42" s="204"/>
      <c r="AJY42" s="204"/>
      <c r="AJZ42" s="204"/>
      <c r="AKA42" s="204"/>
      <c r="AKB42" s="204"/>
      <c r="AKC42" s="204"/>
      <c r="AKD42" s="204"/>
      <c r="AKE42" s="204"/>
      <c r="AKF42" s="204"/>
      <c r="AKG42" s="204"/>
      <c r="AKH42" s="204"/>
      <c r="AKI42" s="204"/>
      <c r="AKJ42" s="204"/>
      <c r="AKK42" s="204"/>
      <c r="AKL42" s="204"/>
      <c r="AKM42" s="204"/>
      <c r="AKN42" s="204"/>
      <c r="AKO42" s="204"/>
      <c r="AKP42" s="204"/>
      <c r="AKQ42" s="204"/>
      <c r="AKR42" s="204"/>
      <c r="AKS42" s="204"/>
      <c r="AKT42" s="204"/>
      <c r="AKU42" s="204"/>
      <c r="AKV42" s="204"/>
      <c r="AKW42" s="204"/>
      <c r="AKX42" s="204"/>
      <c r="AKY42" s="204"/>
      <c r="AKZ42" s="204"/>
      <c r="ALA42" s="204"/>
      <c r="ALB42" s="204"/>
      <c r="ALC42" s="204"/>
      <c r="ALD42" s="204"/>
      <c r="ALE42" s="204"/>
    </row>
    <row r="43" spans="1:993" s="205" customFormat="1" ht="25.5" customHeight="1" x14ac:dyDescent="0.5">
      <c r="A43" s="204"/>
      <c r="B43" s="204"/>
      <c r="C43" s="204"/>
      <c r="D43" s="204"/>
      <c r="E43" s="204"/>
      <c r="F43" s="469"/>
      <c r="G43" s="469"/>
      <c r="H43" s="469"/>
      <c r="I43" s="469"/>
      <c r="J43" s="479"/>
      <c r="K43" s="469"/>
      <c r="L43" s="469"/>
      <c r="M43" s="482"/>
      <c r="N43" s="634"/>
      <c r="P43" s="469"/>
      <c r="Q43" s="469"/>
      <c r="R43" s="469"/>
      <c r="S43" s="469"/>
      <c r="T43" s="469"/>
      <c r="U43" s="469"/>
      <c r="V43" s="469"/>
      <c r="W43" s="469"/>
      <c r="X43" s="469"/>
      <c r="Y43" s="469"/>
      <c r="Z43" s="469"/>
      <c r="AA43" s="204"/>
      <c r="AB43" s="204"/>
      <c r="AC43" s="204"/>
      <c r="AG43" s="204"/>
      <c r="AH43" s="204"/>
      <c r="AI43" s="204"/>
      <c r="AJ43" s="204"/>
      <c r="AK43" s="204"/>
      <c r="AL43" s="204"/>
      <c r="AM43" s="204"/>
      <c r="AN43" s="204"/>
      <c r="AO43" s="204"/>
      <c r="AP43" s="204"/>
      <c r="AQ43" s="204"/>
      <c r="AR43" s="204"/>
      <c r="AS43" s="204"/>
      <c r="AT43" s="204"/>
      <c r="AU43" s="204"/>
      <c r="AV43" s="204"/>
      <c r="AW43" s="204"/>
      <c r="AX43" s="204"/>
      <c r="AY43" s="204"/>
      <c r="AZ43" s="204"/>
      <c r="BA43" s="204"/>
      <c r="BB43" s="204"/>
      <c r="BC43" s="204"/>
      <c r="BD43" s="204"/>
      <c r="BE43" s="204"/>
      <c r="BF43" s="204"/>
      <c r="BG43" s="204"/>
      <c r="BH43" s="204"/>
      <c r="BI43" s="204"/>
      <c r="BJ43" s="204"/>
      <c r="BK43" s="204"/>
      <c r="BL43" s="204"/>
      <c r="BM43" s="204"/>
      <c r="BN43" s="204"/>
      <c r="BO43" s="204"/>
      <c r="BP43" s="204"/>
      <c r="BQ43" s="204"/>
      <c r="BR43" s="204"/>
      <c r="BS43" s="204"/>
      <c r="BT43" s="204"/>
      <c r="BU43" s="204"/>
      <c r="BV43" s="204"/>
      <c r="BW43" s="204"/>
      <c r="BX43" s="204"/>
      <c r="BY43" s="204"/>
      <c r="BZ43" s="204"/>
      <c r="CA43" s="204"/>
      <c r="CB43" s="204"/>
      <c r="CC43" s="204"/>
      <c r="CD43" s="204"/>
      <c r="CE43" s="204"/>
      <c r="CF43" s="204"/>
      <c r="CG43" s="204"/>
      <c r="CH43" s="204"/>
      <c r="CI43" s="204"/>
      <c r="CJ43" s="204"/>
      <c r="CK43" s="204"/>
      <c r="CL43" s="204"/>
      <c r="CM43" s="204"/>
      <c r="CN43" s="204"/>
      <c r="CO43" s="204"/>
      <c r="CP43" s="204"/>
      <c r="CQ43" s="204"/>
      <c r="CR43" s="204"/>
      <c r="CS43" s="204"/>
      <c r="CT43" s="204"/>
      <c r="CU43" s="204"/>
      <c r="CV43" s="204"/>
      <c r="CW43" s="204"/>
      <c r="CX43" s="204"/>
      <c r="CY43" s="204"/>
      <c r="CZ43" s="204"/>
      <c r="DA43" s="204"/>
      <c r="DB43" s="204"/>
      <c r="DC43" s="204"/>
      <c r="DD43" s="204"/>
      <c r="DE43" s="204"/>
      <c r="DF43" s="204"/>
      <c r="DG43" s="204"/>
      <c r="DH43" s="204"/>
      <c r="DI43" s="204"/>
      <c r="DJ43" s="204"/>
      <c r="DK43" s="204"/>
      <c r="DL43" s="204"/>
      <c r="DM43" s="204"/>
      <c r="DN43" s="204"/>
      <c r="DO43" s="204"/>
      <c r="DP43" s="204"/>
      <c r="DQ43" s="204"/>
      <c r="DR43" s="204"/>
      <c r="DS43" s="204"/>
      <c r="DT43" s="204"/>
      <c r="DU43" s="204"/>
      <c r="DV43" s="204"/>
      <c r="DW43" s="204"/>
      <c r="DX43" s="204"/>
      <c r="DY43" s="204"/>
      <c r="DZ43" s="204"/>
      <c r="EA43" s="204"/>
      <c r="EB43" s="204"/>
      <c r="EC43" s="204"/>
      <c r="ED43" s="204"/>
      <c r="EE43" s="204"/>
      <c r="EF43" s="204"/>
      <c r="EG43" s="204"/>
      <c r="EH43" s="204"/>
      <c r="EI43" s="204"/>
      <c r="EJ43" s="204"/>
      <c r="EK43" s="204"/>
      <c r="EL43" s="204"/>
      <c r="EM43" s="204"/>
      <c r="EN43" s="204"/>
      <c r="EO43" s="204"/>
      <c r="EP43" s="204"/>
      <c r="EQ43" s="204"/>
      <c r="ER43" s="204"/>
      <c r="ES43" s="204"/>
      <c r="ET43" s="204"/>
      <c r="EU43" s="204"/>
      <c r="EV43" s="204"/>
      <c r="EW43" s="204"/>
      <c r="EX43" s="204"/>
      <c r="EY43" s="204"/>
      <c r="EZ43" s="204"/>
      <c r="FA43" s="204"/>
      <c r="FB43" s="204"/>
      <c r="FC43" s="204"/>
      <c r="FD43" s="204"/>
      <c r="FE43" s="204"/>
      <c r="FF43" s="204"/>
      <c r="FG43" s="204"/>
      <c r="FH43" s="204"/>
      <c r="FI43" s="204"/>
      <c r="FJ43" s="204"/>
      <c r="FK43" s="204"/>
      <c r="FL43" s="204"/>
      <c r="FM43" s="204"/>
      <c r="FN43" s="204"/>
      <c r="FO43" s="204"/>
      <c r="FP43" s="204"/>
      <c r="FQ43" s="204"/>
      <c r="FR43" s="204"/>
      <c r="FS43" s="204"/>
      <c r="FT43" s="204"/>
      <c r="FU43" s="204"/>
      <c r="FV43" s="204"/>
      <c r="FW43" s="204"/>
      <c r="FX43" s="204"/>
      <c r="FY43" s="204"/>
      <c r="FZ43" s="204"/>
      <c r="GA43" s="204"/>
      <c r="GB43" s="204"/>
      <c r="GC43" s="204"/>
      <c r="GD43" s="204"/>
      <c r="GE43" s="204"/>
      <c r="GF43" s="204"/>
      <c r="GG43" s="204"/>
      <c r="GH43" s="204"/>
      <c r="GI43" s="204"/>
      <c r="GJ43" s="204"/>
      <c r="GK43" s="204"/>
      <c r="GL43" s="204"/>
      <c r="GM43" s="204"/>
      <c r="GN43" s="204"/>
      <c r="GO43" s="204"/>
      <c r="GP43" s="204"/>
      <c r="GQ43" s="204"/>
      <c r="GR43" s="204"/>
      <c r="GS43" s="204"/>
      <c r="GT43" s="204"/>
      <c r="GU43" s="204"/>
      <c r="GV43" s="204"/>
      <c r="GW43" s="204"/>
      <c r="GX43" s="204"/>
      <c r="GY43" s="204"/>
      <c r="GZ43" s="204"/>
      <c r="HA43" s="204"/>
      <c r="HB43" s="204"/>
      <c r="HC43" s="204"/>
      <c r="HD43" s="204"/>
      <c r="HE43" s="204"/>
      <c r="HF43" s="204"/>
      <c r="HG43" s="204"/>
      <c r="HH43" s="204"/>
      <c r="HI43" s="204"/>
      <c r="HJ43" s="204"/>
      <c r="HK43" s="204"/>
      <c r="HL43" s="204"/>
      <c r="HM43" s="204"/>
      <c r="HN43" s="204"/>
      <c r="HO43" s="204"/>
      <c r="HP43" s="204"/>
      <c r="HQ43" s="204"/>
      <c r="HR43" s="204"/>
      <c r="HS43" s="204"/>
      <c r="HT43" s="204"/>
      <c r="HU43" s="204"/>
      <c r="HV43" s="204"/>
      <c r="HW43" s="204"/>
      <c r="HX43" s="204"/>
      <c r="HY43" s="204"/>
      <c r="HZ43" s="204"/>
      <c r="IA43" s="204"/>
      <c r="IB43" s="204"/>
      <c r="IC43" s="204"/>
      <c r="ID43" s="204"/>
      <c r="IE43" s="204"/>
      <c r="IF43" s="204"/>
      <c r="IG43" s="204"/>
      <c r="IH43" s="204"/>
      <c r="II43" s="204"/>
      <c r="IJ43" s="204"/>
      <c r="IK43" s="204"/>
      <c r="IL43" s="204"/>
      <c r="IM43" s="204"/>
      <c r="IN43" s="204"/>
      <c r="IO43" s="204"/>
      <c r="IP43" s="204"/>
      <c r="IQ43" s="204"/>
      <c r="IR43" s="204"/>
      <c r="IS43" s="204"/>
      <c r="IT43" s="204"/>
      <c r="IU43" s="204"/>
      <c r="IV43" s="204"/>
      <c r="IW43" s="204"/>
      <c r="IX43" s="204"/>
      <c r="IY43" s="204"/>
      <c r="IZ43" s="204"/>
      <c r="JA43" s="204"/>
      <c r="JB43" s="204"/>
      <c r="JC43" s="204"/>
      <c r="JD43" s="204"/>
      <c r="JE43" s="204"/>
      <c r="JF43" s="204"/>
      <c r="JG43" s="204"/>
      <c r="JH43" s="204"/>
      <c r="JI43" s="204"/>
      <c r="JJ43" s="204"/>
      <c r="JK43" s="204"/>
      <c r="JL43" s="204"/>
      <c r="JM43" s="204"/>
      <c r="JN43" s="204"/>
      <c r="JO43" s="204"/>
      <c r="JP43" s="204"/>
      <c r="JQ43" s="204"/>
      <c r="JR43" s="204"/>
      <c r="JS43" s="204"/>
      <c r="JT43" s="204"/>
      <c r="JU43" s="204"/>
      <c r="JV43" s="204"/>
      <c r="JW43" s="204"/>
      <c r="JX43" s="204"/>
      <c r="JY43" s="204"/>
      <c r="JZ43" s="204"/>
      <c r="KA43" s="204"/>
      <c r="KB43" s="204"/>
      <c r="KC43" s="204"/>
      <c r="KD43" s="204"/>
      <c r="KE43" s="204"/>
      <c r="KF43" s="204"/>
      <c r="KG43" s="204"/>
      <c r="KH43" s="204"/>
      <c r="KI43" s="204"/>
      <c r="KJ43" s="204"/>
      <c r="KK43" s="204"/>
      <c r="KL43" s="204"/>
      <c r="KM43" s="204"/>
      <c r="KN43" s="204"/>
      <c r="KO43" s="204"/>
      <c r="KP43" s="204"/>
      <c r="KQ43" s="204"/>
      <c r="KR43" s="204"/>
      <c r="KS43" s="204"/>
      <c r="KT43" s="204"/>
      <c r="KU43" s="204"/>
      <c r="KV43" s="204"/>
      <c r="KW43" s="204"/>
      <c r="KX43" s="204"/>
      <c r="KY43" s="204"/>
      <c r="KZ43" s="204"/>
      <c r="LA43" s="204"/>
      <c r="LB43" s="204"/>
      <c r="LC43" s="204"/>
      <c r="LD43" s="204"/>
      <c r="LE43" s="204"/>
      <c r="LF43" s="204"/>
      <c r="LG43" s="204"/>
      <c r="LH43" s="204"/>
      <c r="LI43" s="204"/>
      <c r="LJ43" s="204"/>
      <c r="LK43" s="204"/>
      <c r="LL43" s="204"/>
      <c r="LM43" s="204"/>
      <c r="LN43" s="204"/>
      <c r="LO43" s="204"/>
      <c r="LP43" s="204"/>
      <c r="LQ43" s="204"/>
      <c r="LR43" s="204"/>
      <c r="LS43" s="204"/>
      <c r="LT43" s="204"/>
      <c r="LU43" s="204"/>
      <c r="LV43" s="204"/>
      <c r="LW43" s="204"/>
      <c r="LX43" s="204"/>
      <c r="LY43" s="204"/>
      <c r="LZ43" s="204"/>
      <c r="MA43" s="204"/>
      <c r="MB43" s="204"/>
      <c r="MC43" s="204"/>
      <c r="MD43" s="204"/>
      <c r="ME43" s="204"/>
      <c r="MF43" s="204"/>
      <c r="MG43" s="204"/>
      <c r="MH43" s="204"/>
      <c r="MI43" s="204"/>
      <c r="MJ43" s="204"/>
      <c r="MK43" s="204"/>
      <c r="ML43" s="204"/>
      <c r="MM43" s="204"/>
      <c r="MN43" s="204"/>
      <c r="MO43" s="204"/>
      <c r="MP43" s="204"/>
      <c r="MQ43" s="204"/>
      <c r="MR43" s="204"/>
      <c r="MS43" s="204"/>
      <c r="MT43" s="204"/>
      <c r="MU43" s="204"/>
      <c r="MV43" s="204"/>
      <c r="MW43" s="204"/>
      <c r="MX43" s="204"/>
      <c r="MY43" s="204"/>
      <c r="MZ43" s="204"/>
      <c r="NA43" s="204"/>
      <c r="NB43" s="204"/>
      <c r="NC43" s="204"/>
      <c r="ND43" s="204"/>
      <c r="NE43" s="204"/>
      <c r="NF43" s="204"/>
      <c r="NG43" s="204"/>
      <c r="NH43" s="204"/>
      <c r="NI43" s="204"/>
      <c r="NJ43" s="204"/>
      <c r="NK43" s="204"/>
      <c r="NL43" s="204"/>
      <c r="NM43" s="204"/>
      <c r="NN43" s="204"/>
      <c r="NO43" s="204"/>
      <c r="NP43" s="204"/>
      <c r="NQ43" s="204"/>
      <c r="NR43" s="204"/>
      <c r="NS43" s="204"/>
      <c r="NT43" s="204"/>
      <c r="NU43" s="204"/>
      <c r="NV43" s="204"/>
      <c r="NW43" s="204"/>
      <c r="NX43" s="204"/>
      <c r="NY43" s="204"/>
      <c r="NZ43" s="204"/>
      <c r="OA43" s="204"/>
      <c r="OB43" s="204"/>
      <c r="OC43" s="204"/>
      <c r="OD43" s="204"/>
      <c r="OE43" s="204"/>
      <c r="OF43" s="204"/>
      <c r="OG43" s="204"/>
      <c r="OH43" s="204"/>
      <c r="OI43" s="204"/>
      <c r="OJ43" s="204"/>
      <c r="OK43" s="204"/>
      <c r="OL43" s="204"/>
      <c r="OM43" s="204"/>
      <c r="ON43" s="204"/>
      <c r="OO43" s="204"/>
      <c r="OP43" s="204"/>
      <c r="OQ43" s="204"/>
      <c r="OR43" s="204"/>
      <c r="OS43" s="204"/>
      <c r="OT43" s="204"/>
      <c r="OU43" s="204"/>
      <c r="OV43" s="204"/>
      <c r="OW43" s="204"/>
      <c r="OX43" s="204"/>
      <c r="OY43" s="204"/>
      <c r="OZ43" s="204"/>
      <c r="PA43" s="204"/>
      <c r="PB43" s="204"/>
      <c r="PC43" s="204"/>
      <c r="PD43" s="204"/>
      <c r="PE43" s="204"/>
      <c r="PF43" s="204"/>
      <c r="PG43" s="204"/>
      <c r="PH43" s="204"/>
      <c r="PI43" s="204"/>
      <c r="PJ43" s="204"/>
      <c r="PK43" s="204"/>
      <c r="PL43" s="204"/>
      <c r="PM43" s="204"/>
      <c r="PN43" s="204"/>
      <c r="PO43" s="204"/>
      <c r="PP43" s="204"/>
      <c r="PQ43" s="204"/>
      <c r="PR43" s="204"/>
      <c r="PS43" s="204"/>
      <c r="PT43" s="204"/>
      <c r="PU43" s="204"/>
      <c r="PV43" s="204"/>
      <c r="PW43" s="204"/>
      <c r="PX43" s="204"/>
      <c r="PY43" s="204"/>
      <c r="PZ43" s="204"/>
      <c r="QA43" s="204"/>
      <c r="QB43" s="204"/>
      <c r="QC43" s="204"/>
      <c r="QD43" s="204"/>
      <c r="QE43" s="204"/>
      <c r="QF43" s="204"/>
      <c r="QG43" s="204"/>
      <c r="QH43" s="204"/>
      <c r="QI43" s="204"/>
      <c r="QJ43" s="204"/>
      <c r="QK43" s="204"/>
      <c r="QL43" s="204"/>
      <c r="QM43" s="204"/>
      <c r="QN43" s="204"/>
      <c r="QO43" s="204"/>
      <c r="QP43" s="204"/>
      <c r="QQ43" s="204"/>
      <c r="QR43" s="204"/>
      <c r="QS43" s="204"/>
      <c r="QT43" s="204"/>
      <c r="QU43" s="204"/>
      <c r="QV43" s="204"/>
      <c r="QW43" s="204"/>
      <c r="QX43" s="204"/>
      <c r="QY43" s="204"/>
      <c r="QZ43" s="204"/>
      <c r="RA43" s="204"/>
      <c r="RB43" s="204"/>
      <c r="RC43" s="204"/>
      <c r="RD43" s="204"/>
      <c r="RE43" s="204"/>
      <c r="RF43" s="204"/>
      <c r="RG43" s="204"/>
      <c r="RH43" s="204"/>
      <c r="RI43" s="204"/>
      <c r="RJ43" s="204"/>
      <c r="RK43" s="204"/>
      <c r="RL43" s="204"/>
      <c r="RM43" s="204"/>
      <c r="RN43" s="204"/>
      <c r="RO43" s="204"/>
      <c r="RP43" s="204"/>
      <c r="RQ43" s="204"/>
      <c r="RR43" s="204"/>
      <c r="RS43" s="204"/>
      <c r="RT43" s="204"/>
      <c r="RU43" s="204"/>
      <c r="RV43" s="204"/>
      <c r="RW43" s="204"/>
      <c r="RX43" s="204"/>
      <c r="RY43" s="204"/>
      <c r="RZ43" s="204"/>
      <c r="SA43" s="204"/>
      <c r="SB43" s="204"/>
      <c r="SC43" s="204"/>
      <c r="SD43" s="204"/>
      <c r="SE43" s="204"/>
      <c r="SF43" s="204"/>
      <c r="SG43" s="204"/>
      <c r="SH43" s="204"/>
      <c r="SI43" s="204"/>
      <c r="SJ43" s="204"/>
      <c r="SK43" s="204"/>
      <c r="SL43" s="204"/>
      <c r="SM43" s="204"/>
      <c r="SN43" s="204"/>
      <c r="SO43" s="204"/>
      <c r="SP43" s="204"/>
      <c r="SQ43" s="204"/>
      <c r="SR43" s="204"/>
      <c r="SS43" s="204"/>
      <c r="ST43" s="204"/>
      <c r="SU43" s="204"/>
      <c r="SV43" s="204"/>
      <c r="SW43" s="204"/>
      <c r="SX43" s="204"/>
      <c r="SY43" s="204"/>
      <c r="SZ43" s="204"/>
      <c r="TA43" s="204"/>
      <c r="TB43" s="204"/>
      <c r="TC43" s="204"/>
      <c r="TD43" s="204"/>
      <c r="TE43" s="204"/>
      <c r="TF43" s="204"/>
      <c r="TG43" s="204"/>
      <c r="TH43" s="204"/>
      <c r="TI43" s="204"/>
      <c r="TJ43" s="204"/>
      <c r="TK43" s="204"/>
      <c r="TL43" s="204"/>
      <c r="TM43" s="204"/>
      <c r="TN43" s="204"/>
      <c r="TO43" s="204"/>
      <c r="TP43" s="204"/>
      <c r="TQ43" s="204"/>
      <c r="TR43" s="204"/>
      <c r="TS43" s="204"/>
      <c r="TT43" s="204"/>
      <c r="TU43" s="204"/>
      <c r="TV43" s="204"/>
      <c r="TW43" s="204"/>
      <c r="TX43" s="204"/>
      <c r="TY43" s="204"/>
      <c r="TZ43" s="204"/>
      <c r="UA43" s="204"/>
      <c r="UB43" s="204"/>
      <c r="UC43" s="204"/>
      <c r="UD43" s="204"/>
      <c r="UE43" s="204"/>
      <c r="UF43" s="204"/>
      <c r="UG43" s="204"/>
      <c r="UH43" s="204"/>
      <c r="UI43" s="204"/>
      <c r="UJ43" s="204"/>
      <c r="UK43" s="204"/>
      <c r="UL43" s="204"/>
      <c r="UM43" s="204"/>
      <c r="UN43" s="204"/>
      <c r="UO43" s="204"/>
      <c r="UP43" s="204"/>
      <c r="UQ43" s="204"/>
      <c r="UR43" s="204"/>
      <c r="US43" s="204"/>
      <c r="UT43" s="204"/>
      <c r="UU43" s="204"/>
      <c r="UV43" s="204"/>
      <c r="UW43" s="204"/>
      <c r="UX43" s="204"/>
      <c r="UY43" s="204"/>
      <c r="UZ43" s="204"/>
      <c r="VA43" s="204"/>
      <c r="VB43" s="204"/>
      <c r="VC43" s="204"/>
      <c r="VD43" s="204"/>
      <c r="VE43" s="204"/>
      <c r="VF43" s="204"/>
      <c r="VG43" s="204"/>
      <c r="VH43" s="204"/>
      <c r="VI43" s="204"/>
      <c r="VJ43" s="204"/>
      <c r="VK43" s="204"/>
      <c r="VL43" s="204"/>
      <c r="VM43" s="204"/>
      <c r="VN43" s="204"/>
      <c r="VO43" s="204"/>
      <c r="VP43" s="204"/>
      <c r="VQ43" s="204"/>
      <c r="VR43" s="204"/>
      <c r="VS43" s="204"/>
      <c r="VT43" s="204"/>
      <c r="VU43" s="204"/>
      <c r="VV43" s="204"/>
      <c r="VW43" s="204"/>
      <c r="VX43" s="204"/>
      <c r="VY43" s="204"/>
      <c r="VZ43" s="204"/>
      <c r="WA43" s="204"/>
      <c r="WB43" s="204"/>
      <c r="WC43" s="204"/>
      <c r="WD43" s="204"/>
      <c r="WE43" s="204"/>
      <c r="WF43" s="204"/>
      <c r="WG43" s="204"/>
      <c r="WH43" s="204"/>
      <c r="WI43" s="204"/>
      <c r="WJ43" s="204"/>
      <c r="WK43" s="204"/>
      <c r="WL43" s="204"/>
      <c r="WM43" s="204"/>
      <c r="WN43" s="204"/>
      <c r="WO43" s="204"/>
      <c r="WP43" s="204"/>
      <c r="WQ43" s="204"/>
      <c r="WR43" s="204"/>
      <c r="WS43" s="204"/>
      <c r="WT43" s="204"/>
      <c r="WU43" s="204"/>
      <c r="WV43" s="204"/>
      <c r="WW43" s="204"/>
      <c r="WX43" s="204"/>
      <c r="WY43" s="204"/>
      <c r="WZ43" s="204"/>
      <c r="XA43" s="204"/>
      <c r="XB43" s="204"/>
      <c r="XC43" s="204"/>
      <c r="XD43" s="204"/>
      <c r="XE43" s="204"/>
      <c r="XF43" s="204"/>
      <c r="XG43" s="204"/>
      <c r="XH43" s="204"/>
      <c r="XI43" s="204"/>
      <c r="XJ43" s="204"/>
      <c r="XK43" s="204"/>
      <c r="XL43" s="204"/>
      <c r="XM43" s="204"/>
      <c r="XN43" s="204"/>
      <c r="XO43" s="204"/>
      <c r="XP43" s="204"/>
      <c r="XQ43" s="204"/>
      <c r="XR43" s="204"/>
      <c r="XS43" s="204"/>
      <c r="XT43" s="204"/>
      <c r="XU43" s="204"/>
      <c r="XV43" s="204"/>
      <c r="XW43" s="204"/>
      <c r="XX43" s="204"/>
      <c r="XY43" s="204"/>
      <c r="XZ43" s="204"/>
      <c r="YA43" s="204"/>
      <c r="YB43" s="204"/>
      <c r="YC43" s="204"/>
      <c r="YD43" s="204"/>
      <c r="YE43" s="204"/>
      <c r="YF43" s="204"/>
      <c r="YG43" s="204"/>
      <c r="YH43" s="204"/>
      <c r="YI43" s="204"/>
      <c r="YJ43" s="204"/>
      <c r="YK43" s="204"/>
      <c r="YL43" s="204"/>
      <c r="YM43" s="204"/>
      <c r="YN43" s="204"/>
      <c r="YO43" s="204"/>
      <c r="YP43" s="204"/>
      <c r="YQ43" s="204"/>
      <c r="YR43" s="204"/>
      <c r="YS43" s="204"/>
      <c r="YT43" s="204"/>
      <c r="YU43" s="204"/>
      <c r="YV43" s="204"/>
      <c r="YW43" s="204"/>
      <c r="YX43" s="204"/>
      <c r="YY43" s="204"/>
      <c r="YZ43" s="204"/>
      <c r="ZA43" s="204"/>
      <c r="ZB43" s="204"/>
      <c r="ZC43" s="204"/>
      <c r="ZD43" s="204"/>
      <c r="ZE43" s="204"/>
      <c r="ZF43" s="204"/>
      <c r="ZG43" s="204"/>
      <c r="ZH43" s="204"/>
      <c r="ZI43" s="204"/>
      <c r="ZJ43" s="204"/>
      <c r="ZK43" s="204"/>
      <c r="ZL43" s="204"/>
      <c r="ZM43" s="204"/>
      <c r="ZN43" s="204"/>
      <c r="ZO43" s="204"/>
      <c r="ZP43" s="204"/>
      <c r="ZQ43" s="204"/>
      <c r="ZR43" s="204"/>
      <c r="ZS43" s="204"/>
      <c r="ZT43" s="204"/>
      <c r="ZU43" s="204"/>
      <c r="ZV43" s="204"/>
      <c r="ZW43" s="204"/>
      <c r="ZX43" s="204"/>
      <c r="ZY43" s="204"/>
      <c r="ZZ43" s="204"/>
      <c r="AAA43" s="204"/>
      <c r="AAB43" s="204"/>
      <c r="AAC43" s="204"/>
      <c r="AAD43" s="204"/>
      <c r="AAE43" s="204"/>
      <c r="AAF43" s="204"/>
      <c r="AAG43" s="204"/>
      <c r="AAH43" s="204"/>
      <c r="AAI43" s="204"/>
      <c r="AAJ43" s="204"/>
      <c r="AAK43" s="204"/>
      <c r="AAL43" s="204"/>
      <c r="AAM43" s="204"/>
      <c r="AAN43" s="204"/>
      <c r="AAO43" s="204"/>
      <c r="AAP43" s="204"/>
      <c r="AAQ43" s="204"/>
      <c r="AAR43" s="204"/>
      <c r="AAS43" s="204"/>
      <c r="AAT43" s="204"/>
      <c r="AAU43" s="204"/>
      <c r="AAV43" s="204"/>
      <c r="AAW43" s="204"/>
      <c r="AAX43" s="204"/>
      <c r="AAY43" s="204"/>
      <c r="AAZ43" s="204"/>
      <c r="ABA43" s="204"/>
      <c r="ABB43" s="204"/>
      <c r="ABC43" s="204"/>
      <c r="ABD43" s="204"/>
      <c r="ABE43" s="204"/>
      <c r="ABF43" s="204"/>
      <c r="ABG43" s="204"/>
      <c r="ABH43" s="204"/>
      <c r="ABI43" s="204"/>
      <c r="ABJ43" s="204"/>
      <c r="ABK43" s="204"/>
      <c r="ABL43" s="204"/>
      <c r="ABM43" s="204"/>
      <c r="ABN43" s="204"/>
      <c r="ABO43" s="204"/>
      <c r="ABP43" s="204"/>
      <c r="ABQ43" s="204"/>
      <c r="ABR43" s="204"/>
      <c r="ABS43" s="204"/>
      <c r="ABT43" s="204"/>
      <c r="ABU43" s="204"/>
      <c r="ABV43" s="204"/>
      <c r="ABW43" s="204"/>
      <c r="ABX43" s="204"/>
      <c r="ABY43" s="204"/>
      <c r="ABZ43" s="204"/>
      <c r="ACA43" s="204"/>
      <c r="ACB43" s="204"/>
      <c r="ACC43" s="204"/>
      <c r="ACD43" s="204"/>
      <c r="ACE43" s="204"/>
      <c r="ACF43" s="204"/>
      <c r="ACG43" s="204"/>
      <c r="ACH43" s="204"/>
      <c r="ACI43" s="204"/>
      <c r="ACJ43" s="204"/>
      <c r="ACK43" s="204"/>
      <c r="ACL43" s="204"/>
      <c r="ACM43" s="204"/>
      <c r="ACN43" s="204"/>
      <c r="ACO43" s="204"/>
      <c r="ACP43" s="204"/>
      <c r="ACQ43" s="204"/>
      <c r="ACR43" s="204"/>
      <c r="ACS43" s="204"/>
      <c r="ACT43" s="204"/>
      <c r="ACU43" s="204"/>
      <c r="ACV43" s="204"/>
      <c r="ACW43" s="204"/>
      <c r="ACX43" s="204"/>
      <c r="ACY43" s="204"/>
      <c r="ACZ43" s="204"/>
      <c r="ADA43" s="204"/>
      <c r="ADB43" s="204"/>
      <c r="ADC43" s="204"/>
      <c r="ADD43" s="204"/>
      <c r="ADE43" s="204"/>
      <c r="ADF43" s="204"/>
      <c r="ADG43" s="204"/>
      <c r="ADH43" s="204"/>
      <c r="ADI43" s="204"/>
      <c r="ADJ43" s="204"/>
      <c r="ADK43" s="204"/>
      <c r="ADL43" s="204"/>
      <c r="ADM43" s="204"/>
      <c r="ADN43" s="204"/>
      <c r="ADO43" s="204"/>
      <c r="ADP43" s="204"/>
      <c r="ADQ43" s="204"/>
      <c r="ADR43" s="204"/>
      <c r="ADS43" s="204"/>
      <c r="ADT43" s="204"/>
      <c r="ADU43" s="204"/>
      <c r="ADV43" s="204"/>
      <c r="ADW43" s="204"/>
      <c r="ADX43" s="204"/>
      <c r="ADY43" s="204"/>
      <c r="ADZ43" s="204"/>
      <c r="AEA43" s="204"/>
      <c r="AEB43" s="204"/>
      <c r="AEC43" s="204"/>
      <c r="AED43" s="204"/>
      <c r="AEE43" s="204"/>
      <c r="AEF43" s="204"/>
      <c r="AEG43" s="204"/>
      <c r="AEH43" s="204"/>
      <c r="AEI43" s="204"/>
      <c r="AEJ43" s="204"/>
      <c r="AEK43" s="204"/>
      <c r="AEL43" s="204"/>
      <c r="AEM43" s="204"/>
      <c r="AEN43" s="204"/>
      <c r="AEO43" s="204"/>
      <c r="AEP43" s="204"/>
      <c r="AEQ43" s="204"/>
      <c r="AER43" s="204"/>
      <c r="AES43" s="204"/>
      <c r="AET43" s="204"/>
      <c r="AEU43" s="204"/>
      <c r="AEV43" s="204"/>
      <c r="AEW43" s="204"/>
      <c r="AEX43" s="204"/>
      <c r="AEY43" s="204"/>
      <c r="AEZ43" s="204"/>
      <c r="AFA43" s="204"/>
      <c r="AFB43" s="204"/>
      <c r="AFC43" s="204"/>
      <c r="AFD43" s="204"/>
      <c r="AFE43" s="204"/>
      <c r="AFF43" s="204"/>
      <c r="AFG43" s="204"/>
      <c r="AFH43" s="204"/>
      <c r="AFI43" s="204"/>
      <c r="AFJ43" s="204"/>
      <c r="AFK43" s="204"/>
      <c r="AFL43" s="204"/>
      <c r="AFM43" s="204"/>
      <c r="AFN43" s="204"/>
      <c r="AFO43" s="204"/>
      <c r="AFP43" s="204"/>
      <c r="AFQ43" s="204"/>
      <c r="AFR43" s="204"/>
      <c r="AFS43" s="204"/>
      <c r="AFT43" s="204"/>
      <c r="AFU43" s="204"/>
      <c r="AFV43" s="204"/>
      <c r="AFW43" s="204"/>
      <c r="AFX43" s="204"/>
      <c r="AFY43" s="204"/>
      <c r="AFZ43" s="204"/>
      <c r="AGA43" s="204"/>
      <c r="AGB43" s="204"/>
      <c r="AGC43" s="204"/>
      <c r="AGD43" s="204"/>
      <c r="AGE43" s="204"/>
      <c r="AGF43" s="204"/>
      <c r="AGG43" s="204"/>
      <c r="AGH43" s="204"/>
      <c r="AGI43" s="204"/>
      <c r="AGJ43" s="204"/>
      <c r="AGK43" s="204"/>
      <c r="AGL43" s="204"/>
      <c r="AGM43" s="204"/>
      <c r="AGN43" s="204"/>
      <c r="AGO43" s="204"/>
      <c r="AGP43" s="204"/>
      <c r="AGQ43" s="204"/>
      <c r="AGR43" s="204"/>
      <c r="AGS43" s="204"/>
      <c r="AGT43" s="204"/>
      <c r="AGU43" s="204"/>
      <c r="AGV43" s="204"/>
      <c r="AGW43" s="204"/>
      <c r="AGX43" s="204"/>
      <c r="AGY43" s="204"/>
      <c r="AGZ43" s="204"/>
      <c r="AHA43" s="204"/>
      <c r="AHB43" s="204"/>
      <c r="AHC43" s="204"/>
      <c r="AHD43" s="204"/>
      <c r="AHE43" s="204"/>
      <c r="AHF43" s="204"/>
      <c r="AHG43" s="204"/>
      <c r="AHH43" s="204"/>
      <c r="AHI43" s="204"/>
      <c r="AHJ43" s="204"/>
      <c r="AHK43" s="204"/>
      <c r="AHL43" s="204"/>
      <c r="AHM43" s="204"/>
      <c r="AHN43" s="204"/>
      <c r="AHO43" s="204"/>
      <c r="AHP43" s="204"/>
      <c r="AHQ43" s="204"/>
      <c r="AHR43" s="204"/>
      <c r="AHS43" s="204"/>
      <c r="AHT43" s="204"/>
      <c r="AHU43" s="204"/>
      <c r="AHV43" s="204"/>
      <c r="AHW43" s="204"/>
      <c r="AHX43" s="204"/>
      <c r="AHY43" s="204"/>
      <c r="AHZ43" s="204"/>
      <c r="AIA43" s="204"/>
      <c r="AIB43" s="204"/>
      <c r="AIC43" s="204"/>
      <c r="AID43" s="204"/>
      <c r="AIE43" s="204"/>
      <c r="AIF43" s="204"/>
      <c r="AIG43" s="204"/>
      <c r="AIH43" s="204"/>
      <c r="AII43" s="204"/>
      <c r="AIJ43" s="204"/>
      <c r="AIK43" s="204"/>
      <c r="AIL43" s="204"/>
      <c r="AIM43" s="204"/>
      <c r="AIN43" s="204"/>
      <c r="AIO43" s="204"/>
      <c r="AIP43" s="204"/>
      <c r="AIQ43" s="204"/>
      <c r="AIR43" s="204"/>
      <c r="AIS43" s="204"/>
      <c r="AIT43" s="204"/>
      <c r="AIU43" s="204"/>
      <c r="AIV43" s="204"/>
      <c r="AIW43" s="204"/>
      <c r="AIX43" s="204"/>
      <c r="AIY43" s="204"/>
      <c r="AIZ43" s="204"/>
      <c r="AJA43" s="204"/>
      <c r="AJB43" s="204"/>
      <c r="AJC43" s="204"/>
      <c r="AJD43" s="204"/>
      <c r="AJE43" s="204"/>
      <c r="AJF43" s="204"/>
      <c r="AJG43" s="204"/>
      <c r="AJH43" s="204"/>
      <c r="AJI43" s="204"/>
      <c r="AJJ43" s="204"/>
      <c r="AJK43" s="204"/>
      <c r="AJL43" s="204"/>
      <c r="AJM43" s="204"/>
      <c r="AJN43" s="204"/>
      <c r="AJO43" s="204"/>
      <c r="AJP43" s="204"/>
      <c r="AJQ43" s="204"/>
      <c r="AJR43" s="204"/>
      <c r="AJS43" s="204"/>
      <c r="AJT43" s="204"/>
      <c r="AJU43" s="204"/>
      <c r="AJV43" s="204"/>
      <c r="AJW43" s="204"/>
      <c r="AJX43" s="204"/>
      <c r="AJY43" s="204"/>
      <c r="AJZ43" s="204"/>
      <c r="AKA43" s="204"/>
      <c r="AKB43" s="204"/>
      <c r="AKC43" s="204"/>
      <c r="AKD43" s="204"/>
      <c r="AKE43" s="204"/>
      <c r="AKF43" s="204"/>
      <c r="AKG43" s="204"/>
      <c r="AKH43" s="204"/>
      <c r="AKI43" s="204"/>
      <c r="AKJ43" s="204"/>
      <c r="AKK43" s="204"/>
      <c r="AKL43" s="204"/>
      <c r="AKM43" s="204"/>
      <c r="AKN43" s="204"/>
      <c r="AKO43" s="204"/>
      <c r="AKP43" s="204"/>
      <c r="AKQ43" s="204"/>
      <c r="AKR43" s="204"/>
      <c r="AKS43" s="204"/>
      <c r="AKT43" s="204"/>
      <c r="AKU43" s="204"/>
      <c r="AKV43" s="204"/>
      <c r="AKW43" s="204"/>
      <c r="AKX43" s="204"/>
      <c r="AKY43" s="204"/>
      <c r="AKZ43" s="204"/>
      <c r="ALA43" s="204"/>
      <c r="ALB43" s="204"/>
      <c r="ALC43" s="204"/>
      <c r="ALD43" s="204"/>
      <c r="ALE43" s="204"/>
    </row>
    <row r="44" spans="1:993" s="205" customFormat="1" ht="31.5" x14ac:dyDescent="0.5">
      <c r="A44" s="204"/>
      <c r="B44" s="204"/>
      <c r="C44" s="204"/>
      <c r="D44" s="204"/>
      <c r="E44" s="204"/>
      <c r="F44" s="469"/>
      <c r="G44" s="469"/>
      <c r="H44" s="469"/>
      <c r="I44" s="469"/>
      <c r="J44" s="479"/>
      <c r="K44" s="469"/>
      <c r="L44" s="365"/>
      <c r="M44" s="482"/>
      <c r="N44" s="634"/>
      <c r="P44" s="365" t="str">
        <f>IF(OsnPodaci!A67="","",MID(OsnPodaci!A67,FIND("licenca br.",OsnPodaci!A67,1)+11,15))</f>
        <v xml:space="preserve"> CR-7583/5</v>
      </c>
      <c r="Q44" s="365"/>
      <c r="R44" s="365"/>
      <c r="S44" s="469"/>
      <c r="T44" s="469"/>
      <c r="U44" s="469"/>
      <c r="V44" s="365"/>
      <c r="W44" s="365"/>
      <c r="X44" s="365"/>
      <c r="Z44" s="363" t="str">
        <f>IF(OR(OsnPodaci!A34="",OsnPodaci!B34=""),"",OsnPodaci!A34&amp;" "&amp;OsnPodaci!B34)</f>
        <v>Jasmin Gradaškić</v>
      </c>
      <c r="AA44" s="204"/>
      <c r="AB44" s="204"/>
      <c r="AC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4"/>
      <c r="DJ44" s="204"/>
      <c r="DK44" s="204"/>
      <c r="DL44" s="204"/>
      <c r="DM44" s="204"/>
      <c r="DN44" s="204"/>
      <c r="DO44" s="204"/>
      <c r="DP44" s="204"/>
      <c r="DQ44" s="204"/>
      <c r="DR44" s="204"/>
      <c r="DS44" s="204"/>
      <c r="DT44" s="204"/>
      <c r="DU44" s="204"/>
      <c r="DV44" s="204"/>
      <c r="DW44" s="204"/>
      <c r="DX44" s="204"/>
      <c r="DY44" s="204"/>
      <c r="DZ44" s="204"/>
      <c r="EA44" s="204"/>
      <c r="EB44" s="204"/>
      <c r="EC44" s="204"/>
      <c r="ED44" s="204"/>
      <c r="EE44" s="204"/>
      <c r="EF44" s="204"/>
      <c r="EG44" s="204"/>
      <c r="EH44" s="204"/>
      <c r="EI44" s="204"/>
      <c r="EJ44" s="204"/>
      <c r="EK44" s="204"/>
      <c r="EL44" s="204"/>
      <c r="EM44" s="204"/>
      <c r="EN44" s="204"/>
      <c r="EO44" s="204"/>
      <c r="EP44" s="204"/>
      <c r="EQ44" s="204"/>
      <c r="ER44" s="204"/>
      <c r="ES44" s="204"/>
      <c r="ET44" s="204"/>
      <c r="EU44" s="204"/>
      <c r="EV44" s="204"/>
      <c r="EW44" s="204"/>
      <c r="EX44" s="204"/>
      <c r="EY44" s="204"/>
      <c r="EZ44" s="204"/>
      <c r="FA44" s="204"/>
      <c r="FB44" s="204"/>
      <c r="FC44" s="204"/>
      <c r="FD44" s="204"/>
      <c r="FE44" s="204"/>
      <c r="FF44" s="204"/>
      <c r="FG44" s="204"/>
      <c r="FH44" s="204"/>
      <c r="FI44" s="204"/>
      <c r="FJ44" s="204"/>
      <c r="FK44" s="204"/>
      <c r="FL44" s="204"/>
      <c r="FM44" s="204"/>
      <c r="FN44" s="204"/>
      <c r="FO44" s="204"/>
      <c r="FP44" s="204"/>
      <c r="FQ44" s="204"/>
      <c r="FR44" s="204"/>
      <c r="FS44" s="204"/>
      <c r="FT44" s="204"/>
      <c r="FU44" s="204"/>
      <c r="FV44" s="204"/>
      <c r="FW44" s="204"/>
      <c r="FX44" s="204"/>
      <c r="FY44" s="204"/>
      <c r="FZ44" s="204"/>
      <c r="GA44" s="204"/>
      <c r="GB44" s="204"/>
      <c r="GC44" s="204"/>
      <c r="GD44" s="204"/>
      <c r="GE44" s="204"/>
      <c r="GF44" s="204"/>
      <c r="GG44" s="204"/>
      <c r="GH44" s="204"/>
      <c r="GI44" s="204"/>
      <c r="GJ44" s="204"/>
      <c r="GK44" s="204"/>
      <c r="GL44" s="204"/>
      <c r="GM44" s="204"/>
      <c r="GN44" s="204"/>
      <c r="GO44" s="204"/>
      <c r="GP44" s="204"/>
      <c r="GQ44" s="204"/>
      <c r="GR44" s="204"/>
      <c r="GS44" s="204"/>
      <c r="GT44" s="204"/>
      <c r="GU44" s="204"/>
      <c r="GV44" s="204"/>
      <c r="GW44" s="204"/>
      <c r="GX44" s="204"/>
      <c r="GY44" s="204"/>
      <c r="GZ44" s="204"/>
      <c r="HA44" s="204"/>
      <c r="HB44" s="204"/>
      <c r="HC44" s="204"/>
      <c r="HD44" s="204"/>
      <c r="HE44" s="204"/>
      <c r="HF44" s="204"/>
      <c r="HG44" s="204"/>
      <c r="HH44" s="204"/>
      <c r="HI44" s="204"/>
      <c r="HJ44" s="204"/>
      <c r="HK44" s="204"/>
      <c r="HL44" s="204"/>
      <c r="HM44" s="204"/>
      <c r="HN44" s="204"/>
      <c r="HO44" s="204"/>
      <c r="HP44" s="204"/>
      <c r="HQ44" s="204"/>
      <c r="HR44" s="204"/>
      <c r="HS44" s="204"/>
      <c r="HT44" s="204"/>
      <c r="HU44" s="204"/>
      <c r="HV44" s="204"/>
      <c r="HW44" s="204"/>
      <c r="HX44" s="204"/>
      <c r="HY44" s="204"/>
      <c r="HZ44" s="204"/>
      <c r="IA44" s="204"/>
      <c r="IB44" s="204"/>
      <c r="IC44" s="204"/>
      <c r="ID44" s="204"/>
      <c r="IE44" s="204"/>
      <c r="IF44" s="204"/>
      <c r="IG44" s="204"/>
      <c r="IH44" s="204"/>
      <c r="II44" s="204"/>
      <c r="IJ44" s="204"/>
      <c r="IK44" s="204"/>
      <c r="IL44" s="204"/>
      <c r="IM44" s="204"/>
      <c r="IN44" s="204"/>
      <c r="IO44" s="204"/>
      <c r="IP44" s="204"/>
      <c r="IQ44" s="204"/>
      <c r="IR44" s="204"/>
      <c r="IS44" s="204"/>
      <c r="IT44" s="204"/>
      <c r="IU44" s="204"/>
      <c r="IV44" s="204"/>
      <c r="IW44" s="204"/>
      <c r="IX44" s="204"/>
      <c r="IY44" s="204"/>
      <c r="IZ44" s="204"/>
      <c r="JA44" s="204"/>
      <c r="JB44" s="204"/>
      <c r="JC44" s="204"/>
      <c r="JD44" s="204"/>
      <c r="JE44" s="204"/>
      <c r="JF44" s="204"/>
      <c r="JG44" s="204"/>
      <c r="JH44" s="204"/>
      <c r="JI44" s="204"/>
      <c r="JJ44" s="204"/>
      <c r="JK44" s="204"/>
      <c r="JL44" s="204"/>
      <c r="JM44" s="204"/>
      <c r="JN44" s="204"/>
      <c r="JO44" s="204"/>
      <c r="JP44" s="204"/>
      <c r="JQ44" s="204"/>
      <c r="JR44" s="204"/>
      <c r="JS44" s="204"/>
      <c r="JT44" s="204"/>
      <c r="JU44" s="204"/>
      <c r="JV44" s="204"/>
      <c r="JW44" s="204"/>
      <c r="JX44" s="204"/>
      <c r="JY44" s="204"/>
      <c r="JZ44" s="204"/>
      <c r="KA44" s="204"/>
      <c r="KB44" s="204"/>
      <c r="KC44" s="204"/>
      <c r="KD44" s="204"/>
      <c r="KE44" s="204"/>
      <c r="KF44" s="204"/>
      <c r="KG44" s="204"/>
      <c r="KH44" s="204"/>
      <c r="KI44" s="204"/>
      <c r="KJ44" s="204"/>
      <c r="KK44" s="204"/>
      <c r="KL44" s="204"/>
      <c r="KM44" s="204"/>
      <c r="KN44" s="204"/>
      <c r="KO44" s="204"/>
      <c r="KP44" s="204"/>
      <c r="KQ44" s="204"/>
      <c r="KR44" s="204"/>
      <c r="KS44" s="204"/>
      <c r="KT44" s="204"/>
      <c r="KU44" s="204"/>
      <c r="KV44" s="204"/>
      <c r="KW44" s="204"/>
      <c r="KX44" s="204"/>
      <c r="KY44" s="204"/>
      <c r="KZ44" s="204"/>
      <c r="LA44" s="204"/>
      <c r="LB44" s="204"/>
      <c r="LC44" s="204"/>
      <c r="LD44" s="204"/>
      <c r="LE44" s="204"/>
      <c r="LF44" s="204"/>
      <c r="LG44" s="204"/>
      <c r="LH44" s="204"/>
      <c r="LI44" s="204"/>
      <c r="LJ44" s="204"/>
      <c r="LK44" s="204"/>
      <c r="LL44" s="204"/>
      <c r="LM44" s="204"/>
      <c r="LN44" s="204"/>
      <c r="LO44" s="204"/>
      <c r="LP44" s="204"/>
      <c r="LQ44" s="204"/>
      <c r="LR44" s="204"/>
      <c r="LS44" s="204"/>
      <c r="LT44" s="204"/>
      <c r="LU44" s="204"/>
      <c r="LV44" s="204"/>
      <c r="LW44" s="204"/>
      <c r="LX44" s="204"/>
      <c r="LY44" s="204"/>
      <c r="LZ44" s="204"/>
      <c r="MA44" s="204"/>
      <c r="MB44" s="204"/>
      <c r="MC44" s="204"/>
      <c r="MD44" s="204"/>
      <c r="ME44" s="204"/>
      <c r="MF44" s="204"/>
      <c r="MG44" s="204"/>
      <c r="MH44" s="204"/>
      <c r="MI44" s="204"/>
      <c r="MJ44" s="204"/>
      <c r="MK44" s="204"/>
      <c r="ML44" s="204"/>
      <c r="MM44" s="204"/>
      <c r="MN44" s="204"/>
      <c r="MO44" s="204"/>
      <c r="MP44" s="204"/>
      <c r="MQ44" s="204"/>
      <c r="MR44" s="204"/>
      <c r="MS44" s="204"/>
      <c r="MT44" s="204"/>
      <c r="MU44" s="204"/>
      <c r="MV44" s="204"/>
      <c r="MW44" s="204"/>
      <c r="MX44" s="204"/>
      <c r="MY44" s="204"/>
      <c r="MZ44" s="204"/>
      <c r="NA44" s="204"/>
      <c r="NB44" s="204"/>
      <c r="NC44" s="204"/>
      <c r="ND44" s="204"/>
      <c r="NE44" s="204"/>
      <c r="NF44" s="204"/>
      <c r="NG44" s="204"/>
      <c r="NH44" s="204"/>
      <c r="NI44" s="204"/>
      <c r="NJ44" s="204"/>
      <c r="NK44" s="204"/>
      <c r="NL44" s="204"/>
      <c r="NM44" s="204"/>
      <c r="NN44" s="204"/>
      <c r="NO44" s="204"/>
      <c r="NP44" s="204"/>
      <c r="NQ44" s="204"/>
      <c r="NR44" s="204"/>
      <c r="NS44" s="204"/>
      <c r="NT44" s="204"/>
      <c r="NU44" s="204"/>
      <c r="NV44" s="204"/>
      <c r="NW44" s="204"/>
      <c r="NX44" s="204"/>
      <c r="NY44" s="204"/>
      <c r="NZ44" s="204"/>
      <c r="OA44" s="204"/>
      <c r="OB44" s="204"/>
      <c r="OC44" s="204"/>
      <c r="OD44" s="204"/>
      <c r="OE44" s="204"/>
      <c r="OF44" s="204"/>
      <c r="OG44" s="204"/>
      <c r="OH44" s="204"/>
      <c r="OI44" s="204"/>
      <c r="OJ44" s="204"/>
      <c r="OK44" s="204"/>
      <c r="OL44" s="204"/>
      <c r="OM44" s="204"/>
      <c r="ON44" s="204"/>
      <c r="OO44" s="204"/>
      <c r="OP44" s="204"/>
      <c r="OQ44" s="204"/>
      <c r="OR44" s="204"/>
      <c r="OS44" s="204"/>
      <c r="OT44" s="204"/>
      <c r="OU44" s="204"/>
      <c r="OV44" s="204"/>
      <c r="OW44" s="204"/>
      <c r="OX44" s="204"/>
      <c r="OY44" s="204"/>
      <c r="OZ44" s="204"/>
      <c r="PA44" s="204"/>
      <c r="PB44" s="204"/>
      <c r="PC44" s="204"/>
      <c r="PD44" s="204"/>
      <c r="PE44" s="204"/>
      <c r="PF44" s="204"/>
      <c r="PG44" s="204"/>
      <c r="PH44" s="204"/>
      <c r="PI44" s="204"/>
      <c r="PJ44" s="204"/>
      <c r="PK44" s="204"/>
      <c r="PL44" s="204"/>
      <c r="PM44" s="204"/>
      <c r="PN44" s="204"/>
      <c r="PO44" s="204"/>
      <c r="PP44" s="204"/>
      <c r="PQ44" s="204"/>
      <c r="PR44" s="204"/>
      <c r="PS44" s="204"/>
      <c r="PT44" s="204"/>
      <c r="PU44" s="204"/>
      <c r="PV44" s="204"/>
      <c r="PW44" s="204"/>
      <c r="PX44" s="204"/>
      <c r="PY44" s="204"/>
      <c r="PZ44" s="204"/>
      <c r="QA44" s="204"/>
      <c r="QB44" s="204"/>
      <c r="QC44" s="204"/>
      <c r="QD44" s="204"/>
      <c r="QE44" s="204"/>
      <c r="QF44" s="204"/>
      <c r="QG44" s="204"/>
      <c r="QH44" s="204"/>
      <c r="QI44" s="204"/>
      <c r="QJ44" s="204"/>
      <c r="QK44" s="204"/>
      <c r="QL44" s="204"/>
      <c r="QM44" s="204"/>
      <c r="QN44" s="204"/>
      <c r="QO44" s="204"/>
      <c r="QP44" s="204"/>
      <c r="QQ44" s="204"/>
      <c r="QR44" s="204"/>
      <c r="QS44" s="204"/>
      <c r="QT44" s="204"/>
      <c r="QU44" s="204"/>
      <c r="QV44" s="204"/>
      <c r="QW44" s="204"/>
      <c r="QX44" s="204"/>
      <c r="QY44" s="204"/>
      <c r="QZ44" s="204"/>
      <c r="RA44" s="204"/>
      <c r="RB44" s="204"/>
      <c r="RC44" s="204"/>
      <c r="RD44" s="204"/>
      <c r="RE44" s="204"/>
      <c r="RF44" s="204"/>
      <c r="RG44" s="204"/>
      <c r="RH44" s="204"/>
      <c r="RI44" s="204"/>
      <c r="RJ44" s="204"/>
      <c r="RK44" s="204"/>
      <c r="RL44" s="204"/>
      <c r="RM44" s="204"/>
      <c r="RN44" s="204"/>
      <c r="RO44" s="204"/>
      <c r="RP44" s="204"/>
      <c r="RQ44" s="204"/>
      <c r="RR44" s="204"/>
      <c r="RS44" s="204"/>
      <c r="RT44" s="204"/>
      <c r="RU44" s="204"/>
      <c r="RV44" s="204"/>
      <c r="RW44" s="204"/>
      <c r="RX44" s="204"/>
      <c r="RY44" s="204"/>
      <c r="RZ44" s="204"/>
      <c r="SA44" s="204"/>
      <c r="SB44" s="204"/>
      <c r="SC44" s="204"/>
      <c r="SD44" s="204"/>
      <c r="SE44" s="204"/>
      <c r="SF44" s="204"/>
      <c r="SG44" s="204"/>
      <c r="SH44" s="204"/>
      <c r="SI44" s="204"/>
      <c r="SJ44" s="204"/>
      <c r="SK44" s="204"/>
      <c r="SL44" s="204"/>
      <c r="SM44" s="204"/>
      <c r="SN44" s="204"/>
      <c r="SO44" s="204"/>
      <c r="SP44" s="204"/>
      <c r="SQ44" s="204"/>
      <c r="SR44" s="204"/>
      <c r="SS44" s="204"/>
      <c r="ST44" s="204"/>
      <c r="SU44" s="204"/>
      <c r="SV44" s="204"/>
      <c r="SW44" s="204"/>
      <c r="SX44" s="204"/>
      <c r="SY44" s="204"/>
      <c r="SZ44" s="204"/>
      <c r="TA44" s="204"/>
      <c r="TB44" s="204"/>
      <c r="TC44" s="204"/>
      <c r="TD44" s="204"/>
      <c r="TE44" s="204"/>
      <c r="TF44" s="204"/>
      <c r="TG44" s="204"/>
      <c r="TH44" s="204"/>
      <c r="TI44" s="204"/>
      <c r="TJ44" s="204"/>
      <c r="TK44" s="204"/>
      <c r="TL44" s="204"/>
      <c r="TM44" s="204"/>
      <c r="TN44" s="204"/>
      <c r="TO44" s="204"/>
      <c r="TP44" s="204"/>
      <c r="TQ44" s="204"/>
      <c r="TR44" s="204"/>
      <c r="TS44" s="204"/>
      <c r="TT44" s="204"/>
      <c r="TU44" s="204"/>
      <c r="TV44" s="204"/>
      <c r="TW44" s="204"/>
      <c r="TX44" s="204"/>
      <c r="TY44" s="204"/>
      <c r="TZ44" s="204"/>
      <c r="UA44" s="204"/>
      <c r="UB44" s="204"/>
      <c r="UC44" s="204"/>
      <c r="UD44" s="204"/>
      <c r="UE44" s="204"/>
      <c r="UF44" s="204"/>
      <c r="UG44" s="204"/>
      <c r="UH44" s="204"/>
      <c r="UI44" s="204"/>
      <c r="UJ44" s="204"/>
      <c r="UK44" s="204"/>
      <c r="UL44" s="204"/>
      <c r="UM44" s="204"/>
      <c r="UN44" s="204"/>
      <c r="UO44" s="204"/>
      <c r="UP44" s="204"/>
      <c r="UQ44" s="204"/>
      <c r="UR44" s="204"/>
      <c r="US44" s="204"/>
      <c r="UT44" s="204"/>
      <c r="UU44" s="204"/>
      <c r="UV44" s="204"/>
      <c r="UW44" s="204"/>
      <c r="UX44" s="204"/>
      <c r="UY44" s="204"/>
      <c r="UZ44" s="204"/>
      <c r="VA44" s="204"/>
      <c r="VB44" s="204"/>
      <c r="VC44" s="204"/>
      <c r="VD44" s="204"/>
      <c r="VE44" s="204"/>
      <c r="VF44" s="204"/>
      <c r="VG44" s="204"/>
      <c r="VH44" s="204"/>
      <c r="VI44" s="204"/>
      <c r="VJ44" s="204"/>
      <c r="VK44" s="204"/>
      <c r="VL44" s="204"/>
      <c r="VM44" s="204"/>
      <c r="VN44" s="204"/>
      <c r="VO44" s="204"/>
      <c r="VP44" s="204"/>
      <c r="VQ44" s="204"/>
      <c r="VR44" s="204"/>
      <c r="VS44" s="204"/>
      <c r="VT44" s="204"/>
      <c r="VU44" s="204"/>
      <c r="VV44" s="204"/>
      <c r="VW44" s="204"/>
      <c r="VX44" s="204"/>
      <c r="VY44" s="204"/>
      <c r="VZ44" s="204"/>
      <c r="WA44" s="204"/>
      <c r="WB44" s="204"/>
      <c r="WC44" s="204"/>
      <c r="WD44" s="204"/>
      <c r="WE44" s="204"/>
      <c r="WF44" s="204"/>
      <c r="WG44" s="204"/>
      <c r="WH44" s="204"/>
      <c r="WI44" s="204"/>
      <c r="WJ44" s="204"/>
      <c r="WK44" s="204"/>
      <c r="WL44" s="204"/>
      <c r="WM44" s="204"/>
      <c r="WN44" s="204"/>
      <c r="WO44" s="204"/>
      <c r="WP44" s="204"/>
      <c r="WQ44" s="204"/>
      <c r="WR44" s="204"/>
      <c r="WS44" s="204"/>
      <c r="WT44" s="204"/>
      <c r="WU44" s="204"/>
      <c r="WV44" s="204"/>
      <c r="WW44" s="204"/>
      <c r="WX44" s="204"/>
      <c r="WY44" s="204"/>
      <c r="WZ44" s="204"/>
      <c r="XA44" s="204"/>
      <c r="XB44" s="204"/>
      <c r="XC44" s="204"/>
      <c r="XD44" s="204"/>
      <c r="XE44" s="204"/>
      <c r="XF44" s="204"/>
      <c r="XG44" s="204"/>
      <c r="XH44" s="204"/>
      <c r="XI44" s="204"/>
      <c r="XJ44" s="204"/>
      <c r="XK44" s="204"/>
      <c r="XL44" s="204"/>
      <c r="XM44" s="204"/>
      <c r="XN44" s="204"/>
      <c r="XO44" s="204"/>
      <c r="XP44" s="204"/>
      <c r="XQ44" s="204"/>
      <c r="XR44" s="204"/>
      <c r="XS44" s="204"/>
      <c r="XT44" s="204"/>
      <c r="XU44" s="204"/>
      <c r="XV44" s="204"/>
      <c r="XW44" s="204"/>
      <c r="XX44" s="204"/>
      <c r="XY44" s="204"/>
      <c r="XZ44" s="204"/>
      <c r="YA44" s="204"/>
      <c r="YB44" s="204"/>
      <c r="YC44" s="204"/>
      <c r="YD44" s="204"/>
      <c r="YE44" s="204"/>
      <c r="YF44" s="204"/>
      <c r="YG44" s="204"/>
      <c r="YH44" s="204"/>
      <c r="YI44" s="204"/>
      <c r="YJ44" s="204"/>
      <c r="YK44" s="204"/>
      <c r="YL44" s="204"/>
      <c r="YM44" s="204"/>
      <c r="YN44" s="204"/>
      <c r="YO44" s="204"/>
      <c r="YP44" s="204"/>
      <c r="YQ44" s="204"/>
      <c r="YR44" s="204"/>
      <c r="YS44" s="204"/>
      <c r="YT44" s="204"/>
      <c r="YU44" s="204"/>
      <c r="YV44" s="204"/>
      <c r="YW44" s="204"/>
      <c r="YX44" s="204"/>
      <c r="YY44" s="204"/>
      <c r="YZ44" s="204"/>
      <c r="ZA44" s="204"/>
      <c r="ZB44" s="204"/>
      <c r="ZC44" s="204"/>
      <c r="ZD44" s="204"/>
      <c r="ZE44" s="204"/>
      <c r="ZF44" s="204"/>
      <c r="ZG44" s="204"/>
      <c r="ZH44" s="204"/>
      <c r="ZI44" s="204"/>
      <c r="ZJ44" s="204"/>
      <c r="ZK44" s="204"/>
      <c r="ZL44" s="204"/>
      <c r="ZM44" s="204"/>
      <c r="ZN44" s="204"/>
      <c r="ZO44" s="204"/>
      <c r="ZP44" s="204"/>
      <c r="ZQ44" s="204"/>
      <c r="ZR44" s="204"/>
      <c r="ZS44" s="204"/>
      <c r="ZT44" s="204"/>
      <c r="ZU44" s="204"/>
      <c r="ZV44" s="204"/>
      <c r="ZW44" s="204"/>
      <c r="ZX44" s="204"/>
      <c r="ZY44" s="204"/>
      <c r="ZZ44" s="204"/>
      <c r="AAA44" s="204"/>
      <c r="AAB44" s="204"/>
      <c r="AAC44" s="204"/>
      <c r="AAD44" s="204"/>
      <c r="AAE44" s="204"/>
      <c r="AAF44" s="204"/>
      <c r="AAG44" s="204"/>
      <c r="AAH44" s="204"/>
      <c r="AAI44" s="204"/>
      <c r="AAJ44" s="204"/>
      <c r="AAK44" s="204"/>
      <c r="AAL44" s="204"/>
      <c r="AAM44" s="204"/>
      <c r="AAN44" s="204"/>
      <c r="AAO44" s="204"/>
      <c r="AAP44" s="204"/>
      <c r="AAQ44" s="204"/>
      <c r="AAR44" s="204"/>
      <c r="AAS44" s="204"/>
      <c r="AAT44" s="204"/>
      <c r="AAU44" s="204"/>
      <c r="AAV44" s="204"/>
      <c r="AAW44" s="204"/>
      <c r="AAX44" s="204"/>
      <c r="AAY44" s="204"/>
      <c r="AAZ44" s="204"/>
      <c r="ABA44" s="204"/>
      <c r="ABB44" s="204"/>
      <c r="ABC44" s="204"/>
      <c r="ABD44" s="204"/>
      <c r="ABE44" s="204"/>
      <c r="ABF44" s="204"/>
      <c r="ABG44" s="204"/>
      <c r="ABH44" s="204"/>
      <c r="ABI44" s="204"/>
      <c r="ABJ44" s="204"/>
      <c r="ABK44" s="204"/>
      <c r="ABL44" s="204"/>
      <c r="ABM44" s="204"/>
      <c r="ABN44" s="204"/>
      <c r="ABO44" s="204"/>
      <c r="ABP44" s="204"/>
      <c r="ABQ44" s="204"/>
      <c r="ABR44" s="204"/>
      <c r="ABS44" s="204"/>
      <c r="ABT44" s="204"/>
      <c r="ABU44" s="204"/>
      <c r="ABV44" s="204"/>
      <c r="ABW44" s="204"/>
      <c r="ABX44" s="204"/>
      <c r="ABY44" s="204"/>
      <c r="ABZ44" s="204"/>
      <c r="ACA44" s="204"/>
      <c r="ACB44" s="204"/>
      <c r="ACC44" s="204"/>
      <c r="ACD44" s="204"/>
      <c r="ACE44" s="204"/>
      <c r="ACF44" s="204"/>
      <c r="ACG44" s="204"/>
      <c r="ACH44" s="204"/>
      <c r="ACI44" s="204"/>
      <c r="ACJ44" s="204"/>
      <c r="ACK44" s="204"/>
      <c r="ACL44" s="204"/>
      <c r="ACM44" s="204"/>
      <c r="ACN44" s="204"/>
      <c r="ACO44" s="204"/>
      <c r="ACP44" s="204"/>
      <c r="ACQ44" s="204"/>
      <c r="ACR44" s="204"/>
      <c r="ACS44" s="204"/>
      <c r="ACT44" s="204"/>
      <c r="ACU44" s="204"/>
      <c r="ACV44" s="204"/>
      <c r="ACW44" s="204"/>
      <c r="ACX44" s="204"/>
      <c r="ACY44" s="204"/>
      <c r="ACZ44" s="204"/>
      <c r="ADA44" s="204"/>
      <c r="ADB44" s="204"/>
      <c r="ADC44" s="204"/>
      <c r="ADD44" s="204"/>
      <c r="ADE44" s="204"/>
      <c r="ADF44" s="204"/>
      <c r="ADG44" s="204"/>
      <c r="ADH44" s="204"/>
      <c r="ADI44" s="204"/>
      <c r="ADJ44" s="204"/>
      <c r="ADK44" s="204"/>
      <c r="ADL44" s="204"/>
      <c r="ADM44" s="204"/>
      <c r="ADN44" s="204"/>
      <c r="ADO44" s="204"/>
      <c r="ADP44" s="204"/>
      <c r="ADQ44" s="204"/>
      <c r="ADR44" s="204"/>
      <c r="ADS44" s="204"/>
      <c r="ADT44" s="204"/>
      <c r="ADU44" s="204"/>
      <c r="ADV44" s="204"/>
      <c r="ADW44" s="204"/>
      <c r="ADX44" s="204"/>
      <c r="ADY44" s="204"/>
      <c r="ADZ44" s="204"/>
      <c r="AEA44" s="204"/>
      <c r="AEB44" s="204"/>
      <c r="AEC44" s="204"/>
      <c r="AED44" s="204"/>
      <c r="AEE44" s="204"/>
      <c r="AEF44" s="204"/>
      <c r="AEG44" s="204"/>
      <c r="AEH44" s="204"/>
      <c r="AEI44" s="204"/>
      <c r="AEJ44" s="204"/>
      <c r="AEK44" s="204"/>
      <c r="AEL44" s="204"/>
      <c r="AEM44" s="204"/>
      <c r="AEN44" s="204"/>
      <c r="AEO44" s="204"/>
      <c r="AEP44" s="204"/>
      <c r="AEQ44" s="204"/>
      <c r="AER44" s="204"/>
      <c r="AES44" s="204"/>
      <c r="AET44" s="204"/>
      <c r="AEU44" s="204"/>
      <c r="AEV44" s="204"/>
      <c r="AEW44" s="204"/>
      <c r="AEX44" s="204"/>
      <c r="AEY44" s="204"/>
      <c r="AEZ44" s="204"/>
      <c r="AFA44" s="204"/>
      <c r="AFB44" s="204"/>
      <c r="AFC44" s="204"/>
      <c r="AFD44" s="204"/>
      <c r="AFE44" s="204"/>
      <c r="AFF44" s="204"/>
      <c r="AFG44" s="204"/>
      <c r="AFH44" s="204"/>
      <c r="AFI44" s="204"/>
      <c r="AFJ44" s="204"/>
      <c r="AFK44" s="204"/>
      <c r="AFL44" s="204"/>
      <c r="AFM44" s="204"/>
      <c r="AFN44" s="204"/>
      <c r="AFO44" s="204"/>
      <c r="AFP44" s="204"/>
      <c r="AFQ44" s="204"/>
      <c r="AFR44" s="204"/>
      <c r="AFS44" s="204"/>
      <c r="AFT44" s="204"/>
      <c r="AFU44" s="204"/>
      <c r="AFV44" s="204"/>
      <c r="AFW44" s="204"/>
      <c r="AFX44" s="204"/>
      <c r="AFY44" s="204"/>
      <c r="AFZ44" s="204"/>
      <c r="AGA44" s="204"/>
      <c r="AGB44" s="204"/>
      <c r="AGC44" s="204"/>
      <c r="AGD44" s="204"/>
      <c r="AGE44" s="204"/>
      <c r="AGF44" s="204"/>
      <c r="AGG44" s="204"/>
      <c r="AGH44" s="204"/>
      <c r="AGI44" s="204"/>
      <c r="AGJ44" s="204"/>
      <c r="AGK44" s="204"/>
      <c r="AGL44" s="204"/>
      <c r="AGM44" s="204"/>
      <c r="AGN44" s="204"/>
      <c r="AGO44" s="204"/>
      <c r="AGP44" s="204"/>
      <c r="AGQ44" s="204"/>
      <c r="AGR44" s="204"/>
      <c r="AGS44" s="204"/>
      <c r="AGT44" s="204"/>
      <c r="AGU44" s="204"/>
      <c r="AGV44" s="204"/>
      <c r="AGW44" s="204"/>
      <c r="AGX44" s="204"/>
      <c r="AGY44" s="204"/>
      <c r="AGZ44" s="204"/>
      <c r="AHA44" s="204"/>
      <c r="AHB44" s="204"/>
      <c r="AHC44" s="204"/>
      <c r="AHD44" s="204"/>
      <c r="AHE44" s="204"/>
      <c r="AHF44" s="204"/>
      <c r="AHG44" s="204"/>
      <c r="AHH44" s="204"/>
      <c r="AHI44" s="204"/>
      <c r="AHJ44" s="204"/>
      <c r="AHK44" s="204"/>
      <c r="AHL44" s="204"/>
      <c r="AHM44" s="204"/>
      <c r="AHN44" s="204"/>
      <c r="AHO44" s="204"/>
      <c r="AHP44" s="204"/>
      <c r="AHQ44" s="204"/>
      <c r="AHR44" s="204"/>
      <c r="AHS44" s="204"/>
      <c r="AHT44" s="204"/>
      <c r="AHU44" s="204"/>
      <c r="AHV44" s="204"/>
      <c r="AHW44" s="204"/>
      <c r="AHX44" s="204"/>
      <c r="AHY44" s="204"/>
      <c r="AHZ44" s="204"/>
      <c r="AIA44" s="204"/>
      <c r="AIB44" s="204"/>
      <c r="AIC44" s="204"/>
      <c r="AID44" s="204"/>
      <c r="AIE44" s="204"/>
      <c r="AIF44" s="204"/>
      <c r="AIG44" s="204"/>
      <c r="AIH44" s="204"/>
      <c r="AII44" s="204"/>
      <c r="AIJ44" s="204"/>
      <c r="AIK44" s="204"/>
      <c r="AIL44" s="204"/>
      <c r="AIM44" s="204"/>
      <c r="AIN44" s="204"/>
      <c r="AIO44" s="204"/>
      <c r="AIP44" s="204"/>
      <c r="AIQ44" s="204"/>
      <c r="AIR44" s="204"/>
      <c r="AIS44" s="204"/>
      <c r="AIT44" s="204"/>
      <c r="AIU44" s="204"/>
      <c r="AIV44" s="204"/>
      <c r="AIW44" s="204"/>
      <c r="AIX44" s="204"/>
      <c r="AIY44" s="204"/>
      <c r="AIZ44" s="204"/>
      <c r="AJA44" s="204"/>
      <c r="AJB44" s="204"/>
      <c r="AJC44" s="204"/>
      <c r="AJD44" s="204"/>
      <c r="AJE44" s="204"/>
      <c r="AJF44" s="204"/>
      <c r="AJG44" s="204"/>
      <c r="AJH44" s="204"/>
      <c r="AJI44" s="204"/>
      <c r="AJJ44" s="204"/>
      <c r="AJK44" s="204"/>
      <c r="AJL44" s="204"/>
      <c r="AJM44" s="204"/>
      <c r="AJN44" s="204"/>
      <c r="AJO44" s="204"/>
      <c r="AJP44" s="204"/>
      <c r="AJQ44" s="204"/>
      <c r="AJR44" s="204"/>
      <c r="AJS44" s="204"/>
      <c r="AJT44" s="204"/>
      <c r="AJU44" s="204"/>
      <c r="AJV44" s="204"/>
      <c r="AJW44" s="204"/>
      <c r="AJX44" s="204"/>
      <c r="AJY44" s="204"/>
      <c r="AJZ44" s="204"/>
      <c r="AKA44" s="204"/>
      <c r="AKB44" s="204"/>
      <c r="AKC44" s="204"/>
      <c r="AKD44" s="204"/>
      <c r="AKE44" s="204"/>
      <c r="AKF44" s="204"/>
      <c r="AKG44" s="204"/>
      <c r="AKH44" s="204"/>
      <c r="AKI44" s="204"/>
      <c r="AKJ44" s="204"/>
      <c r="AKK44" s="204"/>
      <c r="AKL44" s="204"/>
      <c r="AKM44" s="204"/>
      <c r="AKN44" s="204"/>
      <c r="AKO44" s="204"/>
      <c r="AKP44" s="204"/>
      <c r="AKQ44" s="204"/>
      <c r="AKR44" s="204"/>
      <c r="AKS44" s="204"/>
      <c r="AKT44" s="204"/>
      <c r="AKU44" s="204"/>
      <c r="AKV44" s="204"/>
      <c r="AKW44" s="204"/>
      <c r="AKX44" s="204"/>
      <c r="AKY44" s="204"/>
      <c r="AKZ44" s="204"/>
      <c r="ALA44" s="204"/>
      <c r="ALB44" s="204"/>
      <c r="ALC44" s="204"/>
      <c r="ALD44" s="204"/>
      <c r="ALE44" s="204"/>
    </row>
    <row r="45" spans="1:993" s="204" customFormat="1" ht="38.25" customHeight="1" x14ac:dyDescent="0.4">
      <c r="F45" s="469"/>
      <c r="G45" s="469"/>
      <c r="H45" s="469"/>
      <c r="I45" s="469"/>
      <c r="J45" s="469"/>
      <c r="K45" s="469"/>
      <c r="L45" s="469"/>
      <c r="M45" s="469"/>
      <c r="N45" s="637"/>
      <c r="P45" s="635" t="s">
        <v>2462</v>
      </c>
      <c r="Q45" s="635"/>
      <c r="R45" s="636"/>
      <c r="S45" s="469"/>
      <c r="T45" s="638" t="s">
        <v>2253</v>
      </c>
      <c r="U45" s="469"/>
      <c r="V45" s="366"/>
      <c r="W45" s="606"/>
      <c r="X45" s="606"/>
      <c r="Y45" s="367"/>
      <c r="Z45" s="606" t="s">
        <v>2252</v>
      </c>
    </row>
    <row r="46" spans="1:993" s="204" customFormat="1" ht="30" x14ac:dyDescent="0.4">
      <c r="F46" s="469"/>
      <c r="G46" s="469"/>
      <c r="H46" s="469"/>
      <c r="I46" s="469"/>
      <c r="J46" s="469"/>
      <c r="K46" s="469"/>
      <c r="L46" s="469"/>
      <c r="M46" s="469"/>
      <c r="N46" s="637"/>
      <c r="P46" s="469"/>
      <c r="Q46" s="469"/>
      <c r="R46" s="469"/>
      <c r="S46" s="469"/>
      <c r="T46" s="469"/>
      <c r="U46" s="469"/>
      <c r="V46" s="469"/>
      <c r="W46" s="469"/>
      <c r="X46" s="469"/>
      <c r="Y46" s="469"/>
      <c r="Z46" s="469"/>
    </row>
    <row r="47" spans="1:993" s="205" customFormat="1" ht="31.5" x14ac:dyDescent="0.5">
      <c r="A47" s="204"/>
      <c r="B47" s="204"/>
      <c r="C47" s="204"/>
      <c r="D47" s="204"/>
      <c r="E47" s="204"/>
      <c r="F47" s="1068" t="str">
        <f>IF(OsnPodaci!D58="","",TEXT(OsnPodaci!D58,"dd.mm.yyyy."))</f>
        <v>29.02.2024.</v>
      </c>
      <c r="G47" s="1068"/>
      <c r="H47" s="1068"/>
      <c r="I47" s="1068"/>
      <c r="J47" s="1068"/>
      <c r="K47" s="1068"/>
      <c r="L47" s="365"/>
      <c r="M47" s="482"/>
      <c r="N47" s="634"/>
      <c r="P47" s="365" t="str">
        <f>IF(LEN(OsnPodaci!B70)=8,TEXT(OsnPodaci!B70,"\000\/000-000"),IF(LEN(OsnPodaci!B70)=9,TEXT(OsnPodaci!B70,"\0??\/000-0000"),"-"))</f>
        <v>035/366-109</v>
      </c>
      <c r="Q47" s="365"/>
      <c r="R47" s="365"/>
      <c r="S47" s="469"/>
      <c r="T47" s="469"/>
      <c r="U47" s="469"/>
      <c r="V47" s="469"/>
      <c r="W47" s="469"/>
      <c r="X47" s="469"/>
      <c r="Y47" s="469"/>
      <c r="Z47" s="469"/>
      <c r="AA47" s="204"/>
      <c r="AC47" s="204"/>
      <c r="AG47" s="204"/>
      <c r="AH47" s="204"/>
      <c r="AI47" s="204"/>
      <c r="AJ47" s="204"/>
      <c r="AK47" s="204"/>
      <c r="AL47" s="204"/>
      <c r="AM47" s="204"/>
      <c r="AN47" s="204"/>
      <c r="AO47" s="204"/>
      <c r="AP47" s="204"/>
      <c r="AQ47" s="204"/>
      <c r="AR47" s="204"/>
      <c r="AS47" s="204"/>
      <c r="AT47" s="204"/>
      <c r="AU47" s="204"/>
      <c r="AV47" s="204"/>
      <c r="AW47" s="204"/>
      <c r="AX47" s="204"/>
      <c r="AY47" s="204"/>
      <c r="AZ47" s="204"/>
      <c r="BA47" s="204"/>
      <c r="BB47" s="204"/>
      <c r="BC47" s="204"/>
      <c r="BD47" s="204"/>
      <c r="BE47" s="204"/>
      <c r="BF47" s="204"/>
      <c r="BG47" s="204"/>
      <c r="BH47" s="204"/>
      <c r="BI47" s="204"/>
      <c r="BJ47" s="204"/>
      <c r="BK47" s="204"/>
      <c r="BL47" s="204"/>
      <c r="BM47" s="204"/>
      <c r="BN47" s="204"/>
      <c r="BO47" s="204"/>
      <c r="BP47" s="204"/>
      <c r="BQ47" s="204"/>
      <c r="BR47" s="204"/>
      <c r="BS47" s="204"/>
      <c r="BT47" s="204"/>
      <c r="BU47" s="204"/>
      <c r="BV47" s="204"/>
      <c r="BW47" s="204"/>
      <c r="BX47" s="204"/>
      <c r="BY47" s="204"/>
      <c r="BZ47" s="204"/>
      <c r="CA47" s="204"/>
      <c r="CB47" s="204"/>
      <c r="CC47" s="204"/>
      <c r="CD47" s="204"/>
      <c r="CE47" s="204"/>
      <c r="CF47" s="204"/>
      <c r="CG47" s="204"/>
      <c r="CH47" s="204"/>
      <c r="CI47" s="204"/>
      <c r="CJ47" s="204"/>
      <c r="CK47" s="204"/>
      <c r="CL47" s="204"/>
      <c r="CM47" s="204"/>
      <c r="CN47" s="204"/>
      <c r="CO47" s="204"/>
      <c r="CP47" s="204"/>
      <c r="CQ47" s="204"/>
      <c r="CR47" s="204"/>
      <c r="CS47" s="204"/>
      <c r="CT47" s="204"/>
      <c r="CU47" s="204"/>
      <c r="CV47" s="204"/>
      <c r="CW47" s="204"/>
      <c r="CX47" s="204"/>
      <c r="CY47" s="204"/>
      <c r="CZ47" s="204"/>
      <c r="DA47" s="204"/>
      <c r="DB47" s="204"/>
      <c r="DC47" s="204"/>
      <c r="DD47" s="204"/>
      <c r="DE47" s="204"/>
      <c r="DF47" s="204"/>
      <c r="DG47" s="204"/>
      <c r="DH47" s="204"/>
      <c r="DI47" s="204"/>
      <c r="DJ47" s="204"/>
      <c r="DK47" s="204"/>
      <c r="DL47" s="204"/>
      <c r="DM47" s="204"/>
      <c r="DN47" s="204"/>
      <c r="DO47" s="204"/>
      <c r="DP47" s="204"/>
      <c r="DQ47" s="204"/>
      <c r="DR47" s="204"/>
      <c r="DS47" s="204"/>
      <c r="DT47" s="204"/>
      <c r="DU47" s="204"/>
      <c r="DV47" s="204"/>
      <c r="DW47" s="204"/>
      <c r="DX47" s="204"/>
      <c r="DY47" s="204"/>
      <c r="DZ47" s="204"/>
      <c r="EA47" s="204"/>
      <c r="EB47" s="204"/>
      <c r="EC47" s="204"/>
      <c r="ED47" s="204"/>
      <c r="EE47" s="204"/>
      <c r="EF47" s="204"/>
      <c r="EG47" s="204"/>
      <c r="EH47" s="204"/>
      <c r="EI47" s="204"/>
      <c r="EJ47" s="204"/>
      <c r="EK47" s="204"/>
      <c r="EL47" s="204"/>
      <c r="EM47" s="204"/>
      <c r="EN47" s="204"/>
      <c r="EO47" s="204"/>
      <c r="EP47" s="204"/>
      <c r="EQ47" s="204"/>
      <c r="ER47" s="204"/>
      <c r="ES47" s="204"/>
      <c r="ET47" s="204"/>
      <c r="EU47" s="204"/>
      <c r="EV47" s="204"/>
      <c r="EW47" s="204"/>
      <c r="EX47" s="204"/>
      <c r="EY47" s="204"/>
      <c r="EZ47" s="204"/>
      <c r="FA47" s="204"/>
      <c r="FB47" s="204"/>
      <c r="FC47" s="204"/>
      <c r="FD47" s="204"/>
      <c r="FE47" s="204"/>
      <c r="FF47" s="204"/>
      <c r="FG47" s="204"/>
      <c r="FH47" s="204"/>
      <c r="FI47" s="204"/>
      <c r="FJ47" s="204"/>
      <c r="FK47" s="204"/>
      <c r="FL47" s="204"/>
      <c r="FM47" s="204"/>
      <c r="FN47" s="204"/>
      <c r="FO47" s="204"/>
      <c r="FP47" s="204"/>
      <c r="FQ47" s="204"/>
      <c r="FR47" s="204"/>
      <c r="FS47" s="204"/>
      <c r="FT47" s="204"/>
      <c r="FU47" s="204"/>
      <c r="FV47" s="204"/>
      <c r="FW47" s="204"/>
      <c r="FX47" s="204"/>
      <c r="FY47" s="204"/>
      <c r="FZ47" s="204"/>
      <c r="GA47" s="204"/>
      <c r="GB47" s="204"/>
      <c r="GC47" s="204"/>
      <c r="GD47" s="204"/>
      <c r="GE47" s="204"/>
      <c r="GF47" s="204"/>
      <c r="GG47" s="204"/>
      <c r="GH47" s="204"/>
      <c r="GI47" s="204"/>
      <c r="GJ47" s="204"/>
      <c r="GK47" s="204"/>
      <c r="GL47" s="204"/>
      <c r="GM47" s="204"/>
      <c r="GN47" s="204"/>
      <c r="GO47" s="204"/>
      <c r="GP47" s="204"/>
      <c r="GQ47" s="204"/>
      <c r="GR47" s="204"/>
      <c r="GS47" s="204"/>
      <c r="GT47" s="204"/>
      <c r="GU47" s="204"/>
      <c r="GV47" s="204"/>
      <c r="GW47" s="204"/>
      <c r="GX47" s="204"/>
      <c r="GY47" s="204"/>
      <c r="GZ47" s="204"/>
      <c r="HA47" s="204"/>
      <c r="HB47" s="204"/>
      <c r="HC47" s="204"/>
      <c r="HD47" s="204"/>
      <c r="HE47" s="204"/>
      <c r="HF47" s="204"/>
      <c r="HG47" s="204"/>
      <c r="HH47" s="204"/>
      <c r="HI47" s="204"/>
      <c r="HJ47" s="204"/>
      <c r="HK47" s="204"/>
      <c r="HL47" s="204"/>
      <c r="HM47" s="204"/>
      <c r="HN47" s="204"/>
      <c r="HO47" s="204"/>
      <c r="HP47" s="204"/>
      <c r="HQ47" s="204"/>
      <c r="HR47" s="204"/>
      <c r="HS47" s="204"/>
      <c r="HT47" s="204"/>
      <c r="HU47" s="204"/>
      <c r="HV47" s="204"/>
      <c r="HW47" s="204"/>
      <c r="HX47" s="204"/>
      <c r="HY47" s="204"/>
      <c r="HZ47" s="204"/>
      <c r="IA47" s="204"/>
      <c r="IB47" s="204"/>
      <c r="IC47" s="204"/>
      <c r="ID47" s="204"/>
      <c r="IE47" s="204"/>
      <c r="IF47" s="204"/>
      <c r="IG47" s="204"/>
      <c r="IH47" s="204"/>
      <c r="II47" s="204"/>
      <c r="IJ47" s="204"/>
      <c r="IK47" s="204"/>
      <c r="IL47" s="204"/>
      <c r="IM47" s="204"/>
      <c r="IN47" s="204"/>
      <c r="IO47" s="204"/>
      <c r="IP47" s="204"/>
      <c r="IQ47" s="204"/>
      <c r="IR47" s="204"/>
      <c r="IS47" s="204"/>
      <c r="IT47" s="204"/>
      <c r="IU47" s="204"/>
      <c r="IV47" s="204"/>
      <c r="IW47" s="204"/>
      <c r="IX47" s="204"/>
      <c r="IY47" s="204"/>
      <c r="IZ47" s="204"/>
      <c r="JA47" s="204"/>
      <c r="JB47" s="204"/>
      <c r="JC47" s="204"/>
      <c r="JD47" s="204"/>
      <c r="JE47" s="204"/>
      <c r="JF47" s="204"/>
      <c r="JG47" s="204"/>
      <c r="JH47" s="204"/>
      <c r="JI47" s="204"/>
      <c r="JJ47" s="204"/>
      <c r="JK47" s="204"/>
      <c r="JL47" s="204"/>
      <c r="JM47" s="204"/>
      <c r="JN47" s="204"/>
      <c r="JO47" s="204"/>
      <c r="JP47" s="204"/>
      <c r="JQ47" s="204"/>
      <c r="JR47" s="204"/>
      <c r="JS47" s="204"/>
      <c r="JT47" s="204"/>
      <c r="JU47" s="204"/>
      <c r="JV47" s="204"/>
      <c r="JW47" s="204"/>
      <c r="JX47" s="204"/>
      <c r="JY47" s="204"/>
      <c r="JZ47" s="204"/>
      <c r="KA47" s="204"/>
      <c r="KB47" s="204"/>
      <c r="KC47" s="204"/>
      <c r="KD47" s="204"/>
      <c r="KE47" s="204"/>
      <c r="KF47" s="204"/>
      <c r="KG47" s="204"/>
      <c r="KH47" s="204"/>
      <c r="KI47" s="204"/>
      <c r="KJ47" s="204"/>
      <c r="KK47" s="204"/>
      <c r="KL47" s="204"/>
      <c r="KM47" s="204"/>
      <c r="KN47" s="204"/>
      <c r="KO47" s="204"/>
      <c r="KP47" s="204"/>
      <c r="KQ47" s="204"/>
      <c r="KR47" s="204"/>
      <c r="KS47" s="204"/>
      <c r="KT47" s="204"/>
      <c r="KU47" s="204"/>
      <c r="KV47" s="204"/>
      <c r="KW47" s="204"/>
      <c r="KX47" s="204"/>
      <c r="KY47" s="204"/>
      <c r="KZ47" s="204"/>
      <c r="LA47" s="204"/>
      <c r="LB47" s="204"/>
      <c r="LC47" s="204"/>
      <c r="LD47" s="204"/>
      <c r="LE47" s="204"/>
      <c r="LF47" s="204"/>
      <c r="LG47" s="204"/>
      <c r="LH47" s="204"/>
      <c r="LI47" s="204"/>
      <c r="LJ47" s="204"/>
      <c r="LK47" s="204"/>
      <c r="LL47" s="204"/>
      <c r="LM47" s="204"/>
      <c r="LN47" s="204"/>
      <c r="LO47" s="204"/>
      <c r="LP47" s="204"/>
      <c r="LQ47" s="204"/>
      <c r="LR47" s="204"/>
      <c r="LS47" s="204"/>
      <c r="LT47" s="204"/>
      <c r="LU47" s="204"/>
      <c r="LV47" s="204"/>
      <c r="LW47" s="204"/>
      <c r="LX47" s="204"/>
      <c r="LY47" s="204"/>
      <c r="LZ47" s="204"/>
      <c r="MA47" s="204"/>
      <c r="MB47" s="204"/>
      <c r="MC47" s="204"/>
      <c r="MD47" s="204"/>
      <c r="ME47" s="204"/>
      <c r="MF47" s="204"/>
      <c r="MG47" s="204"/>
      <c r="MH47" s="204"/>
      <c r="MI47" s="204"/>
      <c r="MJ47" s="204"/>
      <c r="MK47" s="204"/>
      <c r="ML47" s="204"/>
      <c r="MM47" s="204"/>
      <c r="MN47" s="204"/>
      <c r="MO47" s="204"/>
      <c r="MP47" s="204"/>
      <c r="MQ47" s="204"/>
      <c r="MR47" s="204"/>
      <c r="MS47" s="204"/>
      <c r="MT47" s="204"/>
      <c r="MU47" s="204"/>
      <c r="MV47" s="204"/>
      <c r="MW47" s="204"/>
      <c r="MX47" s="204"/>
      <c r="MY47" s="204"/>
      <c r="MZ47" s="204"/>
      <c r="NA47" s="204"/>
      <c r="NB47" s="204"/>
      <c r="NC47" s="204"/>
      <c r="ND47" s="204"/>
      <c r="NE47" s="204"/>
      <c r="NF47" s="204"/>
      <c r="NG47" s="204"/>
      <c r="NH47" s="204"/>
      <c r="NI47" s="204"/>
      <c r="NJ47" s="204"/>
      <c r="NK47" s="204"/>
      <c r="NL47" s="204"/>
      <c r="NM47" s="204"/>
      <c r="NN47" s="204"/>
      <c r="NO47" s="204"/>
      <c r="NP47" s="204"/>
      <c r="NQ47" s="204"/>
      <c r="NR47" s="204"/>
      <c r="NS47" s="204"/>
      <c r="NT47" s="204"/>
      <c r="NU47" s="204"/>
      <c r="NV47" s="204"/>
      <c r="NW47" s="204"/>
      <c r="NX47" s="204"/>
      <c r="NY47" s="204"/>
      <c r="NZ47" s="204"/>
      <c r="OA47" s="204"/>
      <c r="OB47" s="204"/>
      <c r="OC47" s="204"/>
      <c r="OD47" s="204"/>
      <c r="OE47" s="204"/>
      <c r="OF47" s="204"/>
      <c r="OG47" s="204"/>
      <c r="OH47" s="204"/>
      <c r="OI47" s="204"/>
      <c r="OJ47" s="204"/>
      <c r="OK47" s="204"/>
      <c r="OL47" s="204"/>
      <c r="OM47" s="204"/>
      <c r="ON47" s="204"/>
      <c r="OO47" s="204"/>
      <c r="OP47" s="204"/>
      <c r="OQ47" s="204"/>
      <c r="OR47" s="204"/>
      <c r="OS47" s="204"/>
      <c r="OT47" s="204"/>
      <c r="OU47" s="204"/>
      <c r="OV47" s="204"/>
      <c r="OW47" s="204"/>
      <c r="OX47" s="204"/>
      <c r="OY47" s="204"/>
      <c r="OZ47" s="204"/>
      <c r="PA47" s="204"/>
      <c r="PB47" s="204"/>
      <c r="PC47" s="204"/>
      <c r="PD47" s="204"/>
      <c r="PE47" s="204"/>
      <c r="PF47" s="204"/>
      <c r="PG47" s="204"/>
      <c r="PH47" s="204"/>
      <c r="PI47" s="204"/>
      <c r="PJ47" s="204"/>
      <c r="PK47" s="204"/>
      <c r="PL47" s="204"/>
      <c r="PM47" s="204"/>
      <c r="PN47" s="204"/>
      <c r="PO47" s="204"/>
      <c r="PP47" s="204"/>
      <c r="PQ47" s="204"/>
      <c r="PR47" s="204"/>
      <c r="PS47" s="204"/>
      <c r="PT47" s="204"/>
      <c r="PU47" s="204"/>
      <c r="PV47" s="204"/>
      <c r="PW47" s="204"/>
      <c r="PX47" s="204"/>
      <c r="PY47" s="204"/>
      <c r="PZ47" s="204"/>
      <c r="QA47" s="204"/>
      <c r="QB47" s="204"/>
      <c r="QC47" s="204"/>
      <c r="QD47" s="204"/>
      <c r="QE47" s="204"/>
      <c r="QF47" s="204"/>
      <c r="QG47" s="204"/>
      <c r="QH47" s="204"/>
      <c r="QI47" s="204"/>
      <c r="QJ47" s="204"/>
      <c r="QK47" s="204"/>
      <c r="QL47" s="204"/>
      <c r="QM47" s="204"/>
      <c r="QN47" s="204"/>
      <c r="QO47" s="204"/>
      <c r="QP47" s="204"/>
      <c r="QQ47" s="204"/>
      <c r="QR47" s="204"/>
      <c r="QS47" s="204"/>
      <c r="QT47" s="204"/>
      <c r="QU47" s="204"/>
      <c r="QV47" s="204"/>
      <c r="QW47" s="204"/>
      <c r="QX47" s="204"/>
      <c r="QY47" s="204"/>
      <c r="QZ47" s="204"/>
      <c r="RA47" s="204"/>
      <c r="RB47" s="204"/>
      <c r="RC47" s="204"/>
      <c r="RD47" s="204"/>
      <c r="RE47" s="204"/>
      <c r="RF47" s="204"/>
      <c r="RG47" s="204"/>
      <c r="RH47" s="204"/>
      <c r="RI47" s="204"/>
      <c r="RJ47" s="204"/>
      <c r="RK47" s="204"/>
      <c r="RL47" s="204"/>
      <c r="RM47" s="204"/>
      <c r="RN47" s="204"/>
      <c r="RO47" s="204"/>
      <c r="RP47" s="204"/>
      <c r="RQ47" s="204"/>
      <c r="RR47" s="204"/>
      <c r="RS47" s="204"/>
      <c r="RT47" s="204"/>
      <c r="RU47" s="204"/>
      <c r="RV47" s="204"/>
      <c r="RW47" s="204"/>
      <c r="RX47" s="204"/>
      <c r="RY47" s="204"/>
      <c r="RZ47" s="204"/>
      <c r="SA47" s="204"/>
      <c r="SB47" s="204"/>
      <c r="SC47" s="204"/>
      <c r="SD47" s="204"/>
      <c r="SE47" s="204"/>
      <c r="SF47" s="204"/>
      <c r="SG47" s="204"/>
      <c r="SH47" s="204"/>
      <c r="SI47" s="204"/>
      <c r="SJ47" s="204"/>
      <c r="SK47" s="204"/>
      <c r="SL47" s="204"/>
      <c r="SM47" s="204"/>
      <c r="SN47" s="204"/>
      <c r="SO47" s="204"/>
      <c r="SP47" s="204"/>
      <c r="SQ47" s="204"/>
      <c r="SR47" s="204"/>
      <c r="SS47" s="204"/>
      <c r="ST47" s="204"/>
      <c r="SU47" s="204"/>
      <c r="SV47" s="204"/>
      <c r="SW47" s="204"/>
      <c r="SX47" s="204"/>
      <c r="SY47" s="204"/>
      <c r="SZ47" s="204"/>
      <c r="TA47" s="204"/>
      <c r="TB47" s="204"/>
      <c r="TC47" s="204"/>
      <c r="TD47" s="204"/>
      <c r="TE47" s="204"/>
      <c r="TF47" s="204"/>
      <c r="TG47" s="204"/>
      <c r="TH47" s="204"/>
      <c r="TI47" s="204"/>
      <c r="TJ47" s="204"/>
      <c r="TK47" s="204"/>
      <c r="TL47" s="204"/>
      <c r="TM47" s="204"/>
      <c r="TN47" s="204"/>
      <c r="TO47" s="204"/>
      <c r="TP47" s="204"/>
      <c r="TQ47" s="204"/>
      <c r="TR47" s="204"/>
      <c r="TS47" s="204"/>
      <c r="TT47" s="204"/>
      <c r="TU47" s="204"/>
      <c r="TV47" s="204"/>
      <c r="TW47" s="204"/>
      <c r="TX47" s="204"/>
      <c r="TY47" s="204"/>
      <c r="TZ47" s="204"/>
      <c r="UA47" s="204"/>
      <c r="UB47" s="204"/>
      <c r="UC47" s="204"/>
      <c r="UD47" s="204"/>
      <c r="UE47" s="204"/>
      <c r="UF47" s="204"/>
      <c r="UG47" s="204"/>
      <c r="UH47" s="204"/>
      <c r="UI47" s="204"/>
      <c r="UJ47" s="204"/>
      <c r="UK47" s="204"/>
      <c r="UL47" s="204"/>
      <c r="UM47" s="204"/>
      <c r="UN47" s="204"/>
      <c r="UO47" s="204"/>
      <c r="UP47" s="204"/>
      <c r="UQ47" s="204"/>
      <c r="UR47" s="204"/>
      <c r="US47" s="204"/>
      <c r="UT47" s="204"/>
      <c r="UU47" s="204"/>
      <c r="UV47" s="204"/>
      <c r="UW47" s="204"/>
      <c r="UX47" s="204"/>
      <c r="UY47" s="204"/>
      <c r="UZ47" s="204"/>
      <c r="VA47" s="204"/>
      <c r="VB47" s="204"/>
      <c r="VC47" s="204"/>
      <c r="VD47" s="204"/>
      <c r="VE47" s="204"/>
      <c r="VF47" s="204"/>
      <c r="VG47" s="204"/>
      <c r="VH47" s="204"/>
      <c r="VI47" s="204"/>
      <c r="VJ47" s="204"/>
      <c r="VK47" s="204"/>
      <c r="VL47" s="204"/>
      <c r="VM47" s="204"/>
      <c r="VN47" s="204"/>
      <c r="VO47" s="204"/>
      <c r="VP47" s="204"/>
      <c r="VQ47" s="204"/>
      <c r="VR47" s="204"/>
      <c r="VS47" s="204"/>
      <c r="VT47" s="204"/>
      <c r="VU47" s="204"/>
      <c r="VV47" s="204"/>
      <c r="VW47" s="204"/>
      <c r="VX47" s="204"/>
      <c r="VY47" s="204"/>
      <c r="VZ47" s="204"/>
      <c r="WA47" s="204"/>
      <c r="WB47" s="204"/>
      <c r="WC47" s="204"/>
      <c r="WD47" s="204"/>
      <c r="WE47" s="204"/>
      <c r="WF47" s="204"/>
      <c r="WG47" s="204"/>
      <c r="WH47" s="204"/>
      <c r="WI47" s="204"/>
      <c r="WJ47" s="204"/>
      <c r="WK47" s="204"/>
      <c r="WL47" s="204"/>
      <c r="WM47" s="204"/>
      <c r="WN47" s="204"/>
      <c r="WO47" s="204"/>
      <c r="WP47" s="204"/>
      <c r="WQ47" s="204"/>
      <c r="WR47" s="204"/>
      <c r="WS47" s="204"/>
      <c r="WT47" s="204"/>
      <c r="WU47" s="204"/>
      <c r="WV47" s="204"/>
      <c r="WW47" s="204"/>
      <c r="WX47" s="204"/>
      <c r="WY47" s="204"/>
      <c r="WZ47" s="204"/>
      <c r="XA47" s="204"/>
      <c r="XB47" s="204"/>
      <c r="XC47" s="204"/>
      <c r="XD47" s="204"/>
      <c r="XE47" s="204"/>
      <c r="XF47" s="204"/>
      <c r="XG47" s="204"/>
      <c r="XH47" s="204"/>
      <c r="XI47" s="204"/>
      <c r="XJ47" s="204"/>
      <c r="XK47" s="204"/>
      <c r="XL47" s="204"/>
      <c r="XM47" s="204"/>
      <c r="XN47" s="204"/>
      <c r="XO47" s="204"/>
      <c r="XP47" s="204"/>
      <c r="XQ47" s="204"/>
      <c r="XR47" s="204"/>
      <c r="XS47" s="204"/>
      <c r="XT47" s="204"/>
      <c r="XU47" s="204"/>
      <c r="XV47" s="204"/>
      <c r="XW47" s="204"/>
      <c r="XX47" s="204"/>
      <c r="XY47" s="204"/>
      <c r="XZ47" s="204"/>
      <c r="YA47" s="204"/>
      <c r="YB47" s="204"/>
      <c r="YC47" s="204"/>
      <c r="YD47" s="204"/>
      <c r="YE47" s="204"/>
      <c r="YF47" s="204"/>
      <c r="YG47" s="204"/>
      <c r="YH47" s="204"/>
      <c r="YI47" s="204"/>
      <c r="YJ47" s="204"/>
      <c r="YK47" s="204"/>
      <c r="YL47" s="204"/>
      <c r="YM47" s="204"/>
      <c r="YN47" s="204"/>
      <c r="YO47" s="204"/>
      <c r="YP47" s="204"/>
      <c r="YQ47" s="204"/>
      <c r="YR47" s="204"/>
      <c r="YS47" s="204"/>
      <c r="YT47" s="204"/>
      <c r="YU47" s="204"/>
      <c r="YV47" s="204"/>
      <c r="YW47" s="204"/>
      <c r="YX47" s="204"/>
      <c r="YY47" s="204"/>
      <c r="YZ47" s="204"/>
      <c r="ZA47" s="204"/>
      <c r="ZB47" s="204"/>
      <c r="ZC47" s="204"/>
      <c r="ZD47" s="204"/>
      <c r="ZE47" s="204"/>
      <c r="ZF47" s="204"/>
      <c r="ZG47" s="204"/>
      <c r="ZH47" s="204"/>
      <c r="ZI47" s="204"/>
      <c r="ZJ47" s="204"/>
      <c r="ZK47" s="204"/>
      <c r="ZL47" s="204"/>
      <c r="ZM47" s="204"/>
      <c r="ZN47" s="204"/>
      <c r="ZO47" s="204"/>
      <c r="ZP47" s="204"/>
      <c r="ZQ47" s="204"/>
      <c r="ZR47" s="204"/>
      <c r="ZS47" s="204"/>
      <c r="ZT47" s="204"/>
      <c r="ZU47" s="204"/>
      <c r="ZV47" s="204"/>
      <c r="ZW47" s="204"/>
      <c r="ZX47" s="204"/>
      <c r="ZY47" s="204"/>
      <c r="ZZ47" s="204"/>
      <c r="AAA47" s="204"/>
      <c r="AAB47" s="204"/>
      <c r="AAC47" s="204"/>
      <c r="AAD47" s="204"/>
      <c r="AAE47" s="204"/>
      <c r="AAF47" s="204"/>
      <c r="AAG47" s="204"/>
      <c r="AAH47" s="204"/>
      <c r="AAI47" s="204"/>
      <c r="AAJ47" s="204"/>
      <c r="AAK47" s="204"/>
      <c r="AAL47" s="204"/>
      <c r="AAM47" s="204"/>
      <c r="AAN47" s="204"/>
      <c r="AAO47" s="204"/>
      <c r="AAP47" s="204"/>
      <c r="AAQ47" s="204"/>
      <c r="AAR47" s="204"/>
      <c r="AAS47" s="204"/>
      <c r="AAT47" s="204"/>
      <c r="AAU47" s="204"/>
      <c r="AAV47" s="204"/>
      <c r="AAW47" s="204"/>
      <c r="AAX47" s="204"/>
      <c r="AAY47" s="204"/>
      <c r="AAZ47" s="204"/>
      <c r="ABA47" s="204"/>
      <c r="ABB47" s="204"/>
      <c r="ABC47" s="204"/>
      <c r="ABD47" s="204"/>
      <c r="ABE47" s="204"/>
      <c r="ABF47" s="204"/>
      <c r="ABG47" s="204"/>
      <c r="ABH47" s="204"/>
      <c r="ABI47" s="204"/>
      <c r="ABJ47" s="204"/>
      <c r="ABK47" s="204"/>
      <c r="ABL47" s="204"/>
      <c r="ABM47" s="204"/>
      <c r="ABN47" s="204"/>
      <c r="ABO47" s="204"/>
      <c r="ABP47" s="204"/>
      <c r="ABQ47" s="204"/>
      <c r="ABR47" s="204"/>
      <c r="ABS47" s="204"/>
      <c r="ABT47" s="204"/>
      <c r="ABU47" s="204"/>
      <c r="ABV47" s="204"/>
      <c r="ABW47" s="204"/>
      <c r="ABX47" s="204"/>
      <c r="ABY47" s="204"/>
      <c r="ABZ47" s="204"/>
      <c r="ACA47" s="204"/>
      <c r="ACB47" s="204"/>
      <c r="ACC47" s="204"/>
      <c r="ACD47" s="204"/>
      <c r="ACE47" s="204"/>
      <c r="ACF47" s="204"/>
      <c r="ACG47" s="204"/>
      <c r="ACH47" s="204"/>
      <c r="ACI47" s="204"/>
      <c r="ACJ47" s="204"/>
      <c r="ACK47" s="204"/>
      <c r="ACL47" s="204"/>
      <c r="ACM47" s="204"/>
      <c r="ACN47" s="204"/>
      <c r="ACO47" s="204"/>
      <c r="ACP47" s="204"/>
      <c r="ACQ47" s="204"/>
      <c r="ACR47" s="204"/>
      <c r="ACS47" s="204"/>
      <c r="ACT47" s="204"/>
      <c r="ACU47" s="204"/>
      <c r="ACV47" s="204"/>
      <c r="ACW47" s="204"/>
      <c r="ACX47" s="204"/>
      <c r="ACY47" s="204"/>
      <c r="ACZ47" s="204"/>
      <c r="ADA47" s="204"/>
      <c r="ADB47" s="204"/>
      <c r="ADC47" s="204"/>
      <c r="ADD47" s="204"/>
      <c r="ADE47" s="204"/>
      <c r="ADF47" s="204"/>
      <c r="ADG47" s="204"/>
      <c r="ADH47" s="204"/>
      <c r="ADI47" s="204"/>
      <c r="ADJ47" s="204"/>
      <c r="ADK47" s="204"/>
      <c r="ADL47" s="204"/>
      <c r="ADM47" s="204"/>
      <c r="ADN47" s="204"/>
      <c r="ADO47" s="204"/>
      <c r="ADP47" s="204"/>
      <c r="ADQ47" s="204"/>
      <c r="ADR47" s="204"/>
      <c r="ADS47" s="204"/>
      <c r="ADT47" s="204"/>
      <c r="ADU47" s="204"/>
      <c r="ADV47" s="204"/>
      <c r="ADW47" s="204"/>
      <c r="ADX47" s="204"/>
      <c r="ADY47" s="204"/>
      <c r="ADZ47" s="204"/>
      <c r="AEA47" s="204"/>
      <c r="AEB47" s="204"/>
      <c r="AEC47" s="204"/>
      <c r="AED47" s="204"/>
      <c r="AEE47" s="204"/>
      <c r="AEF47" s="204"/>
      <c r="AEG47" s="204"/>
      <c r="AEH47" s="204"/>
      <c r="AEI47" s="204"/>
      <c r="AEJ47" s="204"/>
      <c r="AEK47" s="204"/>
      <c r="AEL47" s="204"/>
      <c r="AEM47" s="204"/>
      <c r="AEN47" s="204"/>
      <c r="AEO47" s="204"/>
      <c r="AEP47" s="204"/>
      <c r="AEQ47" s="204"/>
      <c r="AER47" s="204"/>
      <c r="AES47" s="204"/>
      <c r="AET47" s="204"/>
      <c r="AEU47" s="204"/>
      <c r="AEV47" s="204"/>
      <c r="AEW47" s="204"/>
      <c r="AEX47" s="204"/>
      <c r="AEY47" s="204"/>
      <c r="AEZ47" s="204"/>
      <c r="AFA47" s="204"/>
      <c r="AFB47" s="204"/>
      <c r="AFC47" s="204"/>
      <c r="AFD47" s="204"/>
      <c r="AFE47" s="204"/>
      <c r="AFF47" s="204"/>
      <c r="AFG47" s="204"/>
      <c r="AFH47" s="204"/>
      <c r="AFI47" s="204"/>
      <c r="AFJ47" s="204"/>
      <c r="AFK47" s="204"/>
      <c r="AFL47" s="204"/>
      <c r="AFM47" s="204"/>
      <c r="AFN47" s="204"/>
      <c r="AFO47" s="204"/>
      <c r="AFP47" s="204"/>
      <c r="AFQ47" s="204"/>
      <c r="AFR47" s="204"/>
      <c r="AFS47" s="204"/>
      <c r="AFT47" s="204"/>
      <c r="AFU47" s="204"/>
      <c r="AFV47" s="204"/>
      <c r="AFW47" s="204"/>
      <c r="AFX47" s="204"/>
      <c r="AFY47" s="204"/>
      <c r="AFZ47" s="204"/>
      <c r="AGA47" s="204"/>
      <c r="AGB47" s="204"/>
      <c r="AGC47" s="204"/>
      <c r="AGD47" s="204"/>
      <c r="AGE47" s="204"/>
      <c r="AGF47" s="204"/>
      <c r="AGG47" s="204"/>
      <c r="AGH47" s="204"/>
      <c r="AGI47" s="204"/>
      <c r="AGJ47" s="204"/>
      <c r="AGK47" s="204"/>
      <c r="AGL47" s="204"/>
      <c r="AGM47" s="204"/>
      <c r="AGN47" s="204"/>
      <c r="AGO47" s="204"/>
      <c r="AGP47" s="204"/>
      <c r="AGQ47" s="204"/>
      <c r="AGR47" s="204"/>
      <c r="AGS47" s="204"/>
      <c r="AGT47" s="204"/>
      <c r="AGU47" s="204"/>
      <c r="AGV47" s="204"/>
      <c r="AGW47" s="204"/>
      <c r="AGX47" s="204"/>
      <c r="AGY47" s="204"/>
      <c r="AGZ47" s="204"/>
      <c r="AHA47" s="204"/>
      <c r="AHB47" s="204"/>
      <c r="AHC47" s="204"/>
      <c r="AHD47" s="204"/>
      <c r="AHE47" s="204"/>
      <c r="AHF47" s="204"/>
      <c r="AHG47" s="204"/>
      <c r="AHH47" s="204"/>
      <c r="AHI47" s="204"/>
      <c r="AHJ47" s="204"/>
      <c r="AHK47" s="204"/>
      <c r="AHL47" s="204"/>
      <c r="AHM47" s="204"/>
      <c r="AHN47" s="204"/>
      <c r="AHO47" s="204"/>
      <c r="AHP47" s="204"/>
      <c r="AHQ47" s="204"/>
      <c r="AHR47" s="204"/>
      <c r="AHS47" s="204"/>
      <c r="AHT47" s="204"/>
      <c r="AHU47" s="204"/>
      <c r="AHV47" s="204"/>
      <c r="AHW47" s="204"/>
      <c r="AHX47" s="204"/>
      <c r="AHY47" s="204"/>
      <c r="AHZ47" s="204"/>
      <c r="AIA47" s="204"/>
      <c r="AIB47" s="204"/>
      <c r="AIC47" s="204"/>
      <c r="AID47" s="204"/>
      <c r="AIE47" s="204"/>
      <c r="AIF47" s="204"/>
      <c r="AIG47" s="204"/>
      <c r="AIH47" s="204"/>
      <c r="AII47" s="204"/>
      <c r="AIJ47" s="204"/>
      <c r="AIK47" s="204"/>
      <c r="AIL47" s="204"/>
      <c r="AIM47" s="204"/>
      <c r="AIN47" s="204"/>
      <c r="AIO47" s="204"/>
      <c r="AIP47" s="204"/>
      <c r="AIQ47" s="204"/>
      <c r="AIR47" s="204"/>
      <c r="AIS47" s="204"/>
      <c r="AIT47" s="204"/>
      <c r="AIU47" s="204"/>
      <c r="AIV47" s="204"/>
      <c r="AIW47" s="204"/>
      <c r="AIX47" s="204"/>
      <c r="AIY47" s="204"/>
      <c r="AIZ47" s="204"/>
      <c r="AJA47" s="204"/>
      <c r="AJB47" s="204"/>
      <c r="AJC47" s="204"/>
      <c r="AJD47" s="204"/>
      <c r="AJE47" s="204"/>
      <c r="AJF47" s="204"/>
      <c r="AJG47" s="204"/>
      <c r="AJH47" s="204"/>
      <c r="AJI47" s="204"/>
      <c r="AJJ47" s="204"/>
      <c r="AJK47" s="204"/>
      <c r="AJL47" s="204"/>
      <c r="AJM47" s="204"/>
      <c r="AJN47" s="204"/>
      <c r="AJO47" s="204"/>
      <c r="AJP47" s="204"/>
      <c r="AJQ47" s="204"/>
      <c r="AJR47" s="204"/>
      <c r="AJS47" s="204"/>
      <c r="AJT47" s="204"/>
      <c r="AJU47" s="204"/>
      <c r="AJV47" s="204"/>
      <c r="AJW47" s="204"/>
      <c r="AJX47" s="204"/>
      <c r="AJY47" s="204"/>
      <c r="AJZ47" s="204"/>
      <c r="AKA47" s="204"/>
      <c r="AKB47" s="204"/>
      <c r="AKC47" s="204"/>
      <c r="AKD47" s="204"/>
      <c r="AKE47" s="204"/>
      <c r="AKF47" s="204"/>
      <c r="AKG47" s="204"/>
      <c r="AKH47" s="204"/>
      <c r="AKI47" s="204"/>
      <c r="AKJ47" s="204"/>
      <c r="AKK47" s="204"/>
      <c r="AKL47" s="204"/>
      <c r="AKM47" s="204"/>
      <c r="AKN47" s="204"/>
      <c r="AKO47" s="204"/>
      <c r="AKP47" s="204"/>
      <c r="AKQ47" s="204"/>
      <c r="AKR47" s="204"/>
      <c r="AKS47" s="204"/>
      <c r="AKT47" s="204"/>
      <c r="AKU47" s="204"/>
      <c r="AKV47" s="204"/>
      <c r="AKW47" s="204"/>
      <c r="AKX47" s="204"/>
      <c r="AKY47" s="204"/>
      <c r="AKZ47" s="204"/>
      <c r="ALA47" s="204"/>
      <c r="ALB47" s="204"/>
      <c r="ALC47" s="204"/>
      <c r="ALD47" s="204"/>
      <c r="ALE47" s="204"/>
    </row>
    <row r="48" spans="1:993" s="204" customFormat="1" ht="30" x14ac:dyDescent="0.4">
      <c r="F48" s="605" t="s">
        <v>2463</v>
      </c>
      <c r="G48" s="364"/>
      <c r="H48" s="473"/>
      <c r="I48" s="473"/>
      <c r="J48" s="473"/>
      <c r="K48" s="473"/>
      <c r="L48" s="469"/>
      <c r="M48" s="469"/>
      <c r="N48" s="637"/>
      <c r="P48" s="635" t="s">
        <v>2464</v>
      </c>
      <c r="Q48" s="635"/>
      <c r="R48" s="639"/>
      <c r="S48" s="469"/>
      <c r="T48" s="469"/>
      <c r="U48" s="469"/>
      <c r="V48" s="469"/>
      <c r="W48" s="469"/>
      <c r="X48" s="469"/>
      <c r="Y48" s="469"/>
      <c r="Z48" s="469"/>
    </row>
    <row r="49" spans="1:26" s="217" customFormat="1" ht="27" x14ac:dyDescent="0.35">
      <c r="F49" s="469"/>
      <c r="G49" s="469"/>
      <c r="H49" s="469"/>
      <c r="I49" s="469"/>
      <c r="J49" s="479"/>
      <c r="K49" s="469"/>
      <c r="L49" s="469"/>
      <c r="M49" s="469"/>
      <c r="N49" s="640"/>
      <c r="P49" s="469"/>
      <c r="Q49" s="469"/>
      <c r="R49" s="469"/>
      <c r="S49" s="469"/>
      <c r="T49" s="469"/>
      <c r="U49" s="469"/>
      <c r="V49" s="469"/>
      <c r="W49" s="469"/>
      <c r="X49" s="469"/>
      <c r="Y49" s="469"/>
      <c r="Z49" s="469"/>
    </row>
    <row r="50" spans="1:26" ht="12" customHeight="1" x14ac:dyDescent="0.35">
      <c r="F50" s="469"/>
      <c r="G50" s="469"/>
      <c r="H50" s="469"/>
      <c r="I50" s="469"/>
      <c r="J50" s="479"/>
      <c r="K50" s="469"/>
      <c r="L50" s="469"/>
      <c r="M50" s="639"/>
      <c r="N50" s="469"/>
      <c r="O50" s="469"/>
      <c r="P50" s="469"/>
      <c r="Q50" s="469"/>
      <c r="R50" s="469"/>
      <c r="S50" s="469"/>
      <c r="T50" s="469"/>
      <c r="U50" s="469"/>
      <c r="V50" s="469"/>
      <c r="W50" s="469"/>
      <c r="X50" s="469"/>
      <c r="Y50" s="469"/>
      <c r="Z50" s="469"/>
    </row>
    <row r="51" spans="1:26" s="183" customFormat="1" ht="12" customHeight="1" x14ac:dyDescent="0.35">
      <c r="F51" s="469"/>
      <c r="G51" s="469"/>
      <c r="H51" s="469"/>
      <c r="I51" s="469"/>
      <c r="J51" s="469"/>
      <c r="K51" s="469"/>
      <c r="L51" s="469"/>
      <c r="M51" s="469"/>
      <c r="N51" s="469"/>
      <c r="O51" s="469"/>
      <c r="P51" s="469"/>
      <c r="Q51" s="469"/>
      <c r="R51" s="469"/>
      <c r="S51" s="469"/>
      <c r="T51" s="469"/>
      <c r="U51" s="469"/>
      <c r="V51" s="469"/>
      <c r="W51" s="469"/>
      <c r="X51" s="469"/>
      <c r="Y51" s="469"/>
      <c r="Z51" s="469"/>
    </row>
    <row r="52" spans="1:26" s="217" customFormat="1" ht="12" customHeight="1" x14ac:dyDescent="0.35">
      <c r="F52" s="469"/>
      <c r="G52" s="469"/>
      <c r="H52" s="469"/>
      <c r="I52" s="469"/>
      <c r="J52" s="469"/>
      <c r="K52" s="469"/>
      <c r="L52" s="469"/>
      <c r="M52" s="469"/>
      <c r="N52" s="469"/>
      <c r="O52" s="469"/>
      <c r="P52" s="469"/>
      <c r="Q52" s="469"/>
      <c r="R52" s="469"/>
      <c r="S52" s="469"/>
      <c r="T52" s="469"/>
      <c r="U52" s="469"/>
      <c r="V52" s="469"/>
      <c r="W52" s="469"/>
      <c r="X52" s="469"/>
      <c r="Y52" s="469"/>
      <c r="Z52" s="469"/>
    </row>
    <row r="53" spans="1:26" ht="12" customHeight="1" x14ac:dyDescent="0.35">
      <c r="F53" s="469"/>
      <c r="G53" s="469"/>
      <c r="H53" s="469"/>
      <c r="I53" s="469"/>
      <c r="J53" s="469"/>
      <c r="K53" s="469"/>
      <c r="L53" s="469"/>
      <c r="M53" s="469"/>
      <c r="N53" s="469"/>
      <c r="O53" s="469"/>
      <c r="P53" s="469"/>
      <c r="Q53" s="469"/>
      <c r="R53" s="469"/>
      <c r="S53" s="469"/>
      <c r="T53" s="469"/>
      <c r="U53" s="469"/>
      <c r="V53" s="469"/>
      <c r="W53" s="469"/>
      <c r="X53" s="469"/>
      <c r="Y53" s="469"/>
      <c r="Z53" s="469"/>
    </row>
    <row r="54" spans="1:26" ht="16.149999999999999" customHeight="1" x14ac:dyDescent="0.35">
      <c r="F54" s="469"/>
      <c r="G54" s="469"/>
      <c r="H54" s="469"/>
      <c r="I54" s="469"/>
      <c r="J54" s="469"/>
      <c r="K54" s="469"/>
      <c r="L54" s="469"/>
      <c r="M54" s="469"/>
      <c r="N54" s="469"/>
      <c r="O54" s="469"/>
      <c r="P54" s="469"/>
      <c r="Q54" s="469"/>
      <c r="R54" s="469"/>
      <c r="S54" s="469"/>
      <c r="T54" s="469"/>
      <c r="U54" s="469"/>
      <c r="V54" s="469"/>
      <c r="W54" s="469"/>
      <c r="X54" s="469"/>
      <c r="Y54" s="469"/>
      <c r="Z54" s="469"/>
    </row>
    <row r="55" spans="1:26" ht="16.149999999999999" customHeight="1" x14ac:dyDescent="0.35">
      <c r="F55" s="469"/>
      <c r="G55" s="469"/>
      <c r="H55" s="469"/>
      <c r="I55" s="469"/>
      <c r="J55" s="469"/>
      <c r="K55" s="469"/>
      <c r="L55" s="469"/>
      <c r="M55" s="469"/>
      <c r="N55" s="469"/>
      <c r="O55" s="469"/>
      <c r="P55" s="469"/>
      <c r="Q55" s="469"/>
      <c r="R55" s="469"/>
      <c r="S55" s="469"/>
      <c r="T55" s="469"/>
      <c r="U55" s="469"/>
      <c r="V55" s="469"/>
      <c r="W55" s="469"/>
      <c r="X55" s="469"/>
      <c r="Y55" s="469"/>
      <c r="Z55" s="469"/>
    </row>
    <row r="56" spans="1:26" ht="16.149999999999999" customHeight="1" x14ac:dyDescent="0.35">
      <c r="F56" s="469"/>
      <c r="G56" s="469"/>
      <c r="H56" s="469"/>
      <c r="I56" s="469"/>
      <c r="J56" s="469"/>
      <c r="K56" s="469"/>
      <c r="L56" s="469"/>
      <c r="M56" s="469"/>
      <c r="N56" s="469"/>
      <c r="O56" s="469"/>
      <c r="P56" s="469"/>
      <c r="Q56" s="469"/>
      <c r="R56" s="469"/>
      <c r="S56" s="469"/>
      <c r="T56" s="469"/>
      <c r="U56" s="469"/>
      <c r="V56" s="469"/>
      <c r="W56" s="469"/>
      <c r="X56" s="469"/>
      <c r="Y56" s="469"/>
      <c r="Z56" s="469"/>
    </row>
    <row r="57" spans="1:26" ht="16.149999999999999" customHeight="1" x14ac:dyDescent="0.35">
      <c r="F57" s="469"/>
      <c r="G57" s="469"/>
      <c r="H57" s="469"/>
      <c r="I57" s="469"/>
      <c r="J57" s="469"/>
      <c r="K57" s="469"/>
      <c r="L57" s="469"/>
      <c r="M57" s="469"/>
      <c r="N57" s="469"/>
      <c r="O57" s="469"/>
      <c r="P57" s="469"/>
      <c r="Q57" s="469"/>
      <c r="R57" s="469"/>
      <c r="S57" s="469"/>
      <c r="T57" s="469"/>
      <c r="U57" s="469"/>
      <c r="V57" s="469"/>
      <c r="W57" s="469"/>
      <c r="X57" s="469"/>
      <c r="Y57" s="469"/>
      <c r="Z57" s="469"/>
    </row>
    <row r="58" spans="1:26" x14ac:dyDescent="0.3">
      <c r="F58" s="186"/>
      <c r="G58" s="186"/>
      <c r="H58" s="186"/>
      <c r="I58" s="186"/>
      <c r="J58" s="186"/>
      <c r="K58" s="186"/>
      <c r="L58" s="186"/>
      <c r="M58" s="186"/>
      <c r="N58" s="186"/>
      <c r="O58" s="186"/>
      <c r="P58" s="186"/>
      <c r="Q58" s="186"/>
      <c r="R58" s="186"/>
      <c r="S58" s="186"/>
      <c r="T58" s="186"/>
      <c r="U58" s="186"/>
      <c r="V58" s="186"/>
      <c r="W58" s="186"/>
      <c r="X58" s="186"/>
      <c r="Y58" s="186"/>
      <c r="Z58" s="186"/>
    </row>
    <row r="60" spans="1:26" ht="21" customHeight="1" x14ac:dyDescent="0.3">
      <c r="F60" s="186"/>
      <c r="G60" s="186"/>
      <c r="H60" s="186"/>
      <c r="I60" s="186"/>
      <c r="J60" s="186"/>
      <c r="K60" s="186"/>
      <c r="L60" s="186"/>
      <c r="M60" s="186"/>
      <c r="N60" s="186"/>
      <c r="O60" s="186"/>
      <c r="P60" s="186"/>
      <c r="Q60" s="186"/>
      <c r="R60" s="186"/>
      <c r="S60" s="186"/>
      <c r="T60" s="186"/>
      <c r="U60" s="186"/>
      <c r="V60" s="186"/>
      <c r="W60" s="186"/>
      <c r="X60" s="186"/>
      <c r="Y60" s="186"/>
      <c r="Z60" s="186"/>
    </row>
    <row r="61" spans="1:26" ht="22.15" customHeight="1" x14ac:dyDescent="0.3">
      <c r="F61" s="1069"/>
      <c r="G61" s="1069"/>
      <c r="H61" s="641"/>
      <c r="I61" s="642"/>
      <c r="J61" s="642"/>
      <c r="K61" s="642"/>
      <c r="L61" s="643"/>
      <c r="M61" s="643"/>
      <c r="N61" s="643"/>
      <c r="O61" s="643"/>
      <c r="P61" s="643"/>
      <c r="Q61" s="643"/>
      <c r="R61" s="644"/>
      <c r="S61" s="645"/>
      <c r="T61" s="645"/>
      <c r="U61" s="645"/>
      <c r="V61" s="645"/>
      <c r="W61" s="645"/>
      <c r="X61" s="645"/>
    </row>
    <row r="62" spans="1:26" ht="19.5" customHeight="1" x14ac:dyDescent="0.3">
      <c r="F62" s="1069"/>
      <c r="G62" s="1069"/>
      <c r="H62" s="1070"/>
      <c r="I62" s="1070"/>
      <c r="J62" s="1070"/>
      <c r="K62" s="1070"/>
      <c r="L62" s="1070"/>
      <c r="M62" s="1070"/>
      <c r="N62" s="1070"/>
      <c r="O62" s="1070"/>
      <c r="P62" s="1070"/>
      <c r="Q62" s="1070"/>
      <c r="R62" s="644"/>
      <c r="S62" s="645"/>
      <c r="T62" s="645"/>
      <c r="U62" s="645"/>
      <c r="V62" s="645"/>
      <c r="W62" s="645"/>
    </row>
    <row r="64" spans="1:26" s="647" customFormat="1" ht="33.75" customHeight="1" x14ac:dyDescent="0.35">
      <c r="A64" s="648"/>
      <c r="B64" s="648"/>
      <c r="C64" s="648"/>
      <c r="D64" s="648"/>
      <c r="E64" s="648"/>
      <c r="F64" s="649" t="str">
        <f>IF(C40&amp;D40="","Obrazac prazan - unesite cifru na barem jednu poziciju.","Kontrolni broj: "&amp;MID(AB1,2,LEN(AB1)-2))</f>
        <v>Kontrolni broj: 224942897</v>
      </c>
      <c r="Z64" s="650" t="s">
        <v>2465</v>
      </c>
    </row>
  </sheetData>
  <sheetProtection sheet="1" objects="1" scenarios="1"/>
  <mergeCells count="67">
    <mergeCell ref="F42:K42"/>
    <mergeCell ref="F47:K47"/>
    <mergeCell ref="F61:G62"/>
    <mergeCell ref="H62:Q62"/>
    <mergeCell ref="F37:I37"/>
    <mergeCell ref="Q37:U37"/>
    <mergeCell ref="V37:Z37"/>
    <mergeCell ref="F38:I38"/>
    <mergeCell ref="Q38:U38"/>
    <mergeCell ref="V38:Z38"/>
    <mergeCell ref="F35:I35"/>
    <mergeCell ref="Q35:U35"/>
    <mergeCell ref="V35:Z35"/>
    <mergeCell ref="F36:I36"/>
    <mergeCell ref="Q36:U36"/>
    <mergeCell ref="V36:Z36"/>
    <mergeCell ref="F33:I33"/>
    <mergeCell ref="Q33:U33"/>
    <mergeCell ref="V33:Z33"/>
    <mergeCell ref="F34:I34"/>
    <mergeCell ref="Q34:U34"/>
    <mergeCell ref="V34:Z34"/>
    <mergeCell ref="F31:I31"/>
    <mergeCell ref="Q31:U31"/>
    <mergeCell ref="V31:Z31"/>
    <mergeCell ref="F32:I32"/>
    <mergeCell ref="Q32:U32"/>
    <mergeCell ref="V32:Z32"/>
    <mergeCell ref="F29:I29"/>
    <mergeCell ref="Q29:U29"/>
    <mergeCell ref="V29:Z29"/>
    <mergeCell ref="F30:I30"/>
    <mergeCell ref="Q30:U30"/>
    <mergeCell ref="V30:Z30"/>
    <mergeCell ref="F27:I27"/>
    <mergeCell ref="Q27:U27"/>
    <mergeCell ref="V27:Z27"/>
    <mergeCell ref="F28:I28"/>
    <mergeCell ref="Q28:U28"/>
    <mergeCell ref="V28:Z28"/>
    <mergeCell ref="F25:I25"/>
    <mergeCell ref="Q24:U24"/>
    <mergeCell ref="V25:Z25"/>
    <mergeCell ref="F26:I26"/>
    <mergeCell ref="Q26:U26"/>
    <mergeCell ref="V26:Z26"/>
    <mergeCell ref="Q25:U25"/>
    <mergeCell ref="F23:I23"/>
    <mergeCell ref="J23:O23"/>
    <mergeCell ref="Q23:U23"/>
    <mergeCell ref="V23:Z23"/>
    <mergeCell ref="F24:I24"/>
    <mergeCell ref="V24:Z24"/>
    <mergeCell ref="F21:I22"/>
    <mergeCell ref="J21:O22"/>
    <mergeCell ref="P21:P22"/>
    <mergeCell ref="Q21:Z21"/>
    <mergeCell ref="Q22:U22"/>
    <mergeCell ref="V22:Z22"/>
    <mergeCell ref="AB1:AB20"/>
    <mergeCell ref="F10:L10"/>
    <mergeCell ref="Y10:Z10"/>
    <mergeCell ref="V13:Z15"/>
    <mergeCell ref="F17:Z17"/>
    <mergeCell ref="F18:Z18"/>
    <mergeCell ref="F19:Z19"/>
    <mergeCell ref="F5:R6"/>
  </mergeCells>
  <conditionalFormatting sqref="F64">
    <cfRule type="containsText" dxfId="75" priority="2" operator="containsText" text="Obrazac prazan">
      <formula>NOT(ISERROR(SEARCH("Obrazac prazan",F64)))</formula>
    </cfRule>
  </conditionalFormatting>
  <dataValidations count="1">
    <dataValidation type="whole" allowBlank="1" showInputMessage="1" showErrorMessage="1" sqref="Q24:Z25 Q27:Z38" xr:uid="{00000000-0002-0000-0600-000000000000}">
      <formula1>-9.99999E+307</formula1>
      <formula2>9.99999E+307</formula2>
    </dataValidation>
  </dataValidations>
  <pageMargins left="0.82677165354330706" right="0.19685039370078741" top="0.39370078740157483" bottom="0.23622047244094488" header="0.51181102362204722" footer="0.51181102362204722"/>
  <pageSetup paperSize="9" scale="38" firstPageNumber="0" orientation="portrait" r:id="rId1"/>
  <extLst>
    <ext xmlns:x14="http://schemas.microsoft.com/office/spreadsheetml/2009/9/main" uri="{78C0D931-6437-407d-A8EE-F0AAD7539E65}">
      <x14:conditionalFormattings>
        <x14:conditionalFormatting xmlns:xm="http://schemas.microsoft.com/office/excel/2006/main">
          <x14:cfRule type="expression" priority="1" id="{B8DD999A-E78A-4C07-AFE5-9097FBCC6D09}">
            <xm:f>OR(LEFT(OsnPodaci!$A$55,5)="Reviz",LEFT(OsnPodaci!$A$55,6)="Izjava")</xm:f>
            <x14:dxf>
              <font>
                <color theme="0"/>
              </font>
            </x14:dxf>
          </x14:cfRule>
          <xm:sqref>F64</xm:sqref>
        </x14:conditionalFormatting>
        <x14:conditionalFormatting xmlns:xm="http://schemas.microsoft.com/office/excel/2006/main">
          <x14:cfRule type="expression" priority="3" id="{BC982193-9DB5-49BD-AF27-9AFD6DAF2834}">
            <xm:f>OR(LEFT(OsnPodaci!$A$55,5)="Reviz",LEFT(OsnPodaci!$A$55,6)="Izjava")</xm:f>
            <x14:dxf>
              <font>
                <color theme="0"/>
              </font>
              <fill>
                <patternFill>
                  <bgColor theme="0"/>
                </patternFill>
              </fill>
              <border>
                <left/>
                <right/>
                <top/>
                <bottom/>
                <vertical/>
                <horizontal/>
              </border>
            </x14:dxf>
          </x14:cfRule>
          <xm:sqref>F1:Z4 F5 F7:Z19 Y20:Z20</xm:sqref>
        </x14:conditionalFormatting>
        <x14:conditionalFormatting xmlns:xm="http://schemas.microsoft.com/office/excel/2006/main">
          <x14:cfRule type="expression" priority="4" id="{13483D09-F320-4063-BFD5-E55D5DE08883}">
            <xm:f>OR(LEFT(OsnPodaci!$A$55,5)="Reviz",LEFT(OsnPodaci!$A$55,6)="Izjava")</xm:f>
            <x14:dxf>
              <font>
                <color theme="0"/>
              </font>
              <fill>
                <patternFill>
                  <bgColor theme="0"/>
                </patternFill>
              </fill>
              <border>
                <left/>
                <right/>
                <top/>
                <bottom/>
                <vertical/>
                <horizontal/>
              </border>
            </x14:dxf>
          </x14:cfRule>
          <xm:sqref>F45:Z67 AB1 S5:V5 X5:Z5 S6:Z6 F21:Z24 AA21:AA58 F25:P25 V25:Z25 F26:Z43 F44:X44 Z44 AA60 AA64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0F932E"/>
  </sheetPr>
  <dimension ref="A1:AMH143"/>
  <sheetViews>
    <sheetView showGridLines="0" view="pageLayout" topLeftCell="F58" zoomScale="55" zoomScaleNormal="55" zoomScaleSheetLayoutView="70" zoomScalePageLayoutView="55" workbookViewId="0">
      <selection activeCell="AK87" sqref="AK87:AP87"/>
    </sheetView>
  </sheetViews>
  <sheetFormatPr defaultColWidth="2.5703125" defaultRowHeight="20.25" x14ac:dyDescent="0.3"/>
  <cols>
    <col min="1" max="1" width="9.28515625" style="186" hidden="1" customWidth="1"/>
    <col min="2" max="2" width="9.7109375" style="186" hidden="1" customWidth="1"/>
    <col min="3" max="4" width="28.5703125" style="186" hidden="1" customWidth="1"/>
    <col min="5" max="5" width="9.28515625" style="186" hidden="1" customWidth="1"/>
    <col min="6" max="7" width="2.42578125" style="186" customWidth="1"/>
    <col min="8" max="8" width="3.140625" style="186" customWidth="1"/>
    <col min="9" max="9" width="2.85546875" style="186" customWidth="1"/>
    <col min="10" max="16" width="3.42578125" style="186" customWidth="1"/>
    <col min="17" max="22" width="4" style="186" customWidth="1"/>
    <col min="23" max="25" width="3.42578125" style="186" customWidth="1"/>
    <col min="26" max="28" width="3.28515625" style="186" customWidth="1"/>
    <col min="29" max="29" width="17.7109375" style="186" customWidth="1"/>
    <col min="30" max="30" width="46.28515625" style="186" customWidth="1"/>
    <col min="31" max="31" width="5" style="186" customWidth="1"/>
    <col min="32" max="32" width="8.85546875" style="186" customWidth="1"/>
    <col min="33" max="33" width="14.42578125" style="186" customWidth="1"/>
    <col min="34" max="34" width="4.7109375" style="186" customWidth="1"/>
    <col min="35" max="35" width="2.5703125" style="186" customWidth="1"/>
    <col min="36" max="36" width="5.5703125" style="186" customWidth="1"/>
    <col min="37" max="38" width="3.28515625" style="186" customWidth="1"/>
    <col min="39" max="39" width="4.28515625" style="186" customWidth="1"/>
    <col min="40" max="40" width="3.28515625" style="186" customWidth="1"/>
    <col min="41" max="41" width="4.28515625" style="186" customWidth="1"/>
    <col min="42" max="42" width="5.7109375" style="186" customWidth="1"/>
    <col min="43" max="43" width="2.7109375" style="186" customWidth="1"/>
    <col min="44" max="44" width="3.28515625" style="186" customWidth="1"/>
    <col min="45" max="45" width="1.85546875" style="186" customWidth="1"/>
    <col min="46" max="46" width="5.28515625" style="186" customWidth="1"/>
    <col min="47" max="47" width="3.28515625" style="186" customWidth="1"/>
    <col min="48" max="48" width="10" style="186" customWidth="1"/>
    <col min="49" max="49" width="1" style="186" customWidth="1"/>
    <col min="50" max="50" width="7.5703125" style="186" customWidth="1"/>
    <col min="51" max="51" width="2.42578125" style="186" customWidth="1"/>
    <col min="52" max="1022" width="2.5703125" style="186" customWidth="1"/>
    <col min="1023" max="1024" width="2.5703125" style="126" customWidth="1"/>
    <col min="1025" max="16384" width="2.5703125" style="126"/>
  </cols>
  <sheetData>
    <row r="1" spans="1:1022" s="185" customFormat="1" ht="26.25" customHeight="1" x14ac:dyDescent="0.3">
      <c r="A1" s="183"/>
      <c r="B1" s="183"/>
      <c r="C1" s="183"/>
      <c r="D1" s="183"/>
      <c r="E1" s="183"/>
      <c r="F1" s="293" t="str">
        <f>IF(OsnPodaci!B4="","",OsnPodaci!B4)</f>
        <v>DOO Gradski i prigradski saobraćaj Tuzla</v>
      </c>
      <c r="G1" s="293"/>
      <c r="H1" s="293"/>
      <c r="I1" s="293"/>
      <c r="J1" s="293"/>
      <c r="K1" s="293"/>
      <c r="L1" s="293"/>
      <c r="M1" s="293"/>
      <c r="N1" s="293"/>
      <c r="O1" s="293"/>
      <c r="P1" s="293"/>
      <c r="Q1" s="293"/>
      <c r="R1" s="293"/>
      <c r="S1" s="293"/>
      <c r="T1" s="293"/>
      <c r="U1" s="293"/>
      <c r="V1" s="293"/>
      <c r="W1" s="293"/>
      <c r="X1" s="210"/>
      <c r="Y1" s="210"/>
      <c r="Z1" s="210"/>
      <c r="AA1" s="210"/>
      <c r="AB1" s="872"/>
      <c r="AC1" s="872"/>
      <c r="AD1" s="872"/>
      <c r="AE1" s="872"/>
      <c r="AF1" s="873"/>
      <c r="AG1" s="186"/>
      <c r="AH1" s="186"/>
      <c r="AI1" s="186"/>
      <c r="AJ1" s="186"/>
      <c r="AK1" s="186"/>
      <c r="AL1" s="874"/>
      <c r="AM1" s="874"/>
      <c r="AN1" s="874"/>
      <c r="AO1" s="875"/>
      <c r="AP1" s="875"/>
      <c r="AQ1" s="875"/>
      <c r="AR1" s="875"/>
      <c r="AS1" s="875"/>
      <c r="AT1" s="875"/>
      <c r="AU1" s="875"/>
      <c r="AV1" s="876" t="str">
        <f>IF(OsnPodaci!A4="","",OsnPodaci!A4)</f>
        <v>4209197100002</v>
      </c>
      <c r="AW1" s="183"/>
      <c r="AX1" s="1123" t="str">
        <f>"*"&amp;'#Konverter'!AD19&amp;C101&amp;D101&amp;"*"</f>
        <v>*2715558754763171*</v>
      </c>
      <c r="AY1" s="183"/>
      <c r="AZ1" s="183"/>
      <c r="BA1" s="183"/>
      <c r="BB1" s="183"/>
      <c r="BC1" s="183"/>
      <c r="BD1" s="183"/>
      <c r="BE1" s="183"/>
      <c r="BF1" s="183"/>
      <c r="BG1" s="183"/>
      <c r="BH1" s="183"/>
      <c r="BI1" s="183"/>
      <c r="BJ1" s="183"/>
      <c r="BK1" s="183"/>
      <c r="BL1" s="183"/>
      <c r="BM1" s="183"/>
      <c r="BN1" s="183"/>
      <c r="BO1" s="183"/>
      <c r="BP1" s="183"/>
      <c r="BQ1" s="183"/>
      <c r="BR1" s="183"/>
      <c r="BS1" s="183"/>
      <c r="BT1" s="183"/>
      <c r="BU1" s="183"/>
      <c r="BV1" s="183"/>
      <c r="BW1" s="183"/>
      <c r="BX1" s="183"/>
      <c r="BY1" s="183"/>
      <c r="BZ1" s="183"/>
      <c r="CA1" s="183"/>
      <c r="CB1" s="183"/>
      <c r="CC1" s="183"/>
      <c r="CD1" s="183"/>
      <c r="CE1" s="183"/>
      <c r="CF1" s="183"/>
      <c r="CG1" s="183"/>
      <c r="CH1" s="183"/>
      <c r="CI1" s="183"/>
      <c r="CJ1" s="183"/>
      <c r="CK1" s="183"/>
      <c r="CL1" s="183"/>
      <c r="CM1" s="183"/>
      <c r="CN1" s="183"/>
      <c r="CO1" s="183"/>
      <c r="CP1" s="183"/>
      <c r="CQ1" s="183"/>
      <c r="CR1" s="183"/>
      <c r="CS1" s="183"/>
      <c r="CT1" s="183"/>
      <c r="CU1" s="183"/>
      <c r="CV1" s="183"/>
      <c r="CW1" s="183"/>
      <c r="CX1" s="183"/>
      <c r="CY1" s="183"/>
      <c r="CZ1" s="183"/>
      <c r="DA1" s="183"/>
      <c r="DB1" s="183"/>
      <c r="DC1" s="183"/>
      <c r="DD1" s="183"/>
      <c r="DE1" s="183"/>
      <c r="DF1" s="183"/>
      <c r="DG1" s="183"/>
      <c r="DH1" s="183"/>
      <c r="DI1" s="183"/>
      <c r="DJ1" s="183"/>
      <c r="DK1" s="183"/>
      <c r="DL1" s="183"/>
      <c r="DM1" s="183"/>
      <c r="DN1" s="183"/>
      <c r="DO1" s="183"/>
      <c r="DP1" s="183"/>
      <c r="DQ1" s="183"/>
      <c r="DR1" s="183"/>
      <c r="DS1" s="183"/>
      <c r="DT1" s="183"/>
      <c r="DU1" s="183"/>
      <c r="DV1" s="183"/>
      <c r="DW1" s="183"/>
      <c r="DX1" s="183"/>
      <c r="DY1" s="183"/>
      <c r="DZ1" s="183"/>
      <c r="EA1" s="183"/>
      <c r="EB1" s="183"/>
      <c r="EC1" s="183"/>
      <c r="ED1" s="183"/>
      <c r="EE1" s="183"/>
      <c r="EF1" s="183"/>
      <c r="EG1" s="183"/>
      <c r="EH1" s="183"/>
      <c r="EI1" s="183"/>
      <c r="EJ1" s="183"/>
      <c r="EK1" s="183"/>
      <c r="EL1" s="183"/>
      <c r="EM1" s="183"/>
      <c r="EN1" s="183"/>
      <c r="EO1" s="183"/>
      <c r="EP1" s="183"/>
      <c r="EQ1" s="183"/>
      <c r="ER1" s="183"/>
      <c r="ES1" s="183"/>
      <c r="ET1" s="183"/>
      <c r="EU1" s="183"/>
      <c r="EV1" s="183"/>
      <c r="EW1" s="183"/>
      <c r="EX1" s="183"/>
      <c r="EY1" s="183"/>
      <c r="EZ1" s="183"/>
      <c r="FA1" s="183"/>
      <c r="FB1" s="183"/>
      <c r="FC1" s="183"/>
      <c r="FD1" s="183"/>
      <c r="FE1" s="183"/>
      <c r="FF1" s="183"/>
      <c r="FG1" s="183"/>
      <c r="FH1" s="183"/>
      <c r="FI1" s="183"/>
      <c r="FJ1" s="183"/>
      <c r="FK1" s="183"/>
      <c r="FL1" s="183"/>
      <c r="FM1" s="183"/>
      <c r="FN1" s="183"/>
      <c r="FO1" s="183"/>
      <c r="FP1" s="183"/>
      <c r="FQ1" s="183"/>
      <c r="FR1" s="183"/>
      <c r="FS1" s="183"/>
      <c r="FT1" s="183"/>
      <c r="FU1" s="183"/>
      <c r="FV1" s="183"/>
      <c r="FW1" s="183"/>
      <c r="FX1" s="183"/>
      <c r="FY1" s="183"/>
      <c r="FZ1" s="183"/>
      <c r="GA1" s="183"/>
      <c r="GB1" s="183"/>
      <c r="GC1" s="183"/>
      <c r="GD1" s="183"/>
      <c r="GE1" s="183"/>
      <c r="GF1" s="183"/>
      <c r="GG1" s="183"/>
      <c r="GH1" s="183"/>
      <c r="GI1" s="183"/>
      <c r="GJ1" s="183"/>
      <c r="GK1" s="183"/>
      <c r="GL1" s="183"/>
      <c r="GM1" s="183"/>
      <c r="GN1" s="183"/>
      <c r="GO1" s="183"/>
      <c r="GP1" s="183"/>
      <c r="GQ1" s="183"/>
      <c r="GR1" s="183"/>
      <c r="GS1" s="183"/>
      <c r="GT1" s="183"/>
      <c r="GU1" s="183"/>
      <c r="GV1" s="183"/>
      <c r="GW1" s="183"/>
      <c r="GX1" s="183"/>
      <c r="GY1" s="183"/>
      <c r="GZ1" s="183"/>
      <c r="HA1" s="183"/>
      <c r="HB1" s="183"/>
      <c r="HC1" s="183"/>
      <c r="HD1" s="183"/>
      <c r="HE1" s="183"/>
      <c r="HF1" s="183"/>
      <c r="HG1" s="183"/>
      <c r="HH1" s="183"/>
      <c r="HI1" s="183"/>
      <c r="HJ1" s="183"/>
      <c r="HK1" s="183"/>
      <c r="HL1" s="183"/>
      <c r="HM1" s="183"/>
      <c r="HN1" s="183"/>
      <c r="HO1" s="183"/>
      <c r="HP1" s="183"/>
      <c r="HQ1" s="183"/>
      <c r="HR1" s="183"/>
      <c r="HS1" s="183"/>
      <c r="HT1" s="183"/>
      <c r="HU1" s="183"/>
      <c r="HV1" s="183"/>
      <c r="HW1" s="183"/>
      <c r="HX1" s="183"/>
      <c r="HY1" s="183"/>
      <c r="HZ1" s="183"/>
      <c r="IA1" s="183"/>
      <c r="IB1" s="183"/>
      <c r="IC1" s="183"/>
      <c r="ID1" s="183"/>
      <c r="IE1" s="183"/>
      <c r="IF1" s="183"/>
      <c r="IG1" s="183"/>
      <c r="IH1" s="183"/>
      <c r="II1" s="183"/>
      <c r="IJ1" s="183"/>
      <c r="IK1" s="183"/>
      <c r="IL1" s="183"/>
      <c r="IM1" s="183"/>
      <c r="IN1" s="183"/>
      <c r="IO1" s="183"/>
      <c r="IP1" s="183"/>
      <c r="IQ1" s="183"/>
      <c r="IR1" s="183"/>
      <c r="IS1" s="183"/>
      <c r="IT1" s="183"/>
      <c r="IU1" s="183"/>
      <c r="IV1" s="183"/>
      <c r="IW1" s="183"/>
      <c r="IX1" s="183"/>
      <c r="IY1" s="183"/>
      <c r="IZ1" s="183"/>
      <c r="JA1" s="183"/>
      <c r="JB1" s="183"/>
      <c r="JC1" s="183"/>
      <c r="JD1" s="183"/>
      <c r="JE1" s="183"/>
      <c r="JF1" s="183"/>
      <c r="JG1" s="183"/>
      <c r="JH1" s="183"/>
      <c r="JI1" s="183"/>
      <c r="JJ1" s="183"/>
      <c r="JK1" s="183"/>
      <c r="JL1" s="183"/>
      <c r="JM1" s="183"/>
      <c r="JN1" s="183"/>
      <c r="JO1" s="183"/>
      <c r="JP1" s="183"/>
      <c r="JQ1" s="183"/>
      <c r="JR1" s="183"/>
      <c r="JS1" s="183"/>
      <c r="JT1" s="183"/>
      <c r="JU1" s="183"/>
      <c r="JV1" s="183"/>
      <c r="JW1" s="183"/>
      <c r="JX1" s="183"/>
      <c r="JY1" s="183"/>
      <c r="JZ1" s="183"/>
      <c r="KA1" s="183"/>
      <c r="KB1" s="183"/>
      <c r="KC1" s="183"/>
      <c r="KD1" s="183"/>
      <c r="KE1" s="183"/>
      <c r="KF1" s="183"/>
      <c r="KG1" s="183"/>
      <c r="KH1" s="183"/>
      <c r="KI1" s="183"/>
      <c r="KJ1" s="183"/>
      <c r="KK1" s="183"/>
      <c r="KL1" s="183"/>
      <c r="KM1" s="183"/>
      <c r="KN1" s="183"/>
      <c r="KO1" s="183"/>
      <c r="KP1" s="183"/>
      <c r="KQ1" s="183"/>
      <c r="KR1" s="183"/>
      <c r="KS1" s="183"/>
      <c r="KT1" s="183"/>
      <c r="KU1" s="183"/>
      <c r="KV1" s="183"/>
      <c r="KW1" s="183"/>
      <c r="KX1" s="183"/>
      <c r="KY1" s="183"/>
      <c r="KZ1" s="183"/>
      <c r="LA1" s="183"/>
      <c r="LB1" s="183"/>
      <c r="LC1" s="183"/>
      <c r="LD1" s="183"/>
      <c r="LE1" s="183"/>
      <c r="LF1" s="183"/>
      <c r="LG1" s="183"/>
      <c r="LH1" s="183"/>
      <c r="LI1" s="183"/>
      <c r="LJ1" s="183"/>
      <c r="LK1" s="183"/>
      <c r="LL1" s="183"/>
      <c r="LM1" s="183"/>
      <c r="LN1" s="183"/>
      <c r="LO1" s="183"/>
      <c r="LP1" s="183"/>
      <c r="LQ1" s="183"/>
      <c r="LR1" s="183"/>
      <c r="LS1" s="183"/>
      <c r="LT1" s="183"/>
      <c r="LU1" s="183"/>
      <c r="LV1" s="183"/>
      <c r="LW1" s="183"/>
      <c r="LX1" s="183"/>
      <c r="LY1" s="183"/>
      <c r="LZ1" s="183"/>
      <c r="MA1" s="183"/>
      <c r="MB1" s="183"/>
      <c r="MC1" s="183"/>
      <c r="MD1" s="183"/>
      <c r="ME1" s="183"/>
      <c r="MF1" s="183"/>
      <c r="MG1" s="183"/>
      <c r="MH1" s="183"/>
      <c r="MI1" s="183"/>
      <c r="MJ1" s="183"/>
      <c r="MK1" s="183"/>
      <c r="ML1" s="183"/>
      <c r="MM1" s="183"/>
      <c r="MN1" s="183"/>
      <c r="MO1" s="183"/>
      <c r="MP1" s="183"/>
      <c r="MQ1" s="183"/>
      <c r="MR1" s="183"/>
      <c r="MS1" s="183"/>
      <c r="MT1" s="183"/>
      <c r="MU1" s="183"/>
      <c r="MV1" s="183"/>
      <c r="MW1" s="183"/>
      <c r="MX1" s="183"/>
      <c r="MY1" s="183"/>
      <c r="MZ1" s="183"/>
      <c r="NA1" s="183"/>
      <c r="NB1" s="183"/>
      <c r="NC1" s="183"/>
      <c r="ND1" s="183"/>
      <c r="NE1" s="183"/>
      <c r="NF1" s="183"/>
      <c r="NG1" s="183"/>
      <c r="NH1" s="183"/>
      <c r="NI1" s="183"/>
      <c r="NJ1" s="183"/>
      <c r="NK1" s="183"/>
      <c r="NL1" s="183"/>
      <c r="NM1" s="183"/>
      <c r="NN1" s="183"/>
      <c r="NO1" s="183"/>
      <c r="NP1" s="183"/>
      <c r="NQ1" s="183"/>
      <c r="NR1" s="183"/>
      <c r="NS1" s="183"/>
      <c r="NT1" s="183"/>
      <c r="NU1" s="183"/>
      <c r="NV1" s="183"/>
      <c r="NW1" s="183"/>
      <c r="NX1" s="183"/>
      <c r="NY1" s="183"/>
      <c r="NZ1" s="183"/>
      <c r="OA1" s="183"/>
      <c r="OB1" s="183"/>
      <c r="OC1" s="183"/>
      <c r="OD1" s="183"/>
      <c r="OE1" s="183"/>
      <c r="OF1" s="183"/>
      <c r="OG1" s="183"/>
      <c r="OH1" s="183"/>
      <c r="OI1" s="183"/>
      <c r="OJ1" s="183"/>
      <c r="OK1" s="183"/>
      <c r="OL1" s="183"/>
      <c r="OM1" s="183"/>
      <c r="ON1" s="183"/>
      <c r="OO1" s="183"/>
      <c r="OP1" s="183"/>
      <c r="OQ1" s="183"/>
      <c r="OR1" s="183"/>
      <c r="OS1" s="183"/>
      <c r="OT1" s="183"/>
      <c r="OU1" s="183"/>
      <c r="OV1" s="183"/>
      <c r="OW1" s="183"/>
      <c r="OX1" s="183"/>
      <c r="OY1" s="183"/>
      <c r="OZ1" s="183"/>
      <c r="PA1" s="183"/>
      <c r="PB1" s="183"/>
      <c r="PC1" s="183"/>
      <c r="PD1" s="183"/>
      <c r="PE1" s="183"/>
      <c r="PF1" s="183"/>
      <c r="PG1" s="183"/>
      <c r="PH1" s="183"/>
      <c r="PI1" s="183"/>
      <c r="PJ1" s="183"/>
      <c r="PK1" s="183"/>
      <c r="PL1" s="183"/>
      <c r="PM1" s="183"/>
      <c r="PN1" s="183"/>
      <c r="PO1" s="183"/>
      <c r="PP1" s="183"/>
      <c r="PQ1" s="183"/>
      <c r="PR1" s="183"/>
      <c r="PS1" s="183"/>
      <c r="PT1" s="183"/>
      <c r="PU1" s="183"/>
      <c r="PV1" s="183"/>
      <c r="PW1" s="183"/>
      <c r="PX1" s="183"/>
      <c r="PY1" s="183"/>
      <c r="PZ1" s="183"/>
      <c r="QA1" s="183"/>
      <c r="QB1" s="183"/>
      <c r="QC1" s="183"/>
      <c r="QD1" s="183"/>
      <c r="QE1" s="183"/>
      <c r="QF1" s="183"/>
      <c r="QG1" s="183"/>
      <c r="QH1" s="183"/>
      <c r="QI1" s="183"/>
      <c r="QJ1" s="183"/>
      <c r="QK1" s="183"/>
      <c r="QL1" s="183"/>
      <c r="QM1" s="183"/>
      <c r="QN1" s="183"/>
      <c r="QO1" s="183"/>
      <c r="QP1" s="183"/>
      <c r="QQ1" s="183"/>
      <c r="QR1" s="183"/>
      <c r="QS1" s="183"/>
      <c r="QT1" s="183"/>
      <c r="QU1" s="183"/>
      <c r="QV1" s="183"/>
      <c r="QW1" s="183"/>
      <c r="QX1" s="183"/>
      <c r="QY1" s="183"/>
      <c r="QZ1" s="183"/>
      <c r="RA1" s="183"/>
      <c r="RB1" s="183"/>
      <c r="RC1" s="183"/>
      <c r="RD1" s="183"/>
      <c r="RE1" s="183"/>
      <c r="RF1" s="183"/>
      <c r="RG1" s="183"/>
      <c r="RH1" s="183"/>
      <c r="RI1" s="183"/>
      <c r="RJ1" s="183"/>
      <c r="RK1" s="183"/>
      <c r="RL1" s="183"/>
      <c r="RM1" s="183"/>
      <c r="RN1" s="183"/>
      <c r="RO1" s="183"/>
      <c r="RP1" s="183"/>
      <c r="RQ1" s="183"/>
      <c r="RR1" s="183"/>
      <c r="RS1" s="183"/>
      <c r="RT1" s="183"/>
      <c r="RU1" s="183"/>
      <c r="RV1" s="183"/>
      <c r="RW1" s="183"/>
      <c r="RX1" s="183"/>
      <c r="RY1" s="183"/>
      <c r="RZ1" s="183"/>
      <c r="SA1" s="183"/>
      <c r="SB1" s="183"/>
      <c r="SC1" s="183"/>
      <c r="SD1" s="183"/>
      <c r="SE1" s="183"/>
      <c r="SF1" s="183"/>
      <c r="SG1" s="183"/>
      <c r="SH1" s="183"/>
      <c r="SI1" s="183"/>
      <c r="SJ1" s="183"/>
      <c r="SK1" s="183"/>
      <c r="SL1" s="183"/>
      <c r="SM1" s="183"/>
      <c r="SN1" s="183"/>
      <c r="SO1" s="183"/>
      <c r="SP1" s="183"/>
      <c r="SQ1" s="183"/>
      <c r="SR1" s="183"/>
      <c r="SS1" s="183"/>
      <c r="ST1" s="183"/>
      <c r="SU1" s="183"/>
      <c r="SV1" s="183"/>
      <c r="SW1" s="183"/>
      <c r="SX1" s="183"/>
      <c r="SY1" s="183"/>
      <c r="SZ1" s="183"/>
      <c r="TA1" s="183"/>
      <c r="TB1" s="183"/>
      <c r="TC1" s="183"/>
      <c r="TD1" s="183"/>
      <c r="TE1" s="183"/>
      <c r="TF1" s="183"/>
      <c r="TG1" s="183"/>
      <c r="TH1" s="183"/>
      <c r="TI1" s="183"/>
      <c r="TJ1" s="183"/>
      <c r="TK1" s="183"/>
      <c r="TL1" s="183"/>
      <c r="TM1" s="183"/>
      <c r="TN1" s="183"/>
      <c r="TO1" s="183"/>
      <c r="TP1" s="183"/>
      <c r="TQ1" s="183"/>
      <c r="TR1" s="183"/>
      <c r="TS1" s="183"/>
      <c r="TT1" s="183"/>
      <c r="TU1" s="183"/>
      <c r="TV1" s="183"/>
      <c r="TW1" s="183"/>
      <c r="TX1" s="183"/>
      <c r="TY1" s="183"/>
      <c r="TZ1" s="183"/>
      <c r="UA1" s="183"/>
      <c r="UB1" s="183"/>
      <c r="UC1" s="183"/>
      <c r="UD1" s="183"/>
      <c r="UE1" s="183"/>
      <c r="UF1" s="183"/>
      <c r="UG1" s="183"/>
      <c r="UH1" s="183"/>
      <c r="UI1" s="183"/>
      <c r="UJ1" s="183"/>
      <c r="UK1" s="183"/>
      <c r="UL1" s="183"/>
      <c r="UM1" s="183"/>
      <c r="UN1" s="183"/>
      <c r="UO1" s="183"/>
      <c r="UP1" s="183"/>
      <c r="UQ1" s="183"/>
      <c r="UR1" s="183"/>
      <c r="US1" s="183"/>
      <c r="UT1" s="183"/>
      <c r="UU1" s="183"/>
      <c r="UV1" s="183"/>
      <c r="UW1" s="183"/>
      <c r="UX1" s="183"/>
      <c r="UY1" s="183"/>
      <c r="UZ1" s="183"/>
      <c r="VA1" s="183"/>
      <c r="VB1" s="183"/>
      <c r="VC1" s="183"/>
      <c r="VD1" s="183"/>
      <c r="VE1" s="183"/>
      <c r="VF1" s="183"/>
      <c r="VG1" s="183"/>
      <c r="VH1" s="183"/>
      <c r="VI1" s="183"/>
      <c r="VJ1" s="183"/>
      <c r="VK1" s="183"/>
      <c r="VL1" s="183"/>
      <c r="VM1" s="183"/>
      <c r="VN1" s="183"/>
      <c r="VO1" s="183"/>
      <c r="VP1" s="183"/>
      <c r="VQ1" s="183"/>
      <c r="VR1" s="183"/>
      <c r="VS1" s="183"/>
      <c r="VT1" s="183"/>
      <c r="VU1" s="183"/>
      <c r="VV1" s="183"/>
      <c r="VW1" s="183"/>
      <c r="VX1" s="183"/>
      <c r="VY1" s="183"/>
      <c r="VZ1" s="183"/>
      <c r="WA1" s="183"/>
      <c r="WB1" s="183"/>
      <c r="WC1" s="183"/>
      <c r="WD1" s="183"/>
      <c r="WE1" s="183"/>
      <c r="WF1" s="183"/>
      <c r="WG1" s="183"/>
      <c r="WH1" s="183"/>
      <c r="WI1" s="183"/>
      <c r="WJ1" s="183"/>
      <c r="WK1" s="183"/>
      <c r="WL1" s="183"/>
      <c r="WM1" s="183"/>
      <c r="WN1" s="183"/>
      <c r="WO1" s="183"/>
      <c r="WP1" s="183"/>
      <c r="WQ1" s="183"/>
      <c r="WR1" s="183"/>
      <c r="WS1" s="183"/>
      <c r="WT1" s="183"/>
      <c r="WU1" s="183"/>
      <c r="WV1" s="183"/>
      <c r="WW1" s="183"/>
      <c r="WX1" s="183"/>
      <c r="WY1" s="183"/>
      <c r="WZ1" s="183"/>
      <c r="XA1" s="183"/>
      <c r="XB1" s="183"/>
      <c r="XC1" s="183"/>
      <c r="XD1" s="183"/>
      <c r="XE1" s="183"/>
      <c r="XF1" s="183"/>
      <c r="XG1" s="183"/>
      <c r="XH1" s="183"/>
      <c r="XI1" s="183"/>
      <c r="XJ1" s="183"/>
      <c r="XK1" s="183"/>
      <c r="XL1" s="183"/>
      <c r="XM1" s="183"/>
      <c r="XN1" s="183"/>
      <c r="XO1" s="183"/>
      <c r="XP1" s="183"/>
      <c r="XQ1" s="183"/>
      <c r="XR1" s="183"/>
      <c r="XS1" s="183"/>
      <c r="XT1" s="183"/>
      <c r="XU1" s="183"/>
      <c r="XV1" s="183"/>
      <c r="XW1" s="183"/>
      <c r="XX1" s="183"/>
      <c r="XY1" s="183"/>
      <c r="XZ1" s="183"/>
      <c r="YA1" s="183"/>
      <c r="YB1" s="183"/>
      <c r="YC1" s="183"/>
      <c r="YD1" s="183"/>
      <c r="YE1" s="183"/>
      <c r="YF1" s="183"/>
      <c r="YG1" s="183"/>
      <c r="YH1" s="183"/>
      <c r="YI1" s="183"/>
      <c r="YJ1" s="183"/>
      <c r="YK1" s="183"/>
      <c r="YL1" s="183"/>
      <c r="YM1" s="183"/>
      <c r="YN1" s="183"/>
      <c r="YO1" s="183"/>
      <c r="YP1" s="183"/>
      <c r="YQ1" s="183"/>
      <c r="YR1" s="183"/>
      <c r="YS1" s="183"/>
      <c r="YT1" s="183"/>
      <c r="YU1" s="183"/>
      <c r="YV1" s="183"/>
      <c r="YW1" s="183"/>
      <c r="YX1" s="183"/>
      <c r="YY1" s="183"/>
      <c r="YZ1" s="183"/>
      <c r="ZA1" s="183"/>
      <c r="ZB1" s="183"/>
      <c r="ZC1" s="183"/>
      <c r="ZD1" s="183"/>
      <c r="ZE1" s="183"/>
      <c r="ZF1" s="183"/>
      <c r="ZG1" s="183"/>
      <c r="ZH1" s="183"/>
      <c r="ZI1" s="183"/>
      <c r="ZJ1" s="183"/>
      <c r="ZK1" s="183"/>
      <c r="ZL1" s="183"/>
      <c r="ZM1" s="183"/>
      <c r="ZN1" s="183"/>
      <c r="ZO1" s="183"/>
      <c r="ZP1" s="183"/>
      <c r="ZQ1" s="183"/>
      <c r="ZR1" s="183"/>
      <c r="ZS1" s="183"/>
      <c r="ZT1" s="183"/>
      <c r="ZU1" s="183"/>
      <c r="ZV1" s="183"/>
      <c r="ZW1" s="183"/>
      <c r="ZX1" s="183"/>
      <c r="ZY1" s="183"/>
      <c r="ZZ1" s="183"/>
      <c r="AAA1" s="183"/>
      <c r="AAB1" s="183"/>
      <c r="AAC1" s="183"/>
      <c r="AAD1" s="183"/>
      <c r="AAE1" s="183"/>
      <c r="AAF1" s="183"/>
      <c r="AAG1" s="183"/>
      <c r="AAH1" s="183"/>
      <c r="AAI1" s="183"/>
      <c r="AAJ1" s="183"/>
      <c r="AAK1" s="183"/>
      <c r="AAL1" s="183"/>
      <c r="AAM1" s="183"/>
      <c r="AAN1" s="183"/>
      <c r="AAO1" s="183"/>
      <c r="AAP1" s="183"/>
      <c r="AAQ1" s="183"/>
      <c r="AAR1" s="183"/>
      <c r="AAS1" s="183"/>
      <c r="AAT1" s="183"/>
      <c r="AAU1" s="183"/>
      <c r="AAV1" s="183"/>
      <c r="AAW1" s="183"/>
      <c r="AAX1" s="183"/>
      <c r="AAY1" s="183"/>
      <c r="AAZ1" s="183"/>
      <c r="ABA1" s="183"/>
      <c r="ABB1" s="183"/>
      <c r="ABC1" s="183"/>
      <c r="ABD1" s="183"/>
      <c r="ABE1" s="183"/>
      <c r="ABF1" s="183"/>
      <c r="ABG1" s="183"/>
      <c r="ABH1" s="183"/>
      <c r="ABI1" s="183"/>
      <c r="ABJ1" s="183"/>
      <c r="ABK1" s="183"/>
      <c r="ABL1" s="183"/>
      <c r="ABM1" s="183"/>
      <c r="ABN1" s="183"/>
      <c r="ABO1" s="183"/>
      <c r="ABP1" s="183"/>
      <c r="ABQ1" s="183"/>
      <c r="ABR1" s="183"/>
      <c r="ABS1" s="183"/>
      <c r="ABT1" s="183"/>
      <c r="ABU1" s="183"/>
      <c r="ABV1" s="183"/>
      <c r="ABW1" s="183"/>
      <c r="ABX1" s="183"/>
      <c r="ABY1" s="183"/>
      <c r="ABZ1" s="183"/>
      <c r="ACA1" s="183"/>
      <c r="ACB1" s="183"/>
      <c r="ACC1" s="183"/>
      <c r="ACD1" s="183"/>
      <c r="ACE1" s="183"/>
      <c r="ACF1" s="183"/>
      <c r="ACG1" s="183"/>
      <c r="ACH1" s="183"/>
      <c r="ACI1" s="183"/>
      <c r="ACJ1" s="183"/>
      <c r="ACK1" s="183"/>
      <c r="ACL1" s="183"/>
      <c r="ACM1" s="183"/>
      <c r="ACN1" s="183"/>
      <c r="ACO1" s="183"/>
      <c r="ACP1" s="183"/>
      <c r="ACQ1" s="183"/>
      <c r="ACR1" s="183"/>
      <c r="ACS1" s="183"/>
      <c r="ACT1" s="183"/>
      <c r="ACU1" s="183"/>
      <c r="ACV1" s="183"/>
      <c r="ACW1" s="183"/>
      <c r="ACX1" s="183"/>
      <c r="ACY1" s="183"/>
      <c r="ACZ1" s="183"/>
      <c r="ADA1" s="183"/>
      <c r="ADB1" s="183"/>
      <c r="ADC1" s="183"/>
      <c r="ADD1" s="183"/>
      <c r="ADE1" s="183"/>
      <c r="ADF1" s="183"/>
      <c r="ADG1" s="183"/>
      <c r="ADH1" s="183"/>
      <c r="ADI1" s="183"/>
      <c r="ADJ1" s="183"/>
      <c r="ADK1" s="183"/>
      <c r="ADL1" s="183"/>
      <c r="ADM1" s="183"/>
      <c r="ADN1" s="183"/>
      <c r="ADO1" s="183"/>
      <c r="ADP1" s="183"/>
      <c r="ADQ1" s="183"/>
      <c r="ADR1" s="183"/>
      <c r="ADS1" s="183"/>
      <c r="ADT1" s="183"/>
      <c r="ADU1" s="183"/>
      <c r="ADV1" s="183"/>
      <c r="ADW1" s="183"/>
      <c r="ADX1" s="183"/>
      <c r="ADY1" s="183"/>
      <c r="ADZ1" s="183"/>
      <c r="AEA1" s="183"/>
      <c r="AEB1" s="183"/>
      <c r="AEC1" s="183"/>
      <c r="AED1" s="183"/>
      <c r="AEE1" s="183"/>
      <c r="AEF1" s="183"/>
      <c r="AEG1" s="183"/>
      <c r="AEH1" s="183"/>
      <c r="AEI1" s="183"/>
      <c r="AEJ1" s="183"/>
      <c r="AEK1" s="183"/>
      <c r="AEL1" s="183"/>
      <c r="AEM1" s="183"/>
      <c r="AEN1" s="183"/>
      <c r="AEO1" s="183"/>
      <c r="AEP1" s="183"/>
      <c r="AEQ1" s="183"/>
      <c r="AER1" s="183"/>
      <c r="AES1" s="183"/>
      <c r="AET1" s="183"/>
      <c r="AEU1" s="183"/>
      <c r="AEV1" s="183"/>
      <c r="AEW1" s="183"/>
      <c r="AEX1" s="183"/>
      <c r="AEY1" s="183"/>
      <c r="AEZ1" s="183"/>
      <c r="AFA1" s="183"/>
      <c r="AFB1" s="183"/>
      <c r="AFC1" s="183"/>
      <c r="AFD1" s="183"/>
      <c r="AFE1" s="183"/>
      <c r="AFF1" s="183"/>
      <c r="AFG1" s="183"/>
      <c r="AFH1" s="183"/>
      <c r="AFI1" s="183"/>
      <c r="AFJ1" s="183"/>
      <c r="AFK1" s="183"/>
      <c r="AFL1" s="183"/>
      <c r="AFM1" s="183"/>
      <c r="AFN1" s="183"/>
      <c r="AFO1" s="183"/>
      <c r="AFP1" s="183"/>
      <c r="AFQ1" s="183"/>
      <c r="AFR1" s="183"/>
      <c r="AFS1" s="183"/>
      <c r="AFT1" s="183"/>
      <c r="AFU1" s="183"/>
      <c r="AFV1" s="183"/>
      <c r="AFW1" s="183"/>
      <c r="AFX1" s="183"/>
      <c r="AFY1" s="183"/>
      <c r="AFZ1" s="183"/>
      <c r="AGA1" s="183"/>
      <c r="AGB1" s="183"/>
      <c r="AGC1" s="183"/>
      <c r="AGD1" s="183"/>
      <c r="AGE1" s="183"/>
      <c r="AGF1" s="183"/>
      <c r="AGG1" s="183"/>
      <c r="AGH1" s="183"/>
      <c r="AGI1" s="183"/>
      <c r="AGJ1" s="183"/>
      <c r="AGK1" s="183"/>
      <c r="AGL1" s="183"/>
      <c r="AGM1" s="183"/>
      <c r="AGN1" s="183"/>
      <c r="AGO1" s="183"/>
      <c r="AGP1" s="183"/>
      <c r="AGQ1" s="183"/>
      <c r="AGR1" s="183"/>
      <c r="AGS1" s="183"/>
      <c r="AGT1" s="183"/>
      <c r="AGU1" s="183"/>
      <c r="AGV1" s="183"/>
      <c r="AGW1" s="183"/>
      <c r="AGX1" s="183"/>
      <c r="AGY1" s="183"/>
      <c r="AGZ1" s="183"/>
      <c r="AHA1" s="183"/>
      <c r="AHB1" s="183"/>
      <c r="AHC1" s="183"/>
      <c r="AHD1" s="183"/>
      <c r="AHE1" s="183"/>
      <c r="AHF1" s="183"/>
      <c r="AHG1" s="183"/>
      <c r="AHH1" s="183"/>
      <c r="AHI1" s="183"/>
      <c r="AHJ1" s="183"/>
      <c r="AHK1" s="183"/>
      <c r="AHL1" s="183"/>
      <c r="AHM1" s="183"/>
      <c r="AHN1" s="183"/>
      <c r="AHO1" s="183"/>
      <c r="AHP1" s="183"/>
      <c r="AHQ1" s="183"/>
      <c r="AHR1" s="183"/>
      <c r="AHS1" s="183"/>
      <c r="AHT1" s="183"/>
      <c r="AHU1" s="183"/>
      <c r="AHV1" s="183"/>
      <c r="AHW1" s="183"/>
      <c r="AHX1" s="183"/>
      <c r="AHY1" s="183"/>
      <c r="AHZ1" s="183"/>
      <c r="AIA1" s="183"/>
      <c r="AIB1" s="183"/>
      <c r="AIC1" s="183"/>
      <c r="AID1" s="183"/>
      <c r="AIE1" s="183"/>
      <c r="AIF1" s="183"/>
      <c r="AIG1" s="183"/>
      <c r="AIH1" s="183"/>
      <c r="AII1" s="183"/>
      <c r="AIJ1" s="183"/>
      <c r="AIK1" s="183"/>
      <c r="AIL1" s="183"/>
      <c r="AIM1" s="183"/>
      <c r="AIN1" s="183"/>
      <c r="AIO1" s="183"/>
      <c r="AIP1" s="183"/>
      <c r="AIQ1" s="183"/>
      <c r="AIR1" s="183"/>
      <c r="AIS1" s="183"/>
      <c r="AIT1" s="183"/>
      <c r="AIU1" s="183"/>
      <c r="AIV1" s="183"/>
      <c r="AIW1" s="183"/>
      <c r="AIX1" s="183"/>
      <c r="AIY1" s="183"/>
      <c r="AIZ1" s="183"/>
      <c r="AJA1" s="183"/>
      <c r="AJB1" s="183"/>
      <c r="AJC1" s="183"/>
      <c r="AJD1" s="183"/>
      <c r="AJE1" s="183"/>
      <c r="AJF1" s="183"/>
      <c r="AJG1" s="183"/>
      <c r="AJH1" s="183"/>
      <c r="AJI1" s="183"/>
      <c r="AJJ1" s="183"/>
      <c r="AJK1" s="183"/>
      <c r="AJL1" s="183"/>
      <c r="AJM1" s="183"/>
      <c r="AJN1" s="183"/>
      <c r="AJO1" s="183"/>
      <c r="AJP1" s="183"/>
      <c r="AJQ1" s="183"/>
      <c r="AJR1" s="183"/>
      <c r="AJS1" s="183"/>
      <c r="AJT1" s="183"/>
      <c r="AJU1" s="183"/>
      <c r="AJV1" s="183"/>
      <c r="AJW1" s="183"/>
      <c r="AJX1" s="183"/>
      <c r="AJY1" s="183"/>
      <c r="AJZ1" s="183"/>
      <c r="AKA1" s="183"/>
      <c r="AKB1" s="183"/>
      <c r="AKC1" s="183"/>
      <c r="AKD1" s="183"/>
      <c r="AKE1" s="183"/>
      <c r="AKF1" s="183"/>
      <c r="AKG1" s="183"/>
      <c r="AKH1" s="183"/>
      <c r="AKI1" s="183"/>
      <c r="AKJ1" s="183"/>
      <c r="AKK1" s="183"/>
      <c r="AKL1" s="183"/>
      <c r="AKM1" s="183"/>
      <c r="AKN1" s="183"/>
      <c r="AKO1" s="183"/>
      <c r="AKP1" s="183"/>
      <c r="AKQ1" s="183"/>
      <c r="AKR1" s="183"/>
      <c r="AKS1" s="183"/>
      <c r="AKT1" s="183"/>
      <c r="AKU1" s="183"/>
      <c r="AKV1" s="183"/>
      <c r="AKW1" s="183"/>
      <c r="AKX1" s="183"/>
      <c r="AKY1" s="183"/>
      <c r="AKZ1" s="183"/>
      <c r="ALA1" s="183"/>
      <c r="ALB1" s="183"/>
      <c r="ALC1" s="183"/>
      <c r="ALD1" s="183"/>
      <c r="ALE1" s="183"/>
      <c r="ALF1" s="183"/>
      <c r="ALG1" s="183"/>
      <c r="ALH1" s="183"/>
      <c r="ALI1" s="183"/>
      <c r="ALJ1" s="183"/>
      <c r="ALK1" s="183"/>
      <c r="ALL1" s="183"/>
      <c r="ALM1" s="183"/>
      <c r="ALN1" s="183"/>
      <c r="ALO1" s="183"/>
      <c r="ALP1" s="183"/>
      <c r="ALQ1" s="183"/>
      <c r="ALR1" s="183"/>
      <c r="ALS1" s="183"/>
      <c r="ALT1" s="183"/>
      <c r="ALU1" s="183"/>
      <c r="ALV1" s="183"/>
      <c r="ALW1" s="183"/>
      <c r="ALX1" s="183"/>
      <c r="ALY1" s="183"/>
      <c r="ALZ1" s="183"/>
      <c r="AMA1" s="183"/>
      <c r="AMB1" s="183"/>
      <c r="AMC1" s="183"/>
      <c r="AMD1" s="183"/>
      <c r="AME1" s="183"/>
      <c r="AMF1" s="183"/>
      <c r="AMG1" s="183"/>
      <c r="AMH1" s="183"/>
    </row>
    <row r="2" spans="1:1022" s="185" customFormat="1" ht="26.25" customHeight="1" x14ac:dyDescent="0.3">
      <c r="A2" s="183"/>
      <c r="B2" s="183"/>
      <c r="C2" s="183"/>
      <c r="D2" s="183"/>
      <c r="E2" s="183"/>
      <c r="F2" s="877" t="s">
        <v>1930</v>
      </c>
      <c r="G2" s="188"/>
      <c r="H2" s="188"/>
      <c r="I2" s="188"/>
      <c r="J2" s="188"/>
      <c r="K2" s="188"/>
      <c r="L2" s="188"/>
      <c r="M2" s="188"/>
      <c r="N2" s="188"/>
      <c r="O2" s="188"/>
      <c r="P2" s="187"/>
      <c r="Q2" s="187"/>
      <c r="R2" s="187"/>
      <c r="S2" s="187"/>
      <c r="T2" s="187"/>
      <c r="U2" s="187"/>
      <c r="V2" s="187"/>
      <c r="W2" s="187"/>
      <c r="X2" s="187"/>
      <c r="Y2" s="187"/>
      <c r="Z2" s="187"/>
      <c r="AA2" s="187"/>
      <c r="AB2" s="187"/>
      <c r="AC2" s="187"/>
      <c r="AD2" s="187"/>
      <c r="AE2" s="187"/>
      <c r="AF2" s="878"/>
      <c r="AG2" s="188"/>
      <c r="AH2" s="188"/>
      <c r="AI2" s="188"/>
      <c r="AJ2" s="188"/>
      <c r="AK2" s="188"/>
      <c r="AL2" s="188"/>
      <c r="AM2" s="188"/>
      <c r="AN2" s="188"/>
      <c r="AO2" s="188"/>
      <c r="AP2" s="188"/>
      <c r="AQ2" s="188"/>
      <c r="AR2" s="188"/>
      <c r="AS2" s="188"/>
      <c r="AT2" s="188"/>
      <c r="AU2" s="188"/>
      <c r="AV2" s="879" t="s">
        <v>2069</v>
      </c>
      <c r="AW2" s="183"/>
      <c r="AX2" s="112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c r="DP2" s="183"/>
      <c r="DQ2" s="183"/>
      <c r="DR2" s="183"/>
      <c r="DS2" s="183"/>
      <c r="DT2" s="183"/>
      <c r="DU2" s="183"/>
      <c r="DV2" s="183"/>
      <c r="DW2" s="183"/>
      <c r="DX2" s="183"/>
      <c r="DY2" s="183"/>
      <c r="DZ2" s="183"/>
      <c r="EA2" s="183"/>
      <c r="EB2" s="183"/>
      <c r="EC2" s="183"/>
      <c r="ED2" s="183"/>
      <c r="EE2" s="183"/>
      <c r="EF2" s="183"/>
      <c r="EG2" s="183"/>
      <c r="EH2" s="183"/>
      <c r="EI2" s="183"/>
      <c r="EJ2" s="183"/>
      <c r="EK2" s="183"/>
      <c r="EL2" s="183"/>
      <c r="EM2" s="183"/>
      <c r="EN2" s="183"/>
      <c r="EO2" s="183"/>
      <c r="EP2" s="183"/>
      <c r="EQ2" s="183"/>
      <c r="ER2" s="183"/>
      <c r="ES2" s="183"/>
      <c r="ET2" s="183"/>
      <c r="EU2" s="183"/>
      <c r="EV2" s="183"/>
      <c r="EW2" s="183"/>
      <c r="EX2" s="183"/>
      <c r="EY2" s="183"/>
      <c r="EZ2" s="183"/>
      <c r="FA2" s="183"/>
      <c r="FB2" s="183"/>
      <c r="FC2" s="183"/>
      <c r="FD2" s="183"/>
      <c r="FE2" s="183"/>
      <c r="FF2" s="183"/>
      <c r="FG2" s="183"/>
      <c r="FH2" s="183"/>
      <c r="FI2" s="183"/>
      <c r="FJ2" s="183"/>
      <c r="FK2" s="183"/>
      <c r="FL2" s="183"/>
      <c r="FM2" s="183"/>
      <c r="FN2" s="183"/>
      <c r="FO2" s="183"/>
      <c r="FP2" s="183"/>
      <c r="FQ2" s="183"/>
      <c r="FR2" s="183"/>
      <c r="FS2" s="183"/>
      <c r="FT2" s="183"/>
      <c r="FU2" s="183"/>
      <c r="FV2" s="183"/>
      <c r="FW2" s="183"/>
      <c r="FX2" s="183"/>
      <c r="FY2" s="183"/>
      <c r="FZ2" s="183"/>
      <c r="GA2" s="183"/>
      <c r="GB2" s="183"/>
      <c r="GC2" s="183"/>
      <c r="GD2" s="183"/>
      <c r="GE2" s="183"/>
      <c r="GF2" s="183"/>
      <c r="GG2" s="183"/>
      <c r="GH2" s="183"/>
      <c r="GI2" s="183"/>
      <c r="GJ2" s="183"/>
      <c r="GK2" s="183"/>
      <c r="GL2" s="183"/>
      <c r="GM2" s="183"/>
      <c r="GN2" s="183"/>
      <c r="GO2" s="183"/>
      <c r="GP2" s="183"/>
      <c r="GQ2" s="183"/>
      <c r="GR2" s="183"/>
      <c r="GS2" s="183"/>
      <c r="GT2" s="183"/>
      <c r="GU2" s="183"/>
      <c r="GV2" s="183"/>
      <c r="GW2" s="183"/>
      <c r="GX2" s="183"/>
      <c r="GY2" s="183"/>
      <c r="GZ2" s="183"/>
      <c r="HA2" s="183"/>
      <c r="HB2" s="183"/>
      <c r="HC2" s="183"/>
      <c r="HD2" s="183"/>
      <c r="HE2" s="183"/>
      <c r="HF2" s="183"/>
      <c r="HG2" s="183"/>
      <c r="HH2" s="183"/>
      <c r="HI2" s="183"/>
      <c r="HJ2" s="183"/>
      <c r="HK2" s="183"/>
      <c r="HL2" s="183"/>
      <c r="HM2" s="183"/>
      <c r="HN2" s="183"/>
      <c r="HO2" s="183"/>
      <c r="HP2" s="183"/>
      <c r="HQ2" s="183"/>
      <c r="HR2" s="183"/>
      <c r="HS2" s="183"/>
      <c r="HT2" s="183"/>
      <c r="HU2" s="183"/>
      <c r="HV2" s="183"/>
      <c r="HW2" s="183"/>
      <c r="HX2" s="183"/>
      <c r="HY2" s="183"/>
      <c r="HZ2" s="183"/>
      <c r="IA2" s="183"/>
      <c r="IB2" s="183"/>
      <c r="IC2" s="183"/>
      <c r="ID2" s="183"/>
      <c r="IE2" s="183"/>
      <c r="IF2" s="183"/>
      <c r="IG2" s="183"/>
      <c r="IH2" s="183"/>
      <c r="II2" s="183"/>
      <c r="IJ2" s="183"/>
      <c r="IK2" s="183"/>
      <c r="IL2" s="183"/>
      <c r="IM2" s="183"/>
      <c r="IN2" s="183"/>
      <c r="IO2" s="183"/>
      <c r="IP2" s="183"/>
      <c r="IQ2" s="183"/>
      <c r="IR2" s="183"/>
      <c r="IS2" s="183"/>
      <c r="IT2" s="183"/>
      <c r="IU2" s="183"/>
      <c r="IV2" s="183"/>
      <c r="IW2" s="183"/>
      <c r="IX2" s="183"/>
      <c r="IY2" s="183"/>
      <c r="IZ2" s="183"/>
      <c r="JA2" s="183"/>
      <c r="JB2" s="183"/>
      <c r="JC2" s="183"/>
      <c r="JD2" s="183"/>
      <c r="JE2" s="183"/>
      <c r="JF2" s="183"/>
      <c r="JG2" s="183"/>
      <c r="JH2" s="183"/>
      <c r="JI2" s="183"/>
      <c r="JJ2" s="183"/>
      <c r="JK2" s="183"/>
      <c r="JL2" s="183"/>
      <c r="JM2" s="183"/>
      <c r="JN2" s="183"/>
      <c r="JO2" s="183"/>
      <c r="JP2" s="183"/>
      <c r="JQ2" s="183"/>
      <c r="JR2" s="183"/>
      <c r="JS2" s="183"/>
      <c r="JT2" s="183"/>
      <c r="JU2" s="183"/>
      <c r="JV2" s="183"/>
      <c r="JW2" s="183"/>
      <c r="JX2" s="183"/>
      <c r="JY2" s="183"/>
      <c r="JZ2" s="183"/>
      <c r="KA2" s="183"/>
      <c r="KB2" s="183"/>
      <c r="KC2" s="183"/>
      <c r="KD2" s="183"/>
      <c r="KE2" s="183"/>
      <c r="KF2" s="183"/>
      <c r="KG2" s="183"/>
      <c r="KH2" s="183"/>
      <c r="KI2" s="183"/>
      <c r="KJ2" s="183"/>
      <c r="KK2" s="183"/>
      <c r="KL2" s="183"/>
      <c r="KM2" s="183"/>
      <c r="KN2" s="183"/>
      <c r="KO2" s="183"/>
      <c r="KP2" s="183"/>
      <c r="KQ2" s="183"/>
      <c r="KR2" s="183"/>
      <c r="KS2" s="183"/>
      <c r="KT2" s="183"/>
      <c r="KU2" s="183"/>
      <c r="KV2" s="183"/>
      <c r="KW2" s="183"/>
      <c r="KX2" s="183"/>
      <c r="KY2" s="183"/>
      <c r="KZ2" s="183"/>
      <c r="LA2" s="183"/>
      <c r="LB2" s="183"/>
      <c r="LC2" s="183"/>
      <c r="LD2" s="183"/>
      <c r="LE2" s="183"/>
      <c r="LF2" s="183"/>
      <c r="LG2" s="183"/>
      <c r="LH2" s="183"/>
      <c r="LI2" s="183"/>
      <c r="LJ2" s="183"/>
      <c r="LK2" s="183"/>
      <c r="LL2" s="183"/>
      <c r="LM2" s="183"/>
      <c r="LN2" s="183"/>
      <c r="LO2" s="183"/>
      <c r="LP2" s="183"/>
      <c r="LQ2" s="183"/>
      <c r="LR2" s="183"/>
      <c r="LS2" s="183"/>
      <c r="LT2" s="183"/>
      <c r="LU2" s="183"/>
      <c r="LV2" s="183"/>
      <c r="LW2" s="183"/>
      <c r="LX2" s="183"/>
      <c r="LY2" s="183"/>
      <c r="LZ2" s="183"/>
      <c r="MA2" s="183"/>
      <c r="MB2" s="183"/>
      <c r="MC2" s="183"/>
      <c r="MD2" s="183"/>
      <c r="ME2" s="183"/>
      <c r="MF2" s="183"/>
      <c r="MG2" s="183"/>
      <c r="MH2" s="183"/>
      <c r="MI2" s="183"/>
      <c r="MJ2" s="183"/>
      <c r="MK2" s="183"/>
      <c r="ML2" s="183"/>
      <c r="MM2" s="183"/>
      <c r="MN2" s="183"/>
      <c r="MO2" s="183"/>
      <c r="MP2" s="183"/>
      <c r="MQ2" s="183"/>
      <c r="MR2" s="183"/>
      <c r="MS2" s="183"/>
      <c r="MT2" s="183"/>
      <c r="MU2" s="183"/>
      <c r="MV2" s="183"/>
      <c r="MW2" s="183"/>
      <c r="MX2" s="183"/>
      <c r="MY2" s="183"/>
      <c r="MZ2" s="183"/>
      <c r="NA2" s="183"/>
      <c r="NB2" s="183"/>
      <c r="NC2" s="183"/>
      <c r="ND2" s="183"/>
      <c r="NE2" s="183"/>
      <c r="NF2" s="183"/>
      <c r="NG2" s="183"/>
      <c r="NH2" s="183"/>
      <c r="NI2" s="183"/>
      <c r="NJ2" s="183"/>
      <c r="NK2" s="183"/>
      <c r="NL2" s="183"/>
      <c r="NM2" s="183"/>
      <c r="NN2" s="183"/>
      <c r="NO2" s="183"/>
      <c r="NP2" s="183"/>
      <c r="NQ2" s="183"/>
      <c r="NR2" s="183"/>
      <c r="NS2" s="183"/>
      <c r="NT2" s="183"/>
      <c r="NU2" s="183"/>
      <c r="NV2" s="183"/>
      <c r="NW2" s="183"/>
      <c r="NX2" s="183"/>
      <c r="NY2" s="183"/>
      <c r="NZ2" s="183"/>
      <c r="OA2" s="183"/>
      <c r="OB2" s="183"/>
      <c r="OC2" s="183"/>
      <c r="OD2" s="183"/>
      <c r="OE2" s="183"/>
      <c r="OF2" s="183"/>
      <c r="OG2" s="183"/>
      <c r="OH2" s="183"/>
      <c r="OI2" s="183"/>
      <c r="OJ2" s="183"/>
      <c r="OK2" s="183"/>
      <c r="OL2" s="183"/>
      <c r="OM2" s="183"/>
      <c r="ON2" s="183"/>
      <c r="OO2" s="183"/>
      <c r="OP2" s="183"/>
      <c r="OQ2" s="183"/>
      <c r="OR2" s="183"/>
      <c r="OS2" s="183"/>
      <c r="OT2" s="183"/>
      <c r="OU2" s="183"/>
      <c r="OV2" s="183"/>
      <c r="OW2" s="183"/>
      <c r="OX2" s="183"/>
      <c r="OY2" s="183"/>
      <c r="OZ2" s="183"/>
      <c r="PA2" s="183"/>
      <c r="PB2" s="183"/>
      <c r="PC2" s="183"/>
      <c r="PD2" s="183"/>
      <c r="PE2" s="183"/>
      <c r="PF2" s="183"/>
      <c r="PG2" s="183"/>
      <c r="PH2" s="183"/>
      <c r="PI2" s="183"/>
      <c r="PJ2" s="183"/>
      <c r="PK2" s="183"/>
      <c r="PL2" s="183"/>
      <c r="PM2" s="183"/>
      <c r="PN2" s="183"/>
      <c r="PO2" s="183"/>
      <c r="PP2" s="183"/>
      <c r="PQ2" s="183"/>
      <c r="PR2" s="183"/>
      <c r="PS2" s="183"/>
      <c r="PT2" s="183"/>
      <c r="PU2" s="183"/>
      <c r="PV2" s="183"/>
      <c r="PW2" s="183"/>
      <c r="PX2" s="183"/>
      <c r="PY2" s="183"/>
      <c r="PZ2" s="183"/>
      <c r="QA2" s="183"/>
      <c r="QB2" s="183"/>
      <c r="QC2" s="183"/>
      <c r="QD2" s="183"/>
      <c r="QE2" s="183"/>
      <c r="QF2" s="183"/>
      <c r="QG2" s="183"/>
      <c r="QH2" s="183"/>
      <c r="QI2" s="183"/>
      <c r="QJ2" s="183"/>
      <c r="QK2" s="183"/>
      <c r="QL2" s="183"/>
      <c r="QM2" s="183"/>
      <c r="QN2" s="183"/>
      <c r="QO2" s="183"/>
      <c r="QP2" s="183"/>
      <c r="QQ2" s="183"/>
      <c r="QR2" s="183"/>
      <c r="QS2" s="183"/>
      <c r="QT2" s="183"/>
      <c r="QU2" s="183"/>
      <c r="QV2" s="183"/>
      <c r="QW2" s="183"/>
      <c r="QX2" s="183"/>
      <c r="QY2" s="183"/>
      <c r="QZ2" s="183"/>
      <c r="RA2" s="183"/>
      <c r="RB2" s="183"/>
      <c r="RC2" s="183"/>
      <c r="RD2" s="183"/>
      <c r="RE2" s="183"/>
      <c r="RF2" s="183"/>
      <c r="RG2" s="183"/>
      <c r="RH2" s="183"/>
      <c r="RI2" s="183"/>
      <c r="RJ2" s="183"/>
      <c r="RK2" s="183"/>
      <c r="RL2" s="183"/>
      <c r="RM2" s="183"/>
      <c r="RN2" s="183"/>
      <c r="RO2" s="183"/>
      <c r="RP2" s="183"/>
      <c r="RQ2" s="183"/>
      <c r="RR2" s="183"/>
      <c r="RS2" s="183"/>
      <c r="RT2" s="183"/>
      <c r="RU2" s="183"/>
      <c r="RV2" s="183"/>
      <c r="RW2" s="183"/>
      <c r="RX2" s="183"/>
      <c r="RY2" s="183"/>
      <c r="RZ2" s="183"/>
      <c r="SA2" s="183"/>
      <c r="SB2" s="183"/>
      <c r="SC2" s="183"/>
      <c r="SD2" s="183"/>
      <c r="SE2" s="183"/>
      <c r="SF2" s="183"/>
      <c r="SG2" s="183"/>
      <c r="SH2" s="183"/>
      <c r="SI2" s="183"/>
      <c r="SJ2" s="183"/>
      <c r="SK2" s="183"/>
      <c r="SL2" s="183"/>
      <c r="SM2" s="183"/>
      <c r="SN2" s="183"/>
      <c r="SO2" s="183"/>
      <c r="SP2" s="183"/>
      <c r="SQ2" s="183"/>
      <c r="SR2" s="183"/>
      <c r="SS2" s="183"/>
      <c r="ST2" s="183"/>
      <c r="SU2" s="183"/>
      <c r="SV2" s="183"/>
      <c r="SW2" s="183"/>
      <c r="SX2" s="183"/>
      <c r="SY2" s="183"/>
      <c r="SZ2" s="183"/>
      <c r="TA2" s="183"/>
      <c r="TB2" s="183"/>
      <c r="TC2" s="183"/>
      <c r="TD2" s="183"/>
      <c r="TE2" s="183"/>
      <c r="TF2" s="183"/>
      <c r="TG2" s="183"/>
      <c r="TH2" s="183"/>
      <c r="TI2" s="183"/>
      <c r="TJ2" s="183"/>
      <c r="TK2" s="183"/>
      <c r="TL2" s="183"/>
      <c r="TM2" s="183"/>
      <c r="TN2" s="183"/>
      <c r="TO2" s="183"/>
      <c r="TP2" s="183"/>
      <c r="TQ2" s="183"/>
      <c r="TR2" s="183"/>
      <c r="TS2" s="183"/>
      <c r="TT2" s="183"/>
      <c r="TU2" s="183"/>
      <c r="TV2" s="183"/>
      <c r="TW2" s="183"/>
      <c r="TX2" s="183"/>
      <c r="TY2" s="183"/>
      <c r="TZ2" s="183"/>
      <c r="UA2" s="183"/>
      <c r="UB2" s="183"/>
      <c r="UC2" s="183"/>
      <c r="UD2" s="183"/>
      <c r="UE2" s="183"/>
      <c r="UF2" s="183"/>
      <c r="UG2" s="183"/>
      <c r="UH2" s="183"/>
      <c r="UI2" s="183"/>
      <c r="UJ2" s="183"/>
      <c r="UK2" s="183"/>
      <c r="UL2" s="183"/>
      <c r="UM2" s="183"/>
      <c r="UN2" s="183"/>
      <c r="UO2" s="183"/>
      <c r="UP2" s="183"/>
      <c r="UQ2" s="183"/>
      <c r="UR2" s="183"/>
      <c r="US2" s="183"/>
      <c r="UT2" s="183"/>
      <c r="UU2" s="183"/>
      <c r="UV2" s="183"/>
      <c r="UW2" s="183"/>
      <c r="UX2" s="183"/>
      <c r="UY2" s="183"/>
      <c r="UZ2" s="183"/>
      <c r="VA2" s="183"/>
      <c r="VB2" s="183"/>
      <c r="VC2" s="183"/>
      <c r="VD2" s="183"/>
      <c r="VE2" s="183"/>
      <c r="VF2" s="183"/>
      <c r="VG2" s="183"/>
      <c r="VH2" s="183"/>
      <c r="VI2" s="183"/>
      <c r="VJ2" s="183"/>
      <c r="VK2" s="183"/>
      <c r="VL2" s="183"/>
      <c r="VM2" s="183"/>
      <c r="VN2" s="183"/>
      <c r="VO2" s="183"/>
      <c r="VP2" s="183"/>
      <c r="VQ2" s="183"/>
      <c r="VR2" s="183"/>
      <c r="VS2" s="183"/>
      <c r="VT2" s="183"/>
      <c r="VU2" s="183"/>
      <c r="VV2" s="183"/>
      <c r="VW2" s="183"/>
      <c r="VX2" s="183"/>
      <c r="VY2" s="183"/>
      <c r="VZ2" s="183"/>
      <c r="WA2" s="183"/>
      <c r="WB2" s="183"/>
      <c r="WC2" s="183"/>
      <c r="WD2" s="183"/>
      <c r="WE2" s="183"/>
      <c r="WF2" s="183"/>
      <c r="WG2" s="183"/>
      <c r="WH2" s="183"/>
      <c r="WI2" s="183"/>
      <c r="WJ2" s="183"/>
      <c r="WK2" s="183"/>
      <c r="WL2" s="183"/>
      <c r="WM2" s="183"/>
      <c r="WN2" s="183"/>
      <c r="WO2" s="183"/>
      <c r="WP2" s="183"/>
      <c r="WQ2" s="183"/>
      <c r="WR2" s="183"/>
      <c r="WS2" s="183"/>
      <c r="WT2" s="183"/>
      <c r="WU2" s="183"/>
      <c r="WV2" s="183"/>
      <c r="WW2" s="183"/>
      <c r="WX2" s="183"/>
      <c r="WY2" s="183"/>
      <c r="WZ2" s="183"/>
      <c r="XA2" s="183"/>
      <c r="XB2" s="183"/>
      <c r="XC2" s="183"/>
      <c r="XD2" s="183"/>
      <c r="XE2" s="183"/>
      <c r="XF2" s="183"/>
      <c r="XG2" s="183"/>
      <c r="XH2" s="183"/>
      <c r="XI2" s="183"/>
      <c r="XJ2" s="183"/>
      <c r="XK2" s="183"/>
      <c r="XL2" s="183"/>
      <c r="XM2" s="183"/>
      <c r="XN2" s="183"/>
      <c r="XO2" s="183"/>
      <c r="XP2" s="183"/>
      <c r="XQ2" s="183"/>
      <c r="XR2" s="183"/>
      <c r="XS2" s="183"/>
      <c r="XT2" s="183"/>
      <c r="XU2" s="183"/>
      <c r="XV2" s="183"/>
      <c r="XW2" s="183"/>
      <c r="XX2" s="183"/>
      <c r="XY2" s="183"/>
      <c r="XZ2" s="183"/>
      <c r="YA2" s="183"/>
      <c r="YB2" s="183"/>
      <c r="YC2" s="183"/>
      <c r="YD2" s="183"/>
      <c r="YE2" s="183"/>
      <c r="YF2" s="183"/>
      <c r="YG2" s="183"/>
      <c r="YH2" s="183"/>
      <c r="YI2" s="183"/>
      <c r="YJ2" s="183"/>
      <c r="YK2" s="183"/>
      <c r="YL2" s="183"/>
      <c r="YM2" s="183"/>
      <c r="YN2" s="183"/>
      <c r="YO2" s="183"/>
      <c r="YP2" s="183"/>
      <c r="YQ2" s="183"/>
      <c r="YR2" s="183"/>
      <c r="YS2" s="183"/>
      <c r="YT2" s="183"/>
      <c r="YU2" s="183"/>
      <c r="YV2" s="183"/>
      <c r="YW2" s="183"/>
      <c r="YX2" s="183"/>
      <c r="YY2" s="183"/>
      <c r="YZ2" s="183"/>
      <c r="ZA2" s="183"/>
      <c r="ZB2" s="183"/>
      <c r="ZC2" s="183"/>
      <c r="ZD2" s="183"/>
      <c r="ZE2" s="183"/>
      <c r="ZF2" s="183"/>
      <c r="ZG2" s="183"/>
      <c r="ZH2" s="183"/>
      <c r="ZI2" s="183"/>
      <c r="ZJ2" s="183"/>
      <c r="ZK2" s="183"/>
      <c r="ZL2" s="183"/>
      <c r="ZM2" s="183"/>
      <c r="ZN2" s="183"/>
      <c r="ZO2" s="183"/>
      <c r="ZP2" s="183"/>
      <c r="ZQ2" s="183"/>
      <c r="ZR2" s="183"/>
      <c r="ZS2" s="183"/>
      <c r="ZT2" s="183"/>
      <c r="ZU2" s="183"/>
      <c r="ZV2" s="183"/>
      <c r="ZW2" s="183"/>
      <c r="ZX2" s="183"/>
      <c r="ZY2" s="183"/>
      <c r="ZZ2" s="183"/>
      <c r="AAA2" s="183"/>
      <c r="AAB2" s="183"/>
      <c r="AAC2" s="183"/>
      <c r="AAD2" s="183"/>
      <c r="AAE2" s="183"/>
      <c r="AAF2" s="183"/>
      <c r="AAG2" s="183"/>
      <c r="AAH2" s="183"/>
      <c r="AAI2" s="183"/>
      <c r="AAJ2" s="183"/>
      <c r="AAK2" s="183"/>
      <c r="AAL2" s="183"/>
      <c r="AAM2" s="183"/>
      <c r="AAN2" s="183"/>
      <c r="AAO2" s="183"/>
      <c r="AAP2" s="183"/>
      <c r="AAQ2" s="183"/>
      <c r="AAR2" s="183"/>
      <c r="AAS2" s="183"/>
      <c r="AAT2" s="183"/>
      <c r="AAU2" s="183"/>
      <c r="AAV2" s="183"/>
      <c r="AAW2" s="183"/>
      <c r="AAX2" s="183"/>
      <c r="AAY2" s="183"/>
      <c r="AAZ2" s="183"/>
      <c r="ABA2" s="183"/>
      <c r="ABB2" s="183"/>
      <c r="ABC2" s="183"/>
      <c r="ABD2" s="183"/>
      <c r="ABE2" s="183"/>
      <c r="ABF2" s="183"/>
      <c r="ABG2" s="183"/>
      <c r="ABH2" s="183"/>
      <c r="ABI2" s="183"/>
      <c r="ABJ2" s="183"/>
      <c r="ABK2" s="183"/>
      <c r="ABL2" s="183"/>
      <c r="ABM2" s="183"/>
      <c r="ABN2" s="183"/>
      <c r="ABO2" s="183"/>
      <c r="ABP2" s="183"/>
      <c r="ABQ2" s="183"/>
      <c r="ABR2" s="183"/>
      <c r="ABS2" s="183"/>
      <c r="ABT2" s="183"/>
      <c r="ABU2" s="183"/>
      <c r="ABV2" s="183"/>
      <c r="ABW2" s="183"/>
      <c r="ABX2" s="183"/>
      <c r="ABY2" s="183"/>
      <c r="ABZ2" s="183"/>
      <c r="ACA2" s="183"/>
      <c r="ACB2" s="183"/>
      <c r="ACC2" s="183"/>
      <c r="ACD2" s="183"/>
      <c r="ACE2" s="183"/>
      <c r="ACF2" s="183"/>
      <c r="ACG2" s="183"/>
      <c r="ACH2" s="183"/>
      <c r="ACI2" s="183"/>
      <c r="ACJ2" s="183"/>
      <c r="ACK2" s="183"/>
      <c r="ACL2" s="183"/>
      <c r="ACM2" s="183"/>
      <c r="ACN2" s="183"/>
      <c r="ACO2" s="183"/>
      <c r="ACP2" s="183"/>
      <c r="ACQ2" s="183"/>
      <c r="ACR2" s="183"/>
      <c r="ACS2" s="183"/>
      <c r="ACT2" s="183"/>
      <c r="ACU2" s="183"/>
      <c r="ACV2" s="183"/>
      <c r="ACW2" s="183"/>
      <c r="ACX2" s="183"/>
      <c r="ACY2" s="183"/>
      <c r="ACZ2" s="183"/>
      <c r="ADA2" s="183"/>
      <c r="ADB2" s="183"/>
      <c r="ADC2" s="183"/>
      <c r="ADD2" s="183"/>
      <c r="ADE2" s="183"/>
      <c r="ADF2" s="183"/>
      <c r="ADG2" s="183"/>
      <c r="ADH2" s="183"/>
      <c r="ADI2" s="183"/>
      <c r="ADJ2" s="183"/>
      <c r="ADK2" s="183"/>
      <c r="ADL2" s="183"/>
      <c r="ADM2" s="183"/>
      <c r="ADN2" s="183"/>
      <c r="ADO2" s="183"/>
      <c r="ADP2" s="183"/>
      <c r="ADQ2" s="183"/>
      <c r="ADR2" s="183"/>
      <c r="ADS2" s="183"/>
      <c r="ADT2" s="183"/>
      <c r="ADU2" s="183"/>
      <c r="ADV2" s="183"/>
      <c r="ADW2" s="183"/>
      <c r="ADX2" s="183"/>
      <c r="ADY2" s="183"/>
      <c r="ADZ2" s="183"/>
      <c r="AEA2" s="183"/>
      <c r="AEB2" s="183"/>
      <c r="AEC2" s="183"/>
      <c r="AED2" s="183"/>
      <c r="AEE2" s="183"/>
      <c r="AEF2" s="183"/>
      <c r="AEG2" s="183"/>
      <c r="AEH2" s="183"/>
      <c r="AEI2" s="183"/>
      <c r="AEJ2" s="183"/>
      <c r="AEK2" s="183"/>
      <c r="AEL2" s="183"/>
      <c r="AEM2" s="183"/>
      <c r="AEN2" s="183"/>
      <c r="AEO2" s="183"/>
      <c r="AEP2" s="183"/>
      <c r="AEQ2" s="183"/>
      <c r="AER2" s="183"/>
      <c r="AES2" s="183"/>
      <c r="AET2" s="183"/>
      <c r="AEU2" s="183"/>
      <c r="AEV2" s="183"/>
      <c r="AEW2" s="183"/>
      <c r="AEX2" s="183"/>
      <c r="AEY2" s="183"/>
      <c r="AEZ2" s="183"/>
      <c r="AFA2" s="183"/>
      <c r="AFB2" s="183"/>
      <c r="AFC2" s="183"/>
      <c r="AFD2" s="183"/>
      <c r="AFE2" s="183"/>
      <c r="AFF2" s="183"/>
      <c r="AFG2" s="183"/>
      <c r="AFH2" s="183"/>
      <c r="AFI2" s="183"/>
      <c r="AFJ2" s="183"/>
      <c r="AFK2" s="183"/>
      <c r="AFL2" s="183"/>
      <c r="AFM2" s="183"/>
      <c r="AFN2" s="183"/>
      <c r="AFO2" s="183"/>
      <c r="AFP2" s="183"/>
      <c r="AFQ2" s="183"/>
      <c r="AFR2" s="183"/>
      <c r="AFS2" s="183"/>
      <c r="AFT2" s="183"/>
      <c r="AFU2" s="183"/>
      <c r="AFV2" s="183"/>
      <c r="AFW2" s="183"/>
      <c r="AFX2" s="183"/>
      <c r="AFY2" s="183"/>
      <c r="AFZ2" s="183"/>
      <c r="AGA2" s="183"/>
      <c r="AGB2" s="183"/>
      <c r="AGC2" s="183"/>
      <c r="AGD2" s="183"/>
      <c r="AGE2" s="183"/>
      <c r="AGF2" s="183"/>
      <c r="AGG2" s="183"/>
      <c r="AGH2" s="183"/>
      <c r="AGI2" s="183"/>
      <c r="AGJ2" s="183"/>
      <c r="AGK2" s="183"/>
      <c r="AGL2" s="183"/>
      <c r="AGM2" s="183"/>
      <c r="AGN2" s="183"/>
      <c r="AGO2" s="183"/>
      <c r="AGP2" s="183"/>
      <c r="AGQ2" s="183"/>
      <c r="AGR2" s="183"/>
      <c r="AGS2" s="183"/>
      <c r="AGT2" s="183"/>
      <c r="AGU2" s="183"/>
      <c r="AGV2" s="183"/>
      <c r="AGW2" s="183"/>
      <c r="AGX2" s="183"/>
      <c r="AGY2" s="183"/>
      <c r="AGZ2" s="183"/>
      <c r="AHA2" s="183"/>
      <c r="AHB2" s="183"/>
      <c r="AHC2" s="183"/>
      <c r="AHD2" s="183"/>
      <c r="AHE2" s="183"/>
      <c r="AHF2" s="183"/>
      <c r="AHG2" s="183"/>
      <c r="AHH2" s="183"/>
      <c r="AHI2" s="183"/>
      <c r="AHJ2" s="183"/>
      <c r="AHK2" s="183"/>
      <c r="AHL2" s="183"/>
      <c r="AHM2" s="183"/>
      <c r="AHN2" s="183"/>
      <c r="AHO2" s="183"/>
      <c r="AHP2" s="183"/>
      <c r="AHQ2" s="183"/>
      <c r="AHR2" s="183"/>
      <c r="AHS2" s="183"/>
      <c r="AHT2" s="183"/>
      <c r="AHU2" s="183"/>
      <c r="AHV2" s="183"/>
      <c r="AHW2" s="183"/>
      <c r="AHX2" s="183"/>
      <c r="AHY2" s="183"/>
      <c r="AHZ2" s="183"/>
      <c r="AIA2" s="183"/>
      <c r="AIB2" s="183"/>
      <c r="AIC2" s="183"/>
      <c r="AID2" s="183"/>
      <c r="AIE2" s="183"/>
      <c r="AIF2" s="183"/>
      <c r="AIG2" s="183"/>
      <c r="AIH2" s="183"/>
      <c r="AII2" s="183"/>
      <c r="AIJ2" s="183"/>
      <c r="AIK2" s="183"/>
      <c r="AIL2" s="183"/>
      <c r="AIM2" s="183"/>
      <c r="AIN2" s="183"/>
      <c r="AIO2" s="183"/>
      <c r="AIP2" s="183"/>
      <c r="AIQ2" s="183"/>
      <c r="AIR2" s="183"/>
      <c r="AIS2" s="183"/>
      <c r="AIT2" s="183"/>
      <c r="AIU2" s="183"/>
      <c r="AIV2" s="183"/>
      <c r="AIW2" s="183"/>
      <c r="AIX2" s="183"/>
      <c r="AIY2" s="183"/>
      <c r="AIZ2" s="183"/>
      <c r="AJA2" s="183"/>
      <c r="AJB2" s="183"/>
      <c r="AJC2" s="183"/>
      <c r="AJD2" s="183"/>
      <c r="AJE2" s="183"/>
      <c r="AJF2" s="183"/>
      <c r="AJG2" s="183"/>
      <c r="AJH2" s="183"/>
      <c r="AJI2" s="183"/>
      <c r="AJJ2" s="183"/>
      <c r="AJK2" s="183"/>
      <c r="AJL2" s="183"/>
      <c r="AJM2" s="183"/>
      <c r="AJN2" s="183"/>
      <c r="AJO2" s="183"/>
      <c r="AJP2" s="183"/>
      <c r="AJQ2" s="183"/>
      <c r="AJR2" s="183"/>
      <c r="AJS2" s="183"/>
      <c r="AJT2" s="183"/>
      <c r="AJU2" s="183"/>
      <c r="AJV2" s="183"/>
      <c r="AJW2" s="183"/>
      <c r="AJX2" s="183"/>
      <c r="AJY2" s="183"/>
      <c r="AJZ2" s="183"/>
      <c r="AKA2" s="183"/>
      <c r="AKB2" s="183"/>
      <c r="AKC2" s="183"/>
      <c r="AKD2" s="183"/>
      <c r="AKE2" s="183"/>
      <c r="AKF2" s="183"/>
      <c r="AKG2" s="183"/>
      <c r="AKH2" s="183"/>
      <c r="AKI2" s="183"/>
      <c r="AKJ2" s="183"/>
      <c r="AKK2" s="183"/>
      <c r="AKL2" s="183"/>
      <c r="AKM2" s="183"/>
      <c r="AKN2" s="183"/>
      <c r="AKO2" s="183"/>
      <c r="AKP2" s="183"/>
      <c r="AKQ2" s="183"/>
      <c r="AKR2" s="183"/>
      <c r="AKS2" s="183"/>
      <c r="AKT2" s="183"/>
      <c r="AKU2" s="183"/>
      <c r="AKV2" s="183"/>
      <c r="AKW2" s="183"/>
      <c r="AKX2" s="183"/>
      <c r="AKY2" s="183"/>
      <c r="AKZ2" s="183"/>
      <c r="ALA2" s="183"/>
      <c r="ALB2" s="183"/>
      <c r="ALC2" s="183"/>
      <c r="ALD2" s="183"/>
      <c r="ALE2" s="183"/>
      <c r="ALF2" s="183"/>
      <c r="ALG2" s="183"/>
      <c r="ALH2" s="183"/>
      <c r="ALI2" s="183"/>
      <c r="ALJ2" s="183"/>
      <c r="ALK2" s="183"/>
      <c r="ALL2" s="183"/>
      <c r="ALM2" s="183"/>
      <c r="ALN2" s="183"/>
      <c r="ALO2" s="183"/>
      <c r="ALP2" s="183"/>
      <c r="ALQ2" s="183"/>
      <c r="ALR2" s="183"/>
      <c r="ALS2" s="183"/>
      <c r="ALT2" s="183"/>
      <c r="ALU2" s="183"/>
      <c r="ALV2" s="183"/>
      <c r="ALW2" s="183"/>
      <c r="ALX2" s="183"/>
      <c r="ALY2" s="183"/>
      <c r="ALZ2" s="183"/>
      <c r="AMA2" s="183"/>
      <c r="AMB2" s="183"/>
      <c r="AMC2" s="183"/>
      <c r="AMD2" s="183"/>
      <c r="AME2" s="183"/>
      <c r="AMF2" s="183"/>
      <c r="AMG2" s="183"/>
      <c r="AMH2" s="183"/>
    </row>
    <row r="3" spans="1:1022" s="185" customFormat="1" ht="26.25" customHeight="1" x14ac:dyDescent="0.3">
      <c r="A3" s="183"/>
      <c r="B3" s="183"/>
      <c r="C3" s="183"/>
      <c r="D3" s="183"/>
      <c r="E3" s="183"/>
      <c r="F3" s="293" t="str">
        <f>IF(OR(OsnPodaci!A10="",OsnPodaci!A13=""),"",OsnPodaci!A10 &amp; ", " &amp; OsnPodaci!A13)</f>
        <v>Tuzla, Bukinje bb</v>
      </c>
      <c r="G3" s="293"/>
      <c r="H3" s="293"/>
      <c r="I3" s="293"/>
      <c r="J3" s="293"/>
      <c r="K3" s="293"/>
      <c r="L3" s="880"/>
      <c r="M3" s="880"/>
      <c r="N3" s="880"/>
      <c r="O3" s="880"/>
      <c r="P3" s="880"/>
      <c r="Q3" s="880"/>
      <c r="R3" s="880"/>
      <c r="S3" s="881"/>
      <c r="T3" s="882"/>
      <c r="U3" s="882"/>
      <c r="V3" s="882"/>
      <c r="W3" s="882"/>
      <c r="X3" s="883"/>
      <c r="Y3" s="883"/>
      <c r="Z3" s="883"/>
      <c r="AA3" s="883"/>
      <c r="AB3" s="883"/>
      <c r="AC3" s="883"/>
      <c r="AD3" s="883"/>
      <c r="AE3" s="883"/>
      <c r="AF3" s="873"/>
      <c r="AG3" s="186"/>
      <c r="AH3" s="186"/>
      <c r="AI3" s="186"/>
      <c r="AJ3" s="186"/>
      <c r="AK3" s="186"/>
      <c r="AL3" s="186"/>
      <c r="AM3" s="186"/>
      <c r="AN3" s="186"/>
      <c r="AO3" s="875"/>
      <c r="AP3" s="875"/>
      <c r="AQ3" s="875"/>
      <c r="AR3" s="875"/>
      <c r="AS3" s="875"/>
      <c r="AT3" s="875"/>
      <c r="AU3" s="875"/>
      <c r="AV3" s="876" t="str">
        <f>IF(AND(OsnPodaci!A16="DA",LEN(OsnPodaci!B16)=12),OsnPodaci!B16,"-")</f>
        <v>209197100002</v>
      </c>
      <c r="AW3" s="183"/>
      <c r="AX3" s="1123"/>
      <c r="AY3" s="183"/>
      <c r="AZ3" s="183"/>
      <c r="BA3" s="183"/>
      <c r="BB3" s="183"/>
      <c r="BC3" s="183"/>
      <c r="BD3" s="183"/>
      <c r="BE3" s="183"/>
      <c r="BF3" s="183"/>
      <c r="BG3" s="183"/>
      <c r="BH3" s="183"/>
      <c r="BI3" s="183"/>
      <c r="BJ3" s="183"/>
      <c r="BK3" s="183"/>
      <c r="BL3" s="183"/>
      <c r="BM3" s="183"/>
      <c r="BN3" s="183"/>
      <c r="BO3" s="183"/>
      <c r="BP3" s="183"/>
      <c r="BQ3" s="183"/>
      <c r="BR3" s="183"/>
      <c r="BS3" s="183"/>
      <c r="BT3" s="183"/>
      <c r="BU3" s="183"/>
      <c r="BV3" s="183"/>
      <c r="BW3" s="183"/>
      <c r="BX3" s="183"/>
      <c r="BY3" s="183"/>
      <c r="BZ3" s="183"/>
      <c r="CA3" s="183"/>
      <c r="CB3" s="183"/>
      <c r="CC3" s="183"/>
      <c r="CD3" s="183"/>
      <c r="CE3" s="183"/>
      <c r="CF3" s="183"/>
      <c r="CG3" s="183"/>
      <c r="CH3" s="183"/>
      <c r="CI3" s="183"/>
      <c r="CJ3" s="183"/>
      <c r="CK3" s="183"/>
      <c r="CL3" s="183"/>
      <c r="CM3" s="183"/>
      <c r="CN3" s="183"/>
      <c r="CO3" s="183"/>
      <c r="CP3" s="183"/>
      <c r="CQ3" s="183"/>
      <c r="CR3" s="183"/>
      <c r="CS3" s="183"/>
      <c r="CT3" s="183"/>
      <c r="CU3" s="183"/>
      <c r="CV3" s="183"/>
      <c r="CW3" s="183"/>
      <c r="CX3" s="183"/>
      <c r="CY3" s="183"/>
      <c r="CZ3" s="183"/>
      <c r="DA3" s="183"/>
      <c r="DB3" s="183"/>
      <c r="DC3" s="183"/>
      <c r="DD3" s="183"/>
      <c r="DE3" s="183"/>
      <c r="DF3" s="183"/>
      <c r="DG3" s="183"/>
      <c r="DH3" s="183"/>
      <c r="DI3" s="183"/>
      <c r="DJ3" s="183"/>
      <c r="DK3" s="183"/>
      <c r="DL3" s="183"/>
      <c r="DM3" s="183"/>
      <c r="DN3" s="183"/>
      <c r="DO3" s="183"/>
      <c r="DP3" s="183"/>
      <c r="DQ3" s="183"/>
      <c r="DR3" s="183"/>
      <c r="DS3" s="183"/>
      <c r="DT3" s="183"/>
      <c r="DU3" s="183"/>
      <c r="DV3" s="183"/>
      <c r="DW3" s="183"/>
      <c r="DX3" s="183"/>
      <c r="DY3" s="183"/>
      <c r="DZ3" s="183"/>
      <c r="EA3" s="183"/>
      <c r="EB3" s="183"/>
      <c r="EC3" s="183"/>
      <c r="ED3" s="183"/>
      <c r="EE3" s="183"/>
      <c r="EF3" s="183"/>
      <c r="EG3" s="183"/>
      <c r="EH3" s="183"/>
      <c r="EI3" s="183"/>
      <c r="EJ3" s="183"/>
      <c r="EK3" s="183"/>
      <c r="EL3" s="183"/>
      <c r="EM3" s="183"/>
      <c r="EN3" s="183"/>
      <c r="EO3" s="183"/>
      <c r="EP3" s="183"/>
      <c r="EQ3" s="183"/>
      <c r="ER3" s="183"/>
      <c r="ES3" s="183"/>
      <c r="ET3" s="183"/>
      <c r="EU3" s="183"/>
      <c r="EV3" s="183"/>
      <c r="EW3" s="183"/>
      <c r="EX3" s="183"/>
      <c r="EY3" s="183"/>
      <c r="EZ3" s="183"/>
      <c r="FA3" s="183"/>
      <c r="FB3" s="183"/>
      <c r="FC3" s="183"/>
      <c r="FD3" s="183"/>
      <c r="FE3" s="183"/>
      <c r="FF3" s="183"/>
      <c r="FG3" s="183"/>
      <c r="FH3" s="183"/>
      <c r="FI3" s="183"/>
      <c r="FJ3" s="183"/>
      <c r="FK3" s="183"/>
      <c r="FL3" s="183"/>
      <c r="FM3" s="183"/>
      <c r="FN3" s="183"/>
      <c r="FO3" s="183"/>
      <c r="FP3" s="183"/>
      <c r="FQ3" s="183"/>
      <c r="FR3" s="183"/>
      <c r="FS3" s="183"/>
      <c r="FT3" s="183"/>
      <c r="FU3" s="183"/>
      <c r="FV3" s="183"/>
      <c r="FW3" s="183"/>
      <c r="FX3" s="183"/>
      <c r="FY3" s="183"/>
      <c r="FZ3" s="183"/>
      <c r="GA3" s="183"/>
      <c r="GB3" s="183"/>
      <c r="GC3" s="183"/>
      <c r="GD3" s="183"/>
      <c r="GE3" s="183"/>
      <c r="GF3" s="183"/>
      <c r="GG3" s="183"/>
      <c r="GH3" s="183"/>
      <c r="GI3" s="183"/>
      <c r="GJ3" s="183"/>
      <c r="GK3" s="183"/>
      <c r="GL3" s="183"/>
      <c r="GM3" s="183"/>
      <c r="GN3" s="183"/>
      <c r="GO3" s="183"/>
      <c r="GP3" s="183"/>
      <c r="GQ3" s="183"/>
      <c r="GR3" s="183"/>
      <c r="GS3" s="183"/>
      <c r="GT3" s="183"/>
      <c r="GU3" s="183"/>
      <c r="GV3" s="183"/>
      <c r="GW3" s="183"/>
      <c r="GX3" s="183"/>
      <c r="GY3" s="183"/>
      <c r="GZ3" s="183"/>
      <c r="HA3" s="183"/>
      <c r="HB3" s="183"/>
      <c r="HC3" s="183"/>
      <c r="HD3" s="183"/>
      <c r="HE3" s="183"/>
      <c r="HF3" s="183"/>
      <c r="HG3" s="183"/>
      <c r="HH3" s="183"/>
      <c r="HI3" s="183"/>
      <c r="HJ3" s="183"/>
      <c r="HK3" s="183"/>
      <c r="HL3" s="183"/>
      <c r="HM3" s="183"/>
      <c r="HN3" s="183"/>
      <c r="HO3" s="183"/>
      <c r="HP3" s="183"/>
      <c r="HQ3" s="183"/>
      <c r="HR3" s="183"/>
      <c r="HS3" s="183"/>
      <c r="HT3" s="183"/>
      <c r="HU3" s="183"/>
      <c r="HV3" s="183"/>
      <c r="HW3" s="183"/>
      <c r="HX3" s="183"/>
      <c r="HY3" s="183"/>
      <c r="HZ3" s="183"/>
      <c r="IA3" s="183"/>
      <c r="IB3" s="183"/>
      <c r="IC3" s="183"/>
      <c r="ID3" s="183"/>
      <c r="IE3" s="183"/>
      <c r="IF3" s="183"/>
      <c r="IG3" s="183"/>
      <c r="IH3" s="183"/>
      <c r="II3" s="183"/>
      <c r="IJ3" s="183"/>
      <c r="IK3" s="183"/>
      <c r="IL3" s="183"/>
      <c r="IM3" s="183"/>
      <c r="IN3" s="183"/>
      <c r="IO3" s="183"/>
      <c r="IP3" s="183"/>
      <c r="IQ3" s="183"/>
      <c r="IR3" s="183"/>
      <c r="IS3" s="183"/>
      <c r="IT3" s="183"/>
      <c r="IU3" s="183"/>
      <c r="IV3" s="183"/>
      <c r="IW3" s="183"/>
      <c r="IX3" s="183"/>
      <c r="IY3" s="183"/>
      <c r="IZ3" s="183"/>
      <c r="JA3" s="183"/>
      <c r="JB3" s="183"/>
      <c r="JC3" s="183"/>
      <c r="JD3" s="183"/>
      <c r="JE3" s="183"/>
      <c r="JF3" s="183"/>
      <c r="JG3" s="183"/>
      <c r="JH3" s="183"/>
      <c r="JI3" s="183"/>
      <c r="JJ3" s="183"/>
      <c r="JK3" s="183"/>
      <c r="JL3" s="183"/>
      <c r="JM3" s="183"/>
      <c r="JN3" s="183"/>
      <c r="JO3" s="183"/>
      <c r="JP3" s="183"/>
      <c r="JQ3" s="183"/>
      <c r="JR3" s="183"/>
      <c r="JS3" s="183"/>
      <c r="JT3" s="183"/>
      <c r="JU3" s="183"/>
      <c r="JV3" s="183"/>
      <c r="JW3" s="183"/>
      <c r="JX3" s="183"/>
      <c r="JY3" s="183"/>
      <c r="JZ3" s="183"/>
      <c r="KA3" s="183"/>
      <c r="KB3" s="183"/>
      <c r="KC3" s="183"/>
      <c r="KD3" s="183"/>
      <c r="KE3" s="183"/>
      <c r="KF3" s="183"/>
      <c r="KG3" s="183"/>
      <c r="KH3" s="183"/>
      <c r="KI3" s="183"/>
      <c r="KJ3" s="183"/>
      <c r="KK3" s="183"/>
      <c r="KL3" s="183"/>
      <c r="KM3" s="183"/>
      <c r="KN3" s="183"/>
      <c r="KO3" s="183"/>
      <c r="KP3" s="183"/>
      <c r="KQ3" s="183"/>
      <c r="KR3" s="183"/>
      <c r="KS3" s="183"/>
      <c r="KT3" s="183"/>
      <c r="KU3" s="183"/>
      <c r="KV3" s="183"/>
      <c r="KW3" s="183"/>
      <c r="KX3" s="183"/>
      <c r="KY3" s="183"/>
      <c r="KZ3" s="183"/>
      <c r="LA3" s="183"/>
      <c r="LB3" s="183"/>
      <c r="LC3" s="183"/>
      <c r="LD3" s="183"/>
      <c r="LE3" s="183"/>
      <c r="LF3" s="183"/>
      <c r="LG3" s="183"/>
      <c r="LH3" s="183"/>
      <c r="LI3" s="183"/>
      <c r="LJ3" s="183"/>
      <c r="LK3" s="183"/>
      <c r="LL3" s="183"/>
      <c r="LM3" s="183"/>
      <c r="LN3" s="183"/>
      <c r="LO3" s="183"/>
      <c r="LP3" s="183"/>
      <c r="LQ3" s="183"/>
      <c r="LR3" s="183"/>
      <c r="LS3" s="183"/>
      <c r="LT3" s="183"/>
      <c r="LU3" s="183"/>
      <c r="LV3" s="183"/>
      <c r="LW3" s="183"/>
      <c r="LX3" s="183"/>
      <c r="LY3" s="183"/>
      <c r="LZ3" s="183"/>
      <c r="MA3" s="183"/>
      <c r="MB3" s="183"/>
      <c r="MC3" s="183"/>
      <c r="MD3" s="183"/>
      <c r="ME3" s="183"/>
      <c r="MF3" s="183"/>
      <c r="MG3" s="183"/>
      <c r="MH3" s="183"/>
      <c r="MI3" s="183"/>
      <c r="MJ3" s="183"/>
      <c r="MK3" s="183"/>
      <c r="ML3" s="183"/>
      <c r="MM3" s="183"/>
      <c r="MN3" s="183"/>
      <c r="MO3" s="183"/>
      <c r="MP3" s="183"/>
      <c r="MQ3" s="183"/>
      <c r="MR3" s="183"/>
      <c r="MS3" s="183"/>
      <c r="MT3" s="183"/>
      <c r="MU3" s="183"/>
      <c r="MV3" s="183"/>
      <c r="MW3" s="183"/>
      <c r="MX3" s="183"/>
      <c r="MY3" s="183"/>
      <c r="MZ3" s="183"/>
      <c r="NA3" s="183"/>
      <c r="NB3" s="183"/>
      <c r="NC3" s="183"/>
      <c r="ND3" s="183"/>
      <c r="NE3" s="183"/>
      <c r="NF3" s="183"/>
      <c r="NG3" s="183"/>
      <c r="NH3" s="183"/>
      <c r="NI3" s="183"/>
      <c r="NJ3" s="183"/>
      <c r="NK3" s="183"/>
      <c r="NL3" s="183"/>
      <c r="NM3" s="183"/>
      <c r="NN3" s="183"/>
      <c r="NO3" s="183"/>
      <c r="NP3" s="183"/>
      <c r="NQ3" s="183"/>
      <c r="NR3" s="183"/>
      <c r="NS3" s="183"/>
      <c r="NT3" s="183"/>
      <c r="NU3" s="183"/>
      <c r="NV3" s="183"/>
      <c r="NW3" s="183"/>
      <c r="NX3" s="183"/>
      <c r="NY3" s="183"/>
      <c r="NZ3" s="183"/>
      <c r="OA3" s="183"/>
      <c r="OB3" s="183"/>
      <c r="OC3" s="183"/>
      <c r="OD3" s="183"/>
      <c r="OE3" s="183"/>
      <c r="OF3" s="183"/>
      <c r="OG3" s="183"/>
      <c r="OH3" s="183"/>
      <c r="OI3" s="183"/>
      <c r="OJ3" s="183"/>
      <c r="OK3" s="183"/>
      <c r="OL3" s="183"/>
      <c r="OM3" s="183"/>
      <c r="ON3" s="183"/>
      <c r="OO3" s="183"/>
      <c r="OP3" s="183"/>
      <c r="OQ3" s="183"/>
      <c r="OR3" s="183"/>
      <c r="OS3" s="183"/>
      <c r="OT3" s="183"/>
      <c r="OU3" s="183"/>
      <c r="OV3" s="183"/>
      <c r="OW3" s="183"/>
      <c r="OX3" s="183"/>
      <c r="OY3" s="183"/>
      <c r="OZ3" s="183"/>
      <c r="PA3" s="183"/>
      <c r="PB3" s="183"/>
      <c r="PC3" s="183"/>
      <c r="PD3" s="183"/>
      <c r="PE3" s="183"/>
      <c r="PF3" s="183"/>
      <c r="PG3" s="183"/>
      <c r="PH3" s="183"/>
      <c r="PI3" s="183"/>
      <c r="PJ3" s="183"/>
      <c r="PK3" s="183"/>
      <c r="PL3" s="183"/>
      <c r="PM3" s="183"/>
      <c r="PN3" s="183"/>
      <c r="PO3" s="183"/>
      <c r="PP3" s="183"/>
      <c r="PQ3" s="183"/>
      <c r="PR3" s="183"/>
      <c r="PS3" s="183"/>
      <c r="PT3" s="183"/>
      <c r="PU3" s="183"/>
      <c r="PV3" s="183"/>
      <c r="PW3" s="183"/>
      <c r="PX3" s="183"/>
      <c r="PY3" s="183"/>
      <c r="PZ3" s="183"/>
      <c r="QA3" s="183"/>
      <c r="QB3" s="183"/>
      <c r="QC3" s="183"/>
      <c r="QD3" s="183"/>
      <c r="QE3" s="183"/>
      <c r="QF3" s="183"/>
      <c r="QG3" s="183"/>
      <c r="QH3" s="183"/>
      <c r="QI3" s="183"/>
      <c r="QJ3" s="183"/>
      <c r="QK3" s="183"/>
      <c r="QL3" s="183"/>
      <c r="QM3" s="183"/>
      <c r="QN3" s="183"/>
      <c r="QO3" s="183"/>
      <c r="QP3" s="183"/>
      <c r="QQ3" s="183"/>
      <c r="QR3" s="183"/>
      <c r="QS3" s="183"/>
      <c r="QT3" s="183"/>
      <c r="QU3" s="183"/>
      <c r="QV3" s="183"/>
      <c r="QW3" s="183"/>
      <c r="QX3" s="183"/>
      <c r="QY3" s="183"/>
      <c r="QZ3" s="183"/>
      <c r="RA3" s="183"/>
      <c r="RB3" s="183"/>
      <c r="RC3" s="183"/>
      <c r="RD3" s="183"/>
      <c r="RE3" s="183"/>
      <c r="RF3" s="183"/>
      <c r="RG3" s="183"/>
      <c r="RH3" s="183"/>
      <c r="RI3" s="183"/>
      <c r="RJ3" s="183"/>
      <c r="RK3" s="183"/>
      <c r="RL3" s="183"/>
      <c r="RM3" s="183"/>
      <c r="RN3" s="183"/>
      <c r="RO3" s="183"/>
      <c r="RP3" s="183"/>
      <c r="RQ3" s="183"/>
      <c r="RR3" s="183"/>
      <c r="RS3" s="183"/>
      <c r="RT3" s="183"/>
      <c r="RU3" s="183"/>
      <c r="RV3" s="183"/>
      <c r="RW3" s="183"/>
      <c r="RX3" s="183"/>
      <c r="RY3" s="183"/>
      <c r="RZ3" s="183"/>
      <c r="SA3" s="183"/>
      <c r="SB3" s="183"/>
      <c r="SC3" s="183"/>
      <c r="SD3" s="183"/>
      <c r="SE3" s="183"/>
      <c r="SF3" s="183"/>
      <c r="SG3" s="183"/>
      <c r="SH3" s="183"/>
      <c r="SI3" s="183"/>
      <c r="SJ3" s="183"/>
      <c r="SK3" s="183"/>
      <c r="SL3" s="183"/>
      <c r="SM3" s="183"/>
      <c r="SN3" s="183"/>
      <c r="SO3" s="183"/>
      <c r="SP3" s="183"/>
      <c r="SQ3" s="183"/>
      <c r="SR3" s="183"/>
      <c r="SS3" s="183"/>
      <c r="ST3" s="183"/>
      <c r="SU3" s="183"/>
      <c r="SV3" s="183"/>
      <c r="SW3" s="183"/>
      <c r="SX3" s="183"/>
      <c r="SY3" s="183"/>
      <c r="SZ3" s="183"/>
      <c r="TA3" s="183"/>
      <c r="TB3" s="183"/>
      <c r="TC3" s="183"/>
      <c r="TD3" s="183"/>
      <c r="TE3" s="183"/>
      <c r="TF3" s="183"/>
      <c r="TG3" s="183"/>
      <c r="TH3" s="183"/>
      <c r="TI3" s="183"/>
      <c r="TJ3" s="183"/>
      <c r="TK3" s="183"/>
      <c r="TL3" s="183"/>
      <c r="TM3" s="183"/>
      <c r="TN3" s="183"/>
      <c r="TO3" s="183"/>
      <c r="TP3" s="183"/>
      <c r="TQ3" s="183"/>
      <c r="TR3" s="183"/>
      <c r="TS3" s="183"/>
      <c r="TT3" s="183"/>
      <c r="TU3" s="183"/>
      <c r="TV3" s="183"/>
      <c r="TW3" s="183"/>
      <c r="TX3" s="183"/>
      <c r="TY3" s="183"/>
      <c r="TZ3" s="183"/>
      <c r="UA3" s="183"/>
      <c r="UB3" s="183"/>
      <c r="UC3" s="183"/>
      <c r="UD3" s="183"/>
      <c r="UE3" s="183"/>
      <c r="UF3" s="183"/>
      <c r="UG3" s="183"/>
      <c r="UH3" s="183"/>
      <c r="UI3" s="183"/>
      <c r="UJ3" s="183"/>
      <c r="UK3" s="183"/>
      <c r="UL3" s="183"/>
      <c r="UM3" s="183"/>
      <c r="UN3" s="183"/>
      <c r="UO3" s="183"/>
      <c r="UP3" s="183"/>
      <c r="UQ3" s="183"/>
      <c r="UR3" s="183"/>
      <c r="US3" s="183"/>
      <c r="UT3" s="183"/>
      <c r="UU3" s="183"/>
      <c r="UV3" s="183"/>
      <c r="UW3" s="183"/>
      <c r="UX3" s="183"/>
      <c r="UY3" s="183"/>
      <c r="UZ3" s="183"/>
      <c r="VA3" s="183"/>
      <c r="VB3" s="183"/>
      <c r="VC3" s="183"/>
      <c r="VD3" s="183"/>
      <c r="VE3" s="183"/>
      <c r="VF3" s="183"/>
      <c r="VG3" s="183"/>
      <c r="VH3" s="183"/>
      <c r="VI3" s="183"/>
      <c r="VJ3" s="183"/>
      <c r="VK3" s="183"/>
      <c r="VL3" s="183"/>
      <c r="VM3" s="183"/>
      <c r="VN3" s="183"/>
      <c r="VO3" s="183"/>
      <c r="VP3" s="183"/>
      <c r="VQ3" s="183"/>
      <c r="VR3" s="183"/>
      <c r="VS3" s="183"/>
      <c r="VT3" s="183"/>
      <c r="VU3" s="183"/>
      <c r="VV3" s="183"/>
      <c r="VW3" s="183"/>
      <c r="VX3" s="183"/>
      <c r="VY3" s="183"/>
      <c r="VZ3" s="183"/>
      <c r="WA3" s="183"/>
      <c r="WB3" s="183"/>
      <c r="WC3" s="183"/>
      <c r="WD3" s="183"/>
      <c r="WE3" s="183"/>
      <c r="WF3" s="183"/>
      <c r="WG3" s="183"/>
      <c r="WH3" s="183"/>
      <c r="WI3" s="183"/>
      <c r="WJ3" s="183"/>
      <c r="WK3" s="183"/>
      <c r="WL3" s="183"/>
      <c r="WM3" s="183"/>
      <c r="WN3" s="183"/>
      <c r="WO3" s="183"/>
      <c r="WP3" s="183"/>
      <c r="WQ3" s="183"/>
      <c r="WR3" s="183"/>
      <c r="WS3" s="183"/>
      <c r="WT3" s="183"/>
      <c r="WU3" s="183"/>
      <c r="WV3" s="183"/>
      <c r="WW3" s="183"/>
      <c r="WX3" s="183"/>
      <c r="WY3" s="183"/>
      <c r="WZ3" s="183"/>
      <c r="XA3" s="183"/>
      <c r="XB3" s="183"/>
      <c r="XC3" s="183"/>
      <c r="XD3" s="183"/>
      <c r="XE3" s="183"/>
      <c r="XF3" s="183"/>
      <c r="XG3" s="183"/>
      <c r="XH3" s="183"/>
      <c r="XI3" s="183"/>
      <c r="XJ3" s="183"/>
      <c r="XK3" s="183"/>
      <c r="XL3" s="183"/>
      <c r="XM3" s="183"/>
      <c r="XN3" s="183"/>
      <c r="XO3" s="183"/>
      <c r="XP3" s="183"/>
      <c r="XQ3" s="183"/>
      <c r="XR3" s="183"/>
      <c r="XS3" s="183"/>
      <c r="XT3" s="183"/>
      <c r="XU3" s="183"/>
      <c r="XV3" s="183"/>
      <c r="XW3" s="183"/>
      <c r="XX3" s="183"/>
      <c r="XY3" s="183"/>
      <c r="XZ3" s="183"/>
      <c r="YA3" s="183"/>
      <c r="YB3" s="183"/>
      <c r="YC3" s="183"/>
      <c r="YD3" s="183"/>
      <c r="YE3" s="183"/>
      <c r="YF3" s="183"/>
      <c r="YG3" s="183"/>
      <c r="YH3" s="183"/>
      <c r="YI3" s="183"/>
      <c r="YJ3" s="183"/>
      <c r="YK3" s="183"/>
      <c r="YL3" s="183"/>
      <c r="YM3" s="183"/>
      <c r="YN3" s="183"/>
      <c r="YO3" s="183"/>
      <c r="YP3" s="183"/>
      <c r="YQ3" s="183"/>
      <c r="YR3" s="183"/>
      <c r="YS3" s="183"/>
      <c r="YT3" s="183"/>
      <c r="YU3" s="183"/>
      <c r="YV3" s="183"/>
      <c r="YW3" s="183"/>
      <c r="YX3" s="183"/>
      <c r="YY3" s="183"/>
      <c r="YZ3" s="183"/>
      <c r="ZA3" s="183"/>
      <c r="ZB3" s="183"/>
      <c r="ZC3" s="183"/>
      <c r="ZD3" s="183"/>
      <c r="ZE3" s="183"/>
      <c r="ZF3" s="183"/>
      <c r="ZG3" s="183"/>
      <c r="ZH3" s="183"/>
      <c r="ZI3" s="183"/>
      <c r="ZJ3" s="183"/>
      <c r="ZK3" s="183"/>
      <c r="ZL3" s="183"/>
      <c r="ZM3" s="183"/>
      <c r="ZN3" s="183"/>
      <c r="ZO3" s="183"/>
      <c r="ZP3" s="183"/>
      <c r="ZQ3" s="183"/>
      <c r="ZR3" s="183"/>
      <c r="ZS3" s="183"/>
      <c r="ZT3" s="183"/>
      <c r="ZU3" s="183"/>
      <c r="ZV3" s="183"/>
      <c r="ZW3" s="183"/>
      <c r="ZX3" s="183"/>
      <c r="ZY3" s="183"/>
      <c r="ZZ3" s="183"/>
      <c r="AAA3" s="183"/>
      <c r="AAB3" s="183"/>
      <c r="AAC3" s="183"/>
      <c r="AAD3" s="183"/>
      <c r="AAE3" s="183"/>
      <c r="AAF3" s="183"/>
      <c r="AAG3" s="183"/>
      <c r="AAH3" s="183"/>
      <c r="AAI3" s="183"/>
      <c r="AAJ3" s="183"/>
      <c r="AAK3" s="183"/>
      <c r="AAL3" s="183"/>
      <c r="AAM3" s="183"/>
      <c r="AAN3" s="183"/>
      <c r="AAO3" s="183"/>
      <c r="AAP3" s="183"/>
      <c r="AAQ3" s="183"/>
      <c r="AAR3" s="183"/>
      <c r="AAS3" s="183"/>
      <c r="AAT3" s="183"/>
      <c r="AAU3" s="183"/>
      <c r="AAV3" s="183"/>
      <c r="AAW3" s="183"/>
      <c r="AAX3" s="183"/>
      <c r="AAY3" s="183"/>
      <c r="AAZ3" s="183"/>
      <c r="ABA3" s="183"/>
      <c r="ABB3" s="183"/>
      <c r="ABC3" s="183"/>
      <c r="ABD3" s="183"/>
      <c r="ABE3" s="183"/>
      <c r="ABF3" s="183"/>
      <c r="ABG3" s="183"/>
      <c r="ABH3" s="183"/>
      <c r="ABI3" s="183"/>
      <c r="ABJ3" s="183"/>
      <c r="ABK3" s="183"/>
      <c r="ABL3" s="183"/>
      <c r="ABM3" s="183"/>
      <c r="ABN3" s="183"/>
      <c r="ABO3" s="183"/>
      <c r="ABP3" s="183"/>
      <c r="ABQ3" s="183"/>
      <c r="ABR3" s="183"/>
      <c r="ABS3" s="183"/>
      <c r="ABT3" s="183"/>
      <c r="ABU3" s="183"/>
      <c r="ABV3" s="183"/>
      <c r="ABW3" s="183"/>
      <c r="ABX3" s="183"/>
      <c r="ABY3" s="183"/>
      <c r="ABZ3" s="183"/>
      <c r="ACA3" s="183"/>
      <c r="ACB3" s="183"/>
      <c r="ACC3" s="183"/>
      <c r="ACD3" s="183"/>
      <c r="ACE3" s="183"/>
      <c r="ACF3" s="183"/>
      <c r="ACG3" s="183"/>
      <c r="ACH3" s="183"/>
      <c r="ACI3" s="183"/>
      <c r="ACJ3" s="183"/>
      <c r="ACK3" s="183"/>
      <c r="ACL3" s="183"/>
      <c r="ACM3" s="183"/>
      <c r="ACN3" s="183"/>
      <c r="ACO3" s="183"/>
      <c r="ACP3" s="183"/>
      <c r="ACQ3" s="183"/>
      <c r="ACR3" s="183"/>
      <c r="ACS3" s="183"/>
      <c r="ACT3" s="183"/>
      <c r="ACU3" s="183"/>
      <c r="ACV3" s="183"/>
      <c r="ACW3" s="183"/>
      <c r="ACX3" s="183"/>
      <c r="ACY3" s="183"/>
      <c r="ACZ3" s="183"/>
      <c r="ADA3" s="183"/>
      <c r="ADB3" s="183"/>
      <c r="ADC3" s="183"/>
      <c r="ADD3" s="183"/>
      <c r="ADE3" s="183"/>
      <c r="ADF3" s="183"/>
      <c r="ADG3" s="183"/>
      <c r="ADH3" s="183"/>
      <c r="ADI3" s="183"/>
      <c r="ADJ3" s="183"/>
      <c r="ADK3" s="183"/>
      <c r="ADL3" s="183"/>
      <c r="ADM3" s="183"/>
      <c r="ADN3" s="183"/>
      <c r="ADO3" s="183"/>
      <c r="ADP3" s="183"/>
      <c r="ADQ3" s="183"/>
      <c r="ADR3" s="183"/>
      <c r="ADS3" s="183"/>
      <c r="ADT3" s="183"/>
      <c r="ADU3" s="183"/>
      <c r="ADV3" s="183"/>
      <c r="ADW3" s="183"/>
      <c r="ADX3" s="183"/>
      <c r="ADY3" s="183"/>
      <c r="ADZ3" s="183"/>
      <c r="AEA3" s="183"/>
      <c r="AEB3" s="183"/>
      <c r="AEC3" s="183"/>
      <c r="AED3" s="183"/>
      <c r="AEE3" s="183"/>
      <c r="AEF3" s="183"/>
      <c r="AEG3" s="183"/>
      <c r="AEH3" s="183"/>
      <c r="AEI3" s="183"/>
      <c r="AEJ3" s="183"/>
      <c r="AEK3" s="183"/>
      <c r="AEL3" s="183"/>
      <c r="AEM3" s="183"/>
      <c r="AEN3" s="183"/>
      <c r="AEO3" s="183"/>
      <c r="AEP3" s="183"/>
      <c r="AEQ3" s="183"/>
      <c r="AER3" s="183"/>
      <c r="AES3" s="183"/>
      <c r="AET3" s="183"/>
      <c r="AEU3" s="183"/>
      <c r="AEV3" s="183"/>
      <c r="AEW3" s="183"/>
      <c r="AEX3" s="183"/>
      <c r="AEY3" s="183"/>
      <c r="AEZ3" s="183"/>
      <c r="AFA3" s="183"/>
      <c r="AFB3" s="183"/>
      <c r="AFC3" s="183"/>
      <c r="AFD3" s="183"/>
      <c r="AFE3" s="183"/>
      <c r="AFF3" s="183"/>
      <c r="AFG3" s="183"/>
      <c r="AFH3" s="183"/>
      <c r="AFI3" s="183"/>
      <c r="AFJ3" s="183"/>
      <c r="AFK3" s="183"/>
      <c r="AFL3" s="183"/>
      <c r="AFM3" s="183"/>
      <c r="AFN3" s="183"/>
      <c r="AFO3" s="183"/>
      <c r="AFP3" s="183"/>
      <c r="AFQ3" s="183"/>
      <c r="AFR3" s="183"/>
      <c r="AFS3" s="183"/>
      <c r="AFT3" s="183"/>
      <c r="AFU3" s="183"/>
      <c r="AFV3" s="183"/>
      <c r="AFW3" s="183"/>
      <c r="AFX3" s="183"/>
      <c r="AFY3" s="183"/>
      <c r="AFZ3" s="183"/>
      <c r="AGA3" s="183"/>
      <c r="AGB3" s="183"/>
      <c r="AGC3" s="183"/>
      <c r="AGD3" s="183"/>
      <c r="AGE3" s="183"/>
      <c r="AGF3" s="183"/>
      <c r="AGG3" s="183"/>
      <c r="AGH3" s="183"/>
      <c r="AGI3" s="183"/>
      <c r="AGJ3" s="183"/>
      <c r="AGK3" s="183"/>
      <c r="AGL3" s="183"/>
      <c r="AGM3" s="183"/>
      <c r="AGN3" s="183"/>
      <c r="AGO3" s="183"/>
      <c r="AGP3" s="183"/>
      <c r="AGQ3" s="183"/>
      <c r="AGR3" s="183"/>
      <c r="AGS3" s="183"/>
      <c r="AGT3" s="183"/>
      <c r="AGU3" s="183"/>
      <c r="AGV3" s="183"/>
      <c r="AGW3" s="183"/>
      <c r="AGX3" s="183"/>
      <c r="AGY3" s="183"/>
      <c r="AGZ3" s="183"/>
      <c r="AHA3" s="183"/>
      <c r="AHB3" s="183"/>
      <c r="AHC3" s="183"/>
      <c r="AHD3" s="183"/>
      <c r="AHE3" s="183"/>
      <c r="AHF3" s="183"/>
      <c r="AHG3" s="183"/>
      <c r="AHH3" s="183"/>
      <c r="AHI3" s="183"/>
      <c r="AHJ3" s="183"/>
      <c r="AHK3" s="183"/>
      <c r="AHL3" s="183"/>
      <c r="AHM3" s="183"/>
      <c r="AHN3" s="183"/>
      <c r="AHO3" s="183"/>
      <c r="AHP3" s="183"/>
      <c r="AHQ3" s="183"/>
      <c r="AHR3" s="183"/>
      <c r="AHS3" s="183"/>
      <c r="AHT3" s="183"/>
      <c r="AHU3" s="183"/>
      <c r="AHV3" s="183"/>
      <c r="AHW3" s="183"/>
      <c r="AHX3" s="183"/>
      <c r="AHY3" s="183"/>
      <c r="AHZ3" s="183"/>
      <c r="AIA3" s="183"/>
      <c r="AIB3" s="183"/>
      <c r="AIC3" s="183"/>
      <c r="AID3" s="183"/>
      <c r="AIE3" s="183"/>
      <c r="AIF3" s="183"/>
      <c r="AIG3" s="183"/>
      <c r="AIH3" s="183"/>
      <c r="AII3" s="183"/>
      <c r="AIJ3" s="183"/>
      <c r="AIK3" s="183"/>
      <c r="AIL3" s="183"/>
      <c r="AIM3" s="183"/>
      <c r="AIN3" s="183"/>
      <c r="AIO3" s="183"/>
      <c r="AIP3" s="183"/>
      <c r="AIQ3" s="183"/>
      <c r="AIR3" s="183"/>
      <c r="AIS3" s="183"/>
      <c r="AIT3" s="183"/>
      <c r="AIU3" s="183"/>
      <c r="AIV3" s="183"/>
      <c r="AIW3" s="183"/>
      <c r="AIX3" s="183"/>
      <c r="AIY3" s="183"/>
      <c r="AIZ3" s="183"/>
      <c r="AJA3" s="183"/>
      <c r="AJB3" s="183"/>
      <c r="AJC3" s="183"/>
      <c r="AJD3" s="183"/>
      <c r="AJE3" s="183"/>
      <c r="AJF3" s="183"/>
      <c r="AJG3" s="183"/>
      <c r="AJH3" s="183"/>
      <c r="AJI3" s="183"/>
      <c r="AJJ3" s="183"/>
      <c r="AJK3" s="183"/>
      <c r="AJL3" s="183"/>
      <c r="AJM3" s="183"/>
      <c r="AJN3" s="183"/>
      <c r="AJO3" s="183"/>
      <c r="AJP3" s="183"/>
      <c r="AJQ3" s="183"/>
      <c r="AJR3" s="183"/>
      <c r="AJS3" s="183"/>
      <c r="AJT3" s="183"/>
      <c r="AJU3" s="183"/>
      <c r="AJV3" s="183"/>
      <c r="AJW3" s="183"/>
      <c r="AJX3" s="183"/>
      <c r="AJY3" s="183"/>
      <c r="AJZ3" s="183"/>
      <c r="AKA3" s="183"/>
      <c r="AKB3" s="183"/>
      <c r="AKC3" s="183"/>
      <c r="AKD3" s="183"/>
      <c r="AKE3" s="183"/>
      <c r="AKF3" s="183"/>
      <c r="AKG3" s="183"/>
      <c r="AKH3" s="183"/>
      <c r="AKI3" s="183"/>
      <c r="AKJ3" s="183"/>
      <c r="AKK3" s="183"/>
      <c r="AKL3" s="183"/>
      <c r="AKM3" s="183"/>
      <c r="AKN3" s="183"/>
      <c r="AKO3" s="183"/>
      <c r="AKP3" s="183"/>
      <c r="AKQ3" s="183"/>
      <c r="AKR3" s="183"/>
      <c r="AKS3" s="183"/>
      <c r="AKT3" s="183"/>
      <c r="AKU3" s="183"/>
      <c r="AKV3" s="183"/>
      <c r="AKW3" s="183"/>
      <c r="AKX3" s="183"/>
      <c r="AKY3" s="183"/>
      <c r="AKZ3" s="183"/>
      <c r="ALA3" s="183"/>
      <c r="ALB3" s="183"/>
      <c r="ALC3" s="183"/>
      <c r="ALD3" s="183"/>
      <c r="ALE3" s="183"/>
      <c r="ALF3" s="183"/>
      <c r="ALG3" s="183"/>
      <c r="ALH3" s="183"/>
      <c r="ALI3" s="183"/>
      <c r="ALJ3" s="183"/>
      <c r="ALK3" s="183"/>
      <c r="ALL3" s="183"/>
      <c r="ALM3" s="183"/>
      <c r="ALN3" s="183"/>
      <c r="ALO3" s="183"/>
      <c r="ALP3" s="183"/>
      <c r="ALQ3" s="183"/>
      <c r="ALR3" s="183"/>
      <c r="ALS3" s="183"/>
      <c r="ALT3" s="183"/>
      <c r="ALU3" s="183"/>
      <c r="ALV3" s="183"/>
      <c r="ALW3" s="183"/>
      <c r="ALX3" s="183"/>
      <c r="ALY3" s="183"/>
      <c r="ALZ3" s="183"/>
      <c r="AMA3" s="183"/>
      <c r="AMB3" s="183"/>
      <c r="AMC3" s="183"/>
      <c r="AMD3" s="183"/>
      <c r="AME3" s="183"/>
      <c r="AMF3" s="183"/>
      <c r="AMG3" s="183"/>
      <c r="AMH3" s="183"/>
    </row>
    <row r="4" spans="1:1022" s="185" customFormat="1" ht="26.25" customHeight="1" x14ac:dyDescent="0.3">
      <c r="A4" s="183"/>
      <c r="B4" s="183"/>
      <c r="C4" s="183"/>
      <c r="D4" s="183"/>
      <c r="E4" s="183"/>
      <c r="F4" s="877" t="s">
        <v>2070</v>
      </c>
      <c r="G4" s="188"/>
      <c r="H4" s="188"/>
      <c r="I4" s="188"/>
      <c r="J4" s="188"/>
      <c r="K4" s="188"/>
      <c r="L4" s="188"/>
      <c r="M4" s="188"/>
      <c r="N4" s="188"/>
      <c r="O4" s="188"/>
      <c r="P4" s="187"/>
      <c r="Q4" s="187"/>
      <c r="R4" s="187"/>
      <c r="S4" s="187"/>
      <c r="T4" s="187"/>
      <c r="U4" s="187"/>
      <c r="V4" s="187"/>
      <c r="W4" s="187"/>
      <c r="X4" s="187"/>
      <c r="Y4" s="187"/>
      <c r="Z4" s="187"/>
      <c r="AA4" s="187"/>
      <c r="AB4" s="187"/>
      <c r="AC4" s="187"/>
      <c r="AD4" s="187"/>
      <c r="AE4" s="187"/>
      <c r="AF4" s="188"/>
      <c r="AG4" s="188"/>
      <c r="AH4" s="188"/>
      <c r="AI4" s="188"/>
      <c r="AJ4" s="188"/>
      <c r="AK4" s="188"/>
      <c r="AL4" s="188"/>
      <c r="AM4" s="188"/>
      <c r="AN4" s="188"/>
      <c r="AO4" s="884"/>
      <c r="AP4" s="884"/>
      <c r="AQ4" s="884"/>
      <c r="AR4" s="884"/>
      <c r="AS4" s="884"/>
      <c r="AT4" s="884"/>
      <c r="AU4" s="884"/>
      <c r="AV4" s="879" t="s">
        <v>2071</v>
      </c>
      <c r="AW4" s="183"/>
      <c r="AX4" s="1123"/>
      <c r="AY4" s="183"/>
      <c r="AZ4" s="183"/>
      <c r="BA4" s="183"/>
      <c r="BB4" s="183"/>
      <c r="BC4" s="183"/>
      <c r="BD4" s="183"/>
      <c r="BE4" s="183"/>
      <c r="BF4" s="183"/>
      <c r="BG4" s="183"/>
      <c r="BH4" s="183"/>
      <c r="BI4" s="183"/>
      <c r="BJ4" s="183"/>
      <c r="BK4" s="183"/>
      <c r="BL4" s="183"/>
      <c r="BM4" s="183"/>
      <c r="BN4" s="183"/>
      <c r="BO4" s="183"/>
      <c r="BP4" s="183"/>
      <c r="BQ4" s="183"/>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83"/>
      <c r="CP4" s="183"/>
      <c r="CQ4" s="183"/>
      <c r="CR4" s="183"/>
      <c r="CS4" s="183"/>
      <c r="CT4" s="183"/>
      <c r="CU4" s="183"/>
      <c r="CV4" s="183"/>
      <c r="CW4" s="183"/>
      <c r="CX4" s="183"/>
      <c r="CY4" s="183"/>
      <c r="CZ4" s="183"/>
      <c r="DA4" s="183"/>
      <c r="DB4" s="183"/>
      <c r="DC4" s="183"/>
      <c r="DD4" s="183"/>
      <c r="DE4" s="183"/>
      <c r="DF4" s="183"/>
      <c r="DG4" s="183"/>
      <c r="DH4" s="183"/>
      <c r="DI4" s="183"/>
      <c r="DJ4" s="183"/>
      <c r="DK4" s="183"/>
      <c r="DL4" s="183"/>
      <c r="DM4" s="183"/>
      <c r="DN4" s="183"/>
      <c r="DO4" s="183"/>
      <c r="DP4" s="183"/>
      <c r="DQ4" s="183"/>
      <c r="DR4" s="183"/>
      <c r="DS4" s="183"/>
      <c r="DT4" s="183"/>
      <c r="DU4" s="183"/>
      <c r="DV4" s="183"/>
      <c r="DW4" s="183"/>
      <c r="DX4" s="183"/>
      <c r="DY4" s="183"/>
      <c r="DZ4" s="183"/>
      <c r="EA4" s="183"/>
      <c r="EB4" s="183"/>
      <c r="EC4" s="183"/>
      <c r="ED4" s="183"/>
      <c r="EE4" s="183"/>
      <c r="EF4" s="183"/>
      <c r="EG4" s="183"/>
      <c r="EH4" s="183"/>
      <c r="EI4" s="183"/>
      <c r="EJ4" s="183"/>
      <c r="EK4" s="183"/>
      <c r="EL4" s="183"/>
      <c r="EM4" s="183"/>
      <c r="EN4" s="183"/>
      <c r="EO4" s="183"/>
      <c r="EP4" s="183"/>
      <c r="EQ4" s="183"/>
      <c r="ER4" s="183"/>
      <c r="ES4" s="183"/>
      <c r="ET4" s="183"/>
      <c r="EU4" s="183"/>
      <c r="EV4" s="183"/>
      <c r="EW4" s="183"/>
      <c r="EX4" s="183"/>
      <c r="EY4" s="183"/>
      <c r="EZ4" s="183"/>
      <c r="FA4" s="183"/>
      <c r="FB4" s="183"/>
      <c r="FC4" s="183"/>
      <c r="FD4" s="183"/>
      <c r="FE4" s="183"/>
      <c r="FF4" s="183"/>
      <c r="FG4" s="183"/>
      <c r="FH4" s="183"/>
      <c r="FI4" s="183"/>
      <c r="FJ4" s="183"/>
      <c r="FK4" s="183"/>
      <c r="FL4" s="183"/>
      <c r="FM4" s="183"/>
      <c r="FN4" s="183"/>
      <c r="FO4" s="183"/>
      <c r="FP4" s="183"/>
      <c r="FQ4" s="183"/>
      <c r="FR4" s="183"/>
      <c r="FS4" s="183"/>
      <c r="FT4" s="183"/>
      <c r="FU4" s="183"/>
      <c r="FV4" s="183"/>
      <c r="FW4" s="183"/>
      <c r="FX4" s="183"/>
      <c r="FY4" s="183"/>
      <c r="FZ4" s="183"/>
      <c r="GA4" s="183"/>
      <c r="GB4" s="183"/>
      <c r="GC4" s="183"/>
      <c r="GD4" s="183"/>
      <c r="GE4" s="183"/>
      <c r="GF4" s="183"/>
      <c r="GG4" s="183"/>
      <c r="GH4" s="183"/>
      <c r="GI4" s="183"/>
      <c r="GJ4" s="183"/>
      <c r="GK4" s="183"/>
      <c r="GL4" s="183"/>
      <c r="GM4" s="183"/>
      <c r="GN4" s="183"/>
      <c r="GO4" s="183"/>
      <c r="GP4" s="183"/>
      <c r="GQ4" s="183"/>
      <c r="GR4" s="183"/>
      <c r="GS4" s="183"/>
      <c r="GT4" s="183"/>
      <c r="GU4" s="183"/>
      <c r="GV4" s="183"/>
      <c r="GW4" s="183"/>
      <c r="GX4" s="183"/>
      <c r="GY4" s="183"/>
      <c r="GZ4" s="183"/>
      <c r="HA4" s="183"/>
      <c r="HB4" s="183"/>
      <c r="HC4" s="183"/>
      <c r="HD4" s="183"/>
      <c r="HE4" s="183"/>
      <c r="HF4" s="183"/>
      <c r="HG4" s="183"/>
      <c r="HH4" s="183"/>
      <c r="HI4" s="183"/>
      <c r="HJ4" s="183"/>
      <c r="HK4" s="183"/>
      <c r="HL4" s="183"/>
      <c r="HM4" s="183"/>
      <c r="HN4" s="183"/>
      <c r="HO4" s="183"/>
      <c r="HP4" s="183"/>
      <c r="HQ4" s="183"/>
      <c r="HR4" s="183"/>
      <c r="HS4" s="183"/>
      <c r="HT4" s="183"/>
      <c r="HU4" s="183"/>
      <c r="HV4" s="183"/>
      <c r="HW4" s="183"/>
      <c r="HX4" s="183"/>
      <c r="HY4" s="183"/>
      <c r="HZ4" s="183"/>
      <c r="IA4" s="183"/>
      <c r="IB4" s="183"/>
      <c r="IC4" s="183"/>
      <c r="ID4" s="183"/>
      <c r="IE4" s="183"/>
      <c r="IF4" s="183"/>
      <c r="IG4" s="183"/>
      <c r="IH4" s="183"/>
      <c r="II4" s="183"/>
      <c r="IJ4" s="183"/>
      <c r="IK4" s="183"/>
      <c r="IL4" s="183"/>
      <c r="IM4" s="183"/>
      <c r="IN4" s="183"/>
      <c r="IO4" s="183"/>
      <c r="IP4" s="183"/>
      <c r="IQ4" s="183"/>
      <c r="IR4" s="183"/>
      <c r="IS4" s="183"/>
      <c r="IT4" s="183"/>
      <c r="IU4" s="183"/>
      <c r="IV4" s="183"/>
      <c r="IW4" s="183"/>
      <c r="IX4" s="183"/>
      <c r="IY4" s="183"/>
      <c r="IZ4" s="183"/>
      <c r="JA4" s="183"/>
      <c r="JB4" s="183"/>
      <c r="JC4" s="183"/>
      <c r="JD4" s="183"/>
      <c r="JE4" s="183"/>
      <c r="JF4" s="183"/>
      <c r="JG4" s="183"/>
      <c r="JH4" s="183"/>
      <c r="JI4" s="183"/>
      <c r="JJ4" s="183"/>
      <c r="JK4" s="183"/>
      <c r="JL4" s="183"/>
      <c r="JM4" s="183"/>
      <c r="JN4" s="183"/>
      <c r="JO4" s="183"/>
      <c r="JP4" s="183"/>
      <c r="JQ4" s="183"/>
      <c r="JR4" s="183"/>
      <c r="JS4" s="183"/>
      <c r="JT4" s="183"/>
      <c r="JU4" s="183"/>
      <c r="JV4" s="183"/>
      <c r="JW4" s="183"/>
      <c r="JX4" s="183"/>
      <c r="JY4" s="183"/>
      <c r="JZ4" s="183"/>
      <c r="KA4" s="183"/>
      <c r="KB4" s="183"/>
      <c r="KC4" s="183"/>
      <c r="KD4" s="183"/>
      <c r="KE4" s="183"/>
      <c r="KF4" s="183"/>
      <c r="KG4" s="183"/>
      <c r="KH4" s="183"/>
      <c r="KI4" s="183"/>
      <c r="KJ4" s="183"/>
      <c r="KK4" s="183"/>
      <c r="KL4" s="183"/>
      <c r="KM4" s="183"/>
      <c r="KN4" s="183"/>
      <c r="KO4" s="183"/>
      <c r="KP4" s="183"/>
      <c r="KQ4" s="183"/>
      <c r="KR4" s="183"/>
      <c r="KS4" s="183"/>
      <c r="KT4" s="183"/>
      <c r="KU4" s="183"/>
      <c r="KV4" s="183"/>
      <c r="KW4" s="183"/>
      <c r="KX4" s="183"/>
      <c r="KY4" s="183"/>
      <c r="KZ4" s="183"/>
      <c r="LA4" s="183"/>
      <c r="LB4" s="183"/>
      <c r="LC4" s="183"/>
      <c r="LD4" s="183"/>
      <c r="LE4" s="183"/>
      <c r="LF4" s="183"/>
      <c r="LG4" s="183"/>
      <c r="LH4" s="183"/>
      <c r="LI4" s="183"/>
      <c r="LJ4" s="183"/>
      <c r="LK4" s="183"/>
      <c r="LL4" s="183"/>
      <c r="LM4" s="183"/>
      <c r="LN4" s="183"/>
      <c r="LO4" s="183"/>
      <c r="LP4" s="183"/>
      <c r="LQ4" s="183"/>
      <c r="LR4" s="183"/>
      <c r="LS4" s="183"/>
      <c r="LT4" s="183"/>
      <c r="LU4" s="183"/>
      <c r="LV4" s="183"/>
      <c r="LW4" s="183"/>
      <c r="LX4" s="183"/>
      <c r="LY4" s="183"/>
      <c r="LZ4" s="183"/>
      <c r="MA4" s="183"/>
      <c r="MB4" s="183"/>
      <c r="MC4" s="183"/>
      <c r="MD4" s="183"/>
      <c r="ME4" s="183"/>
      <c r="MF4" s="183"/>
      <c r="MG4" s="183"/>
      <c r="MH4" s="183"/>
      <c r="MI4" s="183"/>
      <c r="MJ4" s="183"/>
      <c r="MK4" s="183"/>
      <c r="ML4" s="183"/>
      <c r="MM4" s="183"/>
      <c r="MN4" s="183"/>
      <c r="MO4" s="183"/>
      <c r="MP4" s="183"/>
      <c r="MQ4" s="183"/>
      <c r="MR4" s="183"/>
      <c r="MS4" s="183"/>
      <c r="MT4" s="183"/>
      <c r="MU4" s="183"/>
      <c r="MV4" s="183"/>
      <c r="MW4" s="183"/>
      <c r="MX4" s="183"/>
      <c r="MY4" s="183"/>
      <c r="MZ4" s="183"/>
      <c r="NA4" s="183"/>
      <c r="NB4" s="183"/>
      <c r="NC4" s="183"/>
      <c r="ND4" s="183"/>
      <c r="NE4" s="183"/>
      <c r="NF4" s="183"/>
      <c r="NG4" s="183"/>
      <c r="NH4" s="183"/>
      <c r="NI4" s="183"/>
      <c r="NJ4" s="183"/>
      <c r="NK4" s="183"/>
      <c r="NL4" s="183"/>
      <c r="NM4" s="183"/>
      <c r="NN4" s="183"/>
      <c r="NO4" s="183"/>
      <c r="NP4" s="183"/>
      <c r="NQ4" s="183"/>
      <c r="NR4" s="183"/>
      <c r="NS4" s="183"/>
      <c r="NT4" s="183"/>
      <c r="NU4" s="183"/>
      <c r="NV4" s="183"/>
      <c r="NW4" s="183"/>
      <c r="NX4" s="183"/>
      <c r="NY4" s="183"/>
      <c r="NZ4" s="183"/>
      <c r="OA4" s="183"/>
      <c r="OB4" s="183"/>
      <c r="OC4" s="183"/>
      <c r="OD4" s="183"/>
      <c r="OE4" s="183"/>
      <c r="OF4" s="183"/>
      <c r="OG4" s="183"/>
      <c r="OH4" s="183"/>
      <c r="OI4" s="183"/>
      <c r="OJ4" s="183"/>
      <c r="OK4" s="183"/>
      <c r="OL4" s="183"/>
      <c r="OM4" s="183"/>
      <c r="ON4" s="183"/>
      <c r="OO4" s="183"/>
      <c r="OP4" s="183"/>
      <c r="OQ4" s="183"/>
      <c r="OR4" s="183"/>
      <c r="OS4" s="183"/>
      <c r="OT4" s="183"/>
      <c r="OU4" s="183"/>
      <c r="OV4" s="183"/>
      <c r="OW4" s="183"/>
      <c r="OX4" s="183"/>
      <c r="OY4" s="183"/>
      <c r="OZ4" s="183"/>
      <c r="PA4" s="183"/>
      <c r="PB4" s="183"/>
      <c r="PC4" s="183"/>
      <c r="PD4" s="183"/>
      <c r="PE4" s="183"/>
      <c r="PF4" s="183"/>
      <c r="PG4" s="183"/>
      <c r="PH4" s="183"/>
      <c r="PI4" s="183"/>
      <c r="PJ4" s="183"/>
      <c r="PK4" s="183"/>
      <c r="PL4" s="183"/>
      <c r="PM4" s="183"/>
      <c r="PN4" s="183"/>
      <c r="PO4" s="183"/>
      <c r="PP4" s="183"/>
      <c r="PQ4" s="183"/>
      <c r="PR4" s="183"/>
      <c r="PS4" s="183"/>
      <c r="PT4" s="183"/>
      <c r="PU4" s="183"/>
      <c r="PV4" s="183"/>
      <c r="PW4" s="183"/>
      <c r="PX4" s="183"/>
      <c r="PY4" s="183"/>
      <c r="PZ4" s="183"/>
      <c r="QA4" s="183"/>
      <c r="QB4" s="183"/>
      <c r="QC4" s="183"/>
      <c r="QD4" s="183"/>
      <c r="QE4" s="183"/>
      <c r="QF4" s="183"/>
      <c r="QG4" s="183"/>
      <c r="QH4" s="183"/>
      <c r="QI4" s="183"/>
      <c r="QJ4" s="183"/>
      <c r="QK4" s="183"/>
      <c r="QL4" s="183"/>
      <c r="QM4" s="183"/>
      <c r="QN4" s="183"/>
      <c r="QO4" s="183"/>
      <c r="QP4" s="183"/>
      <c r="QQ4" s="183"/>
      <c r="QR4" s="183"/>
      <c r="QS4" s="183"/>
      <c r="QT4" s="183"/>
      <c r="QU4" s="183"/>
      <c r="QV4" s="183"/>
      <c r="QW4" s="183"/>
      <c r="QX4" s="183"/>
      <c r="QY4" s="183"/>
      <c r="QZ4" s="183"/>
      <c r="RA4" s="183"/>
      <c r="RB4" s="183"/>
      <c r="RC4" s="183"/>
      <c r="RD4" s="183"/>
      <c r="RE4" s="183"/>
      <c r="RF4" s="183"/>
      <c r="RG4" s="183"/>
      <c r="RH4" s="183"/>
      <c r="RI4" s="183"/>
      <c r="RJ4" s="183"/>
      <c r="RK4" s="183"/>
      <c r="RL4" s="183"/>
      <c r="RM4" s="183"/>
      <c r="RN4" s="183"/>
      <c r="RO4" s="183"/>
      <c r="RP4" s="183"/>
      <c r="RQ4" s="183"/>
      <c r="RR4" s="183"/>
      <c r="RS4" s="183"/>
      <c r="RT4" s="183"/>
      <c r="RU4" s="183"/>
      <c r="RV4" s="183"/>
      <c r="RW4" s="183"/>
      <c r="RX4" s="183"/>
      <c r="RY4" s="183"/>
      <c r="RZ4" s="183"/>
      <c r="SA4" s="183"/>
      <c r="SB4" s="183"/>
      <c r="SC4" s="183"/>
      <c r="SD4" s="183"/>
      <c r="SE4" s="183"/>
      <c r="SF4" s="183"/>
      <c r="SG4" s="183"/>
      <c r="SH4" s="183"/>
      <c r="SI4" s="183"/>
      <c r="SJ4" s="183"/>
      <c r="SK4" s="183"/>
      <c r="SL4" s="183"/>
      <c r="SM4" s="183"/>
      <c r="SN4" s="183"/>
      <c r="SO4" s="183"/>
      <c r="SP4" s="183"/>
      <c r="SQ4" s="183"/>
      <c r="SR4" s="183"/>
      <c r="SS4" s="183"/>
      <c r="ST4" s="183"/>
      <c r="SU4" s="183"/>
      <c r="SV4" s="183"/>
      <c r="SW4" s="183"/>
      <c r="SX4" s="183"/>
      <c r="SY4" s="183"/>
      <c r="SZ4" s="183"/>
      <c r="TA4" s="183"/>
      <c r="TB4" s="183"/>
      <c r="TC4" s="183"/>
      <c r="TD4" s="183"/>
      <c r="TE4" s="183"/>
      <c r="TF4" s="183"/>
      <c r="TG4" s="183"/>
      <c r="TH4" s="183"/>
      <c r="TI4" s="183"/>
      <c r="TJ4" s="183"/>
      <c r="TK4" s="183"/>
      <c r="TL4" s="183"/>
      <c r="TM4" s="183"/>
      <c r="TN4" s="183"/>
      <c r="TO4" s="183"/>
      <c r="TP4" s="183"/>
      <c r="TQ4" s="183"/>
      <c r="TR4" s="183"/>
      <c r="TS4" s="183"/>
      <c r="TT4" s="183"/>
      <c r="TU4" s="183"/>
      <c r="TV4" s="183"/>
      <c r="TW4" s="183"/>
      <c r="TX4" s="183"/>
      <c r="TY4" s="183"/>
      <c r="TZ4" s="183"/>
      <c r="UA4" s="183"/>
      <c r="UB4" s="183"/>
      <c r="UC4" s="183"/>
      <c r="UD4" s="183"/>
      <c r="UE4" s="183"/>
      <c r="UF4" s="183"/>
      <c r="UG4" s="183"/>
      <c r="UH4" s="183"/>
      <c r="UI4" s="183"/>
      <c r="UJ4" s="183"/>
      <c r="UK4" s="183"/>
      <c r="UL4" s="183"/>
      <c r="UM4" s="183"/>
      <c r="UN4" s="183"/>
      <c r="UO4" s="183"/>
      <c r="UP4" s="183"/>
      <c r="UQ4" s="183"/>
      <c r="UR4" s="183"/>
      <c r="US4" s="183"/>
      <c r="UT4" s="183"/>
      <c r="UU4" s="183"/>
      <c r="UV4" s="183"/>
      <c r="UW4" s="183"/>
      <c r="UX4" s="183"/>
      <c r="UY4" s="183"/>
      <c r="UZ4" s="183"/>
      <c r="VA4" s="183"/>
      <c r="VB4" s="183"/>
      <c r="VC4" s="183"/>
      <c r="VD4" s="183"/>
      <c r="VE4" s="183"/>
      <c r="VF4" s="183"/>
      <c r="VG4" s="183"/>
      <c r="VH4" s="183"/>
      <c r="VI4" s="183"/>
      <c r="VJ4" s="183"/>
      <c r="VK4" s="183"/>
      <c r="VL4" s="183"/>
      <c r="VM4" s="183"/>
      <c r="VN4" s="183"/>
      <c r="VO4" s="183"/>
      <c r="VP4" s="183"/>
      <c r="VQ4" s="183"/>
      <c r="VR4" s="183"/>
      <c r="VS4" s="183"/>
      <c r="VT4" s="183"/>
      <c r="VU4" s="183"/>
      <c r="VV4" s="183"/>
      <c r="VW4" s="183"/>
      <c r="VX4" s="183"/>
      <c r="VY4" s="183"/>
      <c r="VZ4" s="183"/>
      <c r="WA4" s="183"/>
      <c r="WB4" s="183"/>
      <c r="WC4" s="183"/>
      <c r="WD4" s="183"/>
      <c r="WE4" s="183"/>
      <c r="WF4" s="183"/>
      <c r="WG4" s="183"/>
      <c r="WH4" s="183"/>
      <c r="WI4" s="183"/>
      <c r="WJ4" s="183"/>
      <c r="WK4" s="183"/>
      <c r="WL4" s="183"/>
      <c r="WM4" s="183"/>
      <c r="WN4" s="183"/>
      <c r="WO4" s="183"/>
      <c r="WP4" s="183"/>
      <c r="WQ4" s="183"/>
      <c r="WR4" s="183"/>
      <c r="WS4" s="183"/>
      <c r="WT4" s="183"/>
      <c r="WU4" s="183"/>
      <c r="WV4" s="183"/>
      <c r="WW4" s="183"/>
      <c r="WX4" s="183"/>
      <c r="WY4" s="183"/>
      <c r="WZ4" s="183"/>
      <c r="XA4" s="183"/>
      <c r="XB4" s="183"/>
      <c r="XC4" s="183"/>
      <c r="XD4" s="183"/>
      <c r="XE4" s="183"/>
      <c r="XF4" s="183"/>
      <c r="XG4" s="183"/>
      <c r="XH4" s="183"/>
      <c r="XI4" s="183"/>
      <c r="XJ4" s="183"/>
      <c r="XK4" s="183"/>
      <c r="XL4" s="183"/>
      <c r="XM4" s="183"/>
      <c r="XN4" s="183"/>
      <c r="XO4" s="183"/>
      <c r="XP4" s="183"/>
      <c r="XQ4" s="183"/>
      <c r="XR4" s="183"/>
      <c r="XS4" s="183"/>
      <c r="XT4" s="183"/>
      <c r="XU4" s="183"/>
      <c r="XV4" s="183"/>
      <c r="XW4" s="183"/>
      <c r="XX4" s="183"/>
      <c r="XY4" s="183"/>
      <c r="XZ4" s="183"/>
      <c r="YA4" s="183"/>
      <c r="YB4" s="183"/>
      <c r="YC4" s="183"/>
      <c r="YD4" s="183"/>
      <c r="YE4" s="183"/>
      <c r="YF4" s="183"/>
      <c r="YG4" s="183"/>
      <c r="YH4" s="183"/>
      <c r="YI4" s="183"/>
      <c r="YJ4" s="183"/>
      <c r="YK4" s="183"/>
      <c r="YL4" s="183"/>
      <c r="YM4" s="183"/>
      <c r="YN4" s="183"/>
      <c r="YO4" s="183"/>
      <c r="YP4" s="183"/>
      <c r="YQ4" s="183"/>
      <c r="YR4" s="183"/>
      <c r="YS4" s="183"/>
      <c r="YT4" s="183"/>
      <c r="YU4" s="183"/>
      <c r="YV4" s="183"/>
      <c r="YW4" s="183"/>
      <c r="YX4" s="183"/>
      <c r="YY4" s="183"/>
      <c r="YZ4" s="183"/>
      <c r="ZA4" s="183"/>
      <c r="ZB4" s="183"/>
      <c r="ZC4" s="183"/>
      <c r="ZD4" s="183"/>
      <c r="ZE4" s="183"/>
      <c r="ZF4" s="183"/>
      <c r="ZG4" s="183"/>
      <c r="ZH4" s="183"/>
      <c r="ZI4" s="183"/>
      <c r="ZJ4" s="183"/>
      <c r="ZK4" s="183"/>
      <c r="ZL4" s="183"/>
      <c r="ZM4" s="183"/>
      <c r="ZN4" s="183"/>
      <c r="ZO4" s="183"/>
      <c r="ZP4" s="183"/>
      <c r="ZQ4" s="183"/>
      <c r="ZR4" s="183"/>
      <c r="ZS4" s="183"/>
      <c r="ZT4" s="183"/>
      <c r="ZU4" s="183"/>
      <c r="ZV4" s="183"/>
      <c r="ZW4" s="183"/>
      <c r="ZX4" s="183"/>
      <c r="ZY4" s="183"/>
      <c r="ZZ4" s="183"/>
      <c r="AAA4" s="183"/>
      <c r="AAB4" s="183"/>
      <c r="AAC4" s="183"/>
      <c r="AAD4" s="183"/>
      <c r="AAE4" s="183"/>
      <c r="AAF4" s="183"/>
      <c r="AAG4" s="183"/>
      <c r="AAH4" s="183"/>
      <c r="AAI4" s="183"/>
      <c r="AAJ4" s="183"/>
      <c r="AAK4" s="183"/>
      <c r="AAL4" s="183"/>
      <c r="AAM4" s="183"/>
      <c r="AAN4" s="183"/>
      <c r="AAO4" s="183"/>
      <c r="AAP4" s="183"/>
      <c r="AAQ4" s="183"/>
      <c r="AAR4" s="183"/>
      <c r="AAS4" s="183"/>
      <c r="AAT4" s="183"/>
      <c r="AAU4" s="183"/>
      <c r="AAV4" s="183"/>
      <c r="AAW4" s="183"/>
      <c r="AAX4" s="183"/>
      <c r="AAY4" s="183"/>
      <c r="AAZ4" s="183"/>
      <c r="ABA4" s="183"/>
      <c r="ABB4" s="183"/>
      <c r="ABC4" s="183"/>
      <c r="ABD4" s="183"/>
      <c r="ABE4" s="183"/>
      <c r="ABF4" s="183"/>
      <c r="ABG4" s="183"/>
      <c r="ABH4" s="183"/>
      <c r="ABI4" s="183"/>
      <c r="ABJ4" s="183"/>
      <c r="ABK4" s="183"/>
      <c r="ABL4" s="183"/>
      <c r="ABM4" s="183"/>
      <c r="ABN4" s="183"/>
      <c r="ABO4" s="183"/>
      <c r="ABP4" s="183"/>
      <c r="ABQ4" s="183"/>
      <c r="ABR4" s="183"/>
      <c r="ABS4" s="183"/>
      <c r="ABT4" s="183"/>
      <c r="ABU4" s="183"/>
      <c r="ABV4" s="183"/>
      <c r="ABW4" s="183"/>
      <c r="ABX4" s="183"/>
      <c r="ABY4" s="183"/>
      <c r="ABZ4" s="183"/>
      <c r="ACA4" s="183"/>
      <c r="ACB4" s="183"/>
      <c r="ACC4" s="183"/>
      <c r="ACD4" s="183"/>
      <c r="ACE4" s="183"/>
      <c r="ACF4" s="183"/>
      <c r="ACG4" s="183"/>
      <c r="ACH4" s="183"/>
      <c r="ACI4" s="183"/>
      <c r="ACJ4" s="183"/>
      <c r="ACK4" s="183"/>
      <c r="ACL4" s="183"/>
      <c r="ACM4" s="183"/>
      <c r="ACN4" s="183"/>
      <c r="ACO4" s="183"/>
      <c r="ACP4" s="183"/>
      <c r="ACQ4" s="183"/>
      <c r="ACR4" s="183"/>
      <c r="ACS4" s="183"/>
      <c r="ACT4" s="183"/>
      <c r="ACU4" s="183"/>
      <c r="ACV4" s="183"/>
      <c r="ACW4" s="183"/>
      <c r="ACX4" s="183"/>
      <c r="ACY4" s="183"/>
      <c r="ACZ4" s="183"/>
      <c r="ADA4" s="183"/>
      <c r="ADB4" s="183"/>
      <c r="ADC4" s="183"/>
      <c r="ADD4" s="183"/>
      <c r="ADE4" s="183"/>
      <c r="ADF4" s="183"/>
      <c r="ADG4" s="183"/>
      <c r="ADH4" s="183"/>
      <c r="ADI4" s="183"/>
      <c r="ADJ4" s="183"/>
      <c r="ADK4" s="183"/>
      <c r="ADL4" s="183"/>
      <c r="ADM4" s="183"/>
      <c r="ADN4" s="183"/>
      <c r="ADO4" s="183"/>
      <c r="ADP4" s="183"/>
      <c r="ADQ4" s="183"/>
      <c r="ADR4" s="183"/>
      <c r="ADS4" s="183"/>
      <c r="ADT4" s="183"/>
      <c r="ADU4" s="183"/>
      <c r="ADV4" s="183"/>
      <c r="ADW4" s="183"/>
      <c r="ADX4" s="183"/>
      <c r="ADY4" s="183"/>
      <c r="ADZ4" s="183"/>
      <c r="AEA4" s="183"/>
      <c r="AEB4" s="183"/>
      <c r="AEC4" s="183"/>
      <c r="AED4" s="183"/>
      <c r="AEE4" s="183"/>
      <c r="AEF4" s="183"/>
      <c r="AEG4" s="183"/>
      <c r="AEH4" s="183"/>
      <c r="AEI4" s="183"/>
      <c r="AEJ4" s="183"/>
      <c r="AEK4" s="183"/>
      <c r="AEL4" s="183"/>
      <c r="AEM4" s="183"/>
      <c r="AEN4" s="183"/>
      <c r="AEO4" s="183"/>
      <c r="AEP4" s="183"/>
      <c r="AEQ4" s="183"/>
      <c r="AER4" s="183"/>
      <c r="AES4" s="183"/>
      <c r="AET4" s="183"/>
      <c r="AEU4" s="183"/>
      <c r="AEV4" s="183"/>
      <c r="AEW4" s="183"/>
      <c r="AEX4" s="183"/>
      <c r="AEY4" s="183"/>
      <c r="AEZ4" s="183"/>
      <c r="AFA4" s="183"/>
      <c r="AFB4" s="183"/>
      <c r="AFC4" s="183"/>
      <c r="AFD4" s="183"/>
      <c r="AFE4" s="183"/>
      <c r="AFF4" s="183"/>
      <c r="AFG4" s="183"/>
      <c r="AFH4" s="183"/>
      <c r="AFI4" s="183"/>
      <c r="AFJ4" s="183"/>
      <c r="AFK4" s="183"/>
      <c r="AFL4" s="183"/>
      <c r="AFM4" s="183"/>
      <c r="AFN4" s="183"/>
      <c r="AFO4" s="183"/>
      <c r="AFP4" s="183"/>
      <c r="AFQ4" s="183"/>
      <c r="AFR4" s="183"/>
      <c r="AFS4" s="183"/>
      <c r="AFT4" s="183"/>
      <c r="AFU4" s="183"/>
      <c r="AFV4" s="183"/>
      <c r="AFW4" s="183"/>
      <c r="AFX4" s="183"/>
      <c r="AFY4" s="183"/>
      <c r="AFZ4" s="183"/>
      <c r="AGA4" s="183"/>
      <c r="AGB4" s="183"/>
      <c r="AGC4" s="183"/>
      <c r="AGD4" s="183"/>
      <c r="AGE4" s="183"/>
      <c r="AGF4" s="183"/>
      <c r="AGG4" s="183"/>
      <c r="AGH4" s="183"/>
      <c r="AGI4" s="183"/>
      <c r="AGJ4" s="183"/>
      <c r="AGK4" s="183"/>
      <c r="AGL4" s="183"/>
      <c r="AGM4" s="183"/>
      <c r="AGN4" s="183"/>
      <c r="AGO4" s="183"/>
      <c r="AGP4" s="183"/>
      <c r="AGQ4" s="183"/>
      <c r="AGR4" s="183"/>
      <c r="AGS4" s="183"/>
      <c r="AGT4" s="183"/>
      <c r="AGU4" s="183"/>
      <c r="AGV4" s="183"/>
      <c r="AGW4" s="183"/>
      <c r="AGX4" s="183"/>
      <c r="AGY4" s="183"/>
      <c r="AGZ4" s="183"/>
      <c r="AHA4" s="183"/>
      <c r="AHB4" s="183"/>
      <c r="AHC4" s="183"/>
      <c r="AHD4" s="183"/>
      <c r="AHE4" s="183"/>
      <c r="AHF4" s="183"/>
      <c r="AHG4" s="183"/>
      <c r="AHH4" s="183"/>
      <c r="AHI4" s="183"/>
      <c r="AHJ4" s="183"/>
      <c r="AHK4" s="183"/>
      <c r="AHL4" s="183"/>
      <c r="AHM4" s="183"/>
      <c r="AHN4" s="183"/>
      <c r="AHO4" s="183"/>
      <c r="AHP4" s="183"/>
      <c r="AHQ4" s="183"/>
      <c r="AHR4" s="183"/>
      <c r="AHS4" s="183"/>
      <c r="AHT4" s="183"/>
      <c r="AHU4" s="183"/>
      <c r="AHV4" s="183"/>
      <c r="AHW4" s="183"/>
      <c r="AHX4" s="183"/>
      <c r="AHY4" s="183"/>
      <c r="AHZ4" s="183"/>
      <c r="AIA4" s="183"/>
      <c r="AIB4" s="183"/>
      <c r="AIC4" s="183"/>
      <c r="AID4" s="183"/>
      <c r="AIE4" s="183"/>
      <c r="AIF4" s="183"/>
      <c r="AIG4" s="183"/>
      <c r="AIH4" s="183"/>
      <c r="AII4" s="183"/>
      <c r="AIJ4" s="183"/>
      <c r="AIK4" s="183"/>
      <c r="AIL4" s="183"/>
      <c r="AIM4" s="183"/>
      <c r="AIN4" s="183"/>
      <c r="AIO4" s="183"/>
      <c r="AIP4" s="183"/>
      <c r="AIQ4" s="183"/>
      <c r="AIR4" s="183"/>
      <c r="AIS4" s="183"/>
      <c r="AIT4" s="183"/>
      <c r="AIU4" s="183"/>
      <c r="AIV4" s="183"/>
      <c r="AIW4" s="183"/>
      <c r="AIX4" s="183"/>
      <c r="AIY4" s="183"/>
      <c r="AIZ4" s="183"/>
      <c r="AJA4" s="183"/>
      <c r="AJB4" s="183"/>
      <c r="AJC4" s="183"/>
      <c r="AJD4" s="183"/>
      <c r="AJE4" s="183"/>
      <c r="AJF4" s="183"/>
      <c r="AJG4" s="183"/>
      <c r="AJH4" s="183"/>
      <c r="AJI4" s="183"/>
      <c r="AJJ4" s="183"/>
      <c r="AJK4" s="183"/>
      <c r="AJL4" s="183"/>
      <c r="AJM4" s="183"/>
      <c r="AJN4" s="183"/>
      <c r="AJO4" s="183"/>
      <c r="AJP4" s="183"/>
      <c r="AJQ4" s="183"/>
      <c r="AJR4" s="183"/>
      <c r="AJS4" s="183"/>
      <c r="AJT4" s="183"/>
      <c r="AJU4" s="183"/>
      <c r="AJV4" s="183"/>
      <c r="AJW4" s="183"/>
      <c r="AJX4" s="183"/>
      <c r="AJY4" s="183"/>
      <c r="AJZ4" s="183"/>
      <c r="AKA4" s="183"/>
      <c r="AKB4" s="183"/>
      <c r="AKC4" s="183"/>
      <c r="AKD4" s="183"/>
      <c r="AKE4" s="183"/>
      <c r="AKF4" s="183"/>
      <c r="AKG4" s="183"/>
      <c r="AKH4" s="183"/>
      <c r="AKI4" s="183"/>
      <c r="AKJ4" s="183"/>
      <c r="AKK4" s="183"/>
      <c r="AKL4" s="183"/>
      <c r="AKM4" s="183"/>
      <c r="AKN4" s="183"/>
      <c r="AKO4" s="183"/>
      <c r="AKP4" s="183"/>
      <c r="AKQ4" s="183"/>
      <c r="AKR4" s="183"/>
      <c r="AKS4" s="183"/>
      <c r="AKT4" s="183"/>
      <c r="AKU4" s="183"/>
      <c r="AKV4" s="183"/>
      <c r="AKW4" s="183"/>
      <c r="AKX4" s="183"/>
      <c r="AKY4" s="183"/>
      <c r="AKZ4" s="183"/>
      <c r="ALA4" s="183"/>
      <c r="ALB4" s="183"/>
      <c r="ALC4" s="183"/>
      <c r="ALD4" s="183"/>
      <c r="ALE4" s="183"/>
      <c r="ALF4" s="183"/>
      <c r="ALG4" s="183"/>
      <c r="ALH4" s="183"/>
      <c r="ALI4" s="183"/>
      <c r="ALJ4" s="183"/>
      <c r="ALK4" s="183"/>
      <c r="ALL4" s="183"/>
      <c r="ALM4" s="183"/>
      <c r="ALN4" s="183"/>
      <c r="ALO4" s="183"/>
      <c r="ALP4" s="183"/>
      <c r="ALQ4" s="183"/>
      <c r="ALR4" s="183"/>
      <c r="ALS4" s="183"/>
      <c r="ALT4" s="183"/>
      <c r="ALU4" s="183"/>
      <c r="ALV4" s="183"/>
      <c r="ALW4" s="183"/>
      <c r="ALX4" s="183"/>
      <c r="ALY4" s="183"/>
      <c r="ALZ4" s="183"/>
      <c r="AMA4" s="183"/>
      <c r="AMB4" s="183"/>
      <c r="AMC4" s="183"/>
      <c r="AMD4" s="183"/>
      <c r="AME4" s="183"/>
      <c r="AMF4" s="183"/>
      <c r="AMG4" s="183"/>
      <c r="AMH4" s="183"/>
    </row>
    <row r="5" spans="1:1022" s="185" customFormat="1" ht="21.75" customHeight="1" x14ac:dyDescent="0.3">
      <c r="A5" s="183"/>
      <c r="B5" s="183"/>
      <c r="C5" s="183"/>
      <c r="D5" s="183"/>
      <c r="E5" s="183"/>
      <c r="F5" s="1132" t="str">
        <f>IF(OsnPodaci!B19="","",OsnPodaci!B19)</f>
        <v>Gradski i prigradski kopneni prijevoz putnika</v>
      </c>
      <c r="G5" s="1132"/>
      <c r="H5" s="1132"/>
      <c r="I5" s="1132"/>
      <c r="J5" s="1132"/>
      <c r="K5" s="1132"/>
      <c r="L5" s="1132"/>
      <c r="M5" s="1132"/>
      <c r="N5" s="1132"/>
      <c r="O5" s="1132"/>
      <c r="P5" s="1132"/>
      <c r="Q5" s="1132"/>
      <c r="R5" s="1132"/>
      <c r="S5" s="1132"/>
      <c r="T5" s="1132"/>
      <c r="U5" s="1132"/>
      <c r="V5" s="1132"/>
      <c r="W5" s="1132"/>
      <c r="X5" s="1132"/>
      <c r="Y5" s="1132"/>
      <c r="Z5" s="1132"/>
      <c r="AA5" s="1132"/>
      <c r="AB5" s="1132"/>
      <c r="AC5" s="1132"/>
      <c r="AD5" s="1132"/>
      <c r="AE5" s="1132"/>
      <c r="AF5" s="1132"/>
      <c r="AG5" s="186"/>
      <c r="AH5" s="186"/>
      <c r="AI5" s="186"/>
      <c r="AJ5" s="186"/>
      <c r="AK5" s="186"/>
      <c r="AL5" s="186"/>
      <c r="AM5" s="186"/>
      <c r="AN5" s="186"/>
      <c r="AO5" s="186"/>
      <c r="AP5" s="885"/>
      <c r="AQ5" s="885"/>
      <c r="AS5" s="190"/>
      <c r="AT5" s="190"/>
      <c r="AU5" s="190"/>
      <c r="AV5" s="190"/>
      <c r="AW5" s="183"/>
      <c r="AX5" s="1123"/>
      <c r="AY5" s="183"/>
      <c r="AZ5" s="183"/>
      <c r="BA5" s="183"/>
      <c r="BB5" s="183"/>
      <c r="BC5" s="183"/>
      <c r="BD5" s="183"/>
      <c r="BE5" s="183"/>
      <c r="BF5" s="183"/>
      <c r="BG5" s="183"/>
      <c r="BH5" s="183"/>
      <c r="BI5" s="183"/>
      <c r="BJ5" s="183"/>
      <c r="BK5" s="183"/>
      <c r="BL5" s="183"/>
      <c r="BM5" s="183"/>
      <c r="BN5" s="183"/>
      <c r="BO5" s="183"/>
      <c r="BP5" s="183"/>
      <c r="BQ5" s="183"/>
      <c r="BR5" s="183"/>
      <c r="BS5" s="183"/>
      <c r="BT5" s="183"/>
      <c r="BU5" s="183"/>
      <c r="BV5" s="183"/>
      <c r="BW5" s="183"/>
      <c r="BX5" s="183"/>
      <c r="BY5" s="183"/>
      <c r="BZ5" s="183"/>
      <c r="CA5" s="183"/>
      <c r="CB5" s="183"/>
      <c r="CC5" s="183"/>
      <c r="CD5" s="183"/>
      <c r="CE5" s="183"/>
      <c r="CF5" s="183"/>
      <c r="CG5" s="183"/>
      <c r="CH5" s="183"/>
      <c r="CI5" s="183"/>
      <c r="CJ5" s="183"/>
      <c r="CK5" s="183"/>
      <c r="CL5" s="183"/>
      <c r="CM5" s="183"/>
      <c r="CN5" s="183"/>
      <c r="CO5" s="183"/>
      <c r="CP5" s="183"/>
      <c r="CQ5" s="183"/>
      <c r="CR5" s="183"/>
      <c r="CS5" s="183"/>
      <c r="CT5" s="183"/>
      <c r="CU5" s="183"/>
      <c r="CV5" s="183"/>
      <c r="CW5" s="183"/>
      <c r="CX5" s="183"/>
      <c r="CY5" s="183"/>
      <c r="CZ5" s="183"/>
      <c r="DA5" s="183"/>
      <c r="DB5" s="183"/>
      <c r="DC5" s="183"/>
      <c r="DD5" s="183"/>
      <c r="DE5" s="183"/>
      <c r="DF5" s="183"/>
      <c r="DG5" s="183"/>
      <c r="DH5" s="183"/>
      <c r="DI5" s="183"/>
      <c r="DJ5" s="183"/>
      <c r="DK5" s="183"/>
      <c r="DL5" s="183"/>
      <c r="DM5" s="183"/>
      <c r="DN5" s="183"/>
      <c r="DO5" s="183"/>
      <c r="DP5" s="183"/>
      <c r="DQ5" s="183"/>
      <c r="DR5" s="183"/>
      <c r="DS5" s="183"/>
      <c r="DT5" s="183"/>
      <c r="DU5" s="183"/>
      <c r="DV5" s="183"/>
      <c r="DW5" s="183"/>
      <c r="DX5" s="183"/>
      <c r="DY5" s="183"/>
      <c r="DZ5" s="183"/>
      <c r="EA5" s="183"/>
      <c r="EB5" s="183"/>
      <c r="EC5" s="183"/>
      <c r="ED5" s="183"/>
      <c r="EE5" s="183"/>
      <c r="EF5" s="183"/>
      <c r="EG5" s="183"/>
      <c r="EH5" s="183"/>
      <c r="EI5" s="183"/>
      <c r="EJ5" s="183"/>
      <c r="EK5" s="183"/>
      <c r="EL5" s="183"/>
      <c r="EM5" s="183"/>
      <c r="EN5" s="183"/>
      <c r="EO5" s="183"/>
      <c r="EP5" s="183"/>
      <c r="EQ5" s="183"/>
      <c r="ER5" s="183"/>
      <c r="ES5" s="183"/>
      <c r="ET5" s="183"/>
      <c r="EU5" s="183"/>
      <c r="EV5" s="183"/>
      <c r="EW5" s="183"/>
      <c r="EX5" s="183"/>
      <c r="EY5" s="183"/>
      <c r="EZ5" s="183"/>
      <c r="FA5" s="183"/>
      <c r="FB5" s="183"/>
      <c r="FC5" s="183"/>
      <c r="FD5" s="183"/>
      <c r="FE5" s="183"/>
      <c r="FF5" s="183"/>
      <c r="FG5" s="183"/>
      <c r="FH5" s="183"/>
      <c r="FI5" s="183"/>
      <c r="FJ5" s="183"/>
      <c r="FK5" s="183"/>
      <c r="FL5" s="183"/>
      <c r="FM5" s="183"/>
      <c r="FN5" s="183"/>
      <c r="FO5" s="183"/>
      <c r="FP5" s="183"/>
      <c r="FQ5" s="183"/>
      <c r="FR5" s="183"/>
      <c r="FS5" s="183"/>
      <c r="FT5" s="183"/>
      <c r="FU5" s="183"/>
      <c r="FV5" s="183"/>
      <c r="FW5" s="183"/>
      <c r="FX5" s="183"/>
      <c r="FY5" s="183"/>
      <c r="FZ5" s="183"/>
      <c r="GA5" s="183"/>
      <c r="GB5" s="183"/>
      <c r="GC5" s="183"/>
      <c r="GD5" s="183"/>
      <c r="GE5" s="183"/>
      <c r="GF5" s="183"/>
      <c r="GG5" s="183"/>
      <c r="GH5" s="183"/>
      <c r="GI5" s="183"/>
      <c r="GJ5" s="183"/>
      <c r="GK5" s="183"/>
      <c r="GL5" s="183"/>
      <c r="GM5" s="183"/>
      <c r="GN5" s="183"/>
      <c r="GO5" s="183"/>
      <c r="GP5" s="183"/>
      <c r="GQ5" s="183"/>
      <c r="GR5" s="183"/>
      <c r="GS5" s="183"/>
      <c r="GT5" s="183"/>
      <c r="GU5" s="183"/>
      <c r="GV5" s="183"/>
      <c r="GW5" s="183"/>
      <c r="GX5" s="183"/>
      <c r="GY5" s="183"/>
      <c r="GZ5" s="183"/>
      <c r="HA5" s="183"/>
      <c r="HB5" s="183"/>
      <c r="HC5" s="183"/>
      <c r="HD5" s="183"/>
      <c r="HE5" s="183"/>
      <c r="HF5" s="183"/>
      <c r="HG5" s="183"/>
      <c r="HH5" s="183"/>
      <c r="HI5" s="183"/>
      <c r="HJ5" s="183"/>
      <c r="HK5" s="183"/>
      <c r="HL5" s="183"/>
      <c r="HM5" s="183"/>
      <c r="HN5" s="183"/>
      <c r="HO5" s="183"/>
      <c r="HP5" s="183"/>
      <c r="HQ5" s="183"/>
      <c r="HR5" s="183"/>
      <c r="HS5" s="183"/>
      <c r="HT5" s="183"/>
      <c r="HU5" s="183"/>
      <c r="HV5" s="183"/>
      <c r="HW5" s="183"/>
      <c r="HX5" s="183"/>
      <c r="HY5" s="183"/>
      <c r="HZ5" s="183"/>
      <c r="IA5" s="183"/>
      <c r="IB5" s="183"/>
      <c r="IC5" s="183"/>
      <c r="ID5" s="183"/>
      <c r="IE5" s="183"/>
      <c r="IF5" s="183"/>
      <c r="IG5" s="183"/>
      <c r="IH5" s="183"/>
      <c r="II5" s="183"/>
      <c r="IJ5" s="183"/>
      <c r="IK5" s="183"/>
      <c r="IL5" s="183"/>
      <c r="IM5" s="183"/>
      <c r="IN5" s="183"/>
      <c r="IO5" s="183"/>
      <c r="IP5" s="183"/>
      <c r="IQ5" s="183"/>
      <c r="IR5" s="183"/>
      <c r="IS5" s="183"/>
      <c r="IT5" s="183"/>
      <c r="IU5" s="183"/>
      <c r="IV5" s="183"/>
      <c r="IW5" s="183"/>
      <c r="IX5" s="183"/>
      <c r="IY5" s="183"/>
      <c r="IZ5" s="183"/>
      <c r="JA5" s="183"/>
      <c r="JB5" s="183"/>
      <c r="JC5" s="183"/>
      <c r="JD5" s="183"/>
      <c r="JE5" s="183"/>
      <c r="JF5" s="183"/>
      <c r="JG5" s="183"/>
      <c r="JH5" s="183"/>
      <c r="JI5" s="183"/>
      <c r="JJ5" s="183"/>
      <c r="JK5" s="183"/>
      <c r="JL5" s="183"/>
      <c r="JM5" s="183"/>
      <c r="JN5" s="183"/>
      <c r="JO5" s="183"/>
      <c r="JP5" s="183"/>
      <c r="JQ5" s="183"/>
      <c r="JR5" s="183"/>
      <c r="JS5" s="183"/>
      <c r="JT5" s="183"/>
      <c r="JU5" s="183"/>
      <c r="JV5" s="183"/>
      <c r="JW5" s="183"/>
      <c r="JX5" s="183"/>
      <c r="JY5" s="183"/>
      <c r="JZ5" s="183"/>
      <c r="KA5" s="183"/>
      <c r="KB5" s="183"/>
      <c r="KC5" s="183"/>
      <c r="KD5" s="183"/>
      <c r="KE5" s="183"/>
      <c r="KF5" s="183"/>
      <c r="KG5" s="183"/>
      <c r="KH5" s="183"/>
      <c r="KI5" s="183"/>
      <c r="KJ5" s="183"/>
      <c r="KK5" s="183"/>
      <c r="KL5" s="183"/>
      <c r="KM5" s="183"/>
      <c r="KN5" s="183"/>
      <c r="KO5" s="183"/>
      <c r="KP5" s="183"/>
      <c r="KQ5" s="183"/>
      <c r="KR5" s="183"/>
      <c r="KS5" s="183"/>
      <c r="KT5" s="183"/>
      <c r="KU5" s="183"/>
      <c r="KV5" s="183"/>
      <c r="KW5" s="183"/>
      <c r="KX5" s="183"/>
      <c r="KY5" s="183"/>
      <c r="KZ5" s="183"/>
      <c r="LA5" s="183"/>
      <c r="LB5" s="183"/>
      <c r="LC5" s="183"/>
      <c r="LD5" s="183"/>
      <c r="LE5" s="183"/>
      <c r="LF5" s="183"/>
      <c r="LG5" s="183"/>
      <c r="LH5" s="183"/>
      <c r="LI5" s="183"/>
      <c r="LJ5" s="183"/>
      <c r="LK5" s="183"/>
      <c r="LL5" s="183"/>
      <c r="LM5" s="183"/>
      <c r="LN5" s="183"/>
      <c r="LO5" s="183"/>
      <c r="LP5" s="183"/>
      <c r="LQ5" s="183"/>
      <c r="LR5" s="183"/>
      <c r="LS5" s="183"/>
      <c r="LT5" s="183"/>
      <c r="LU5" s="183"/>
      <c r="LV5" s="183"/>
      <c r="LW5" s="183"/>
      <c r="LX5" s="183"/>
      <c r="LY5" s="183"/>
      <c r="LZ5" s="183"/>
      <c r="MA5" s="183"/>
      <c r="MB5" s="183"/>
      <c r="MC5" s="183"/>
      <c r="MD5" s="183"/>
      <c r="ME5" s="183"/>
      <c r="MF5" s="183"/>
      <c r="MG5" s="183"/>
      <c r="MH5" s="183"/>
      <c r="MI5" s="183"/>
      <c r="MJ5" s="183"/>
      <c r="MK5" s="183"/>
      <c r="ML5" s="183"/>
      <c r="MM5" s="183"/>
      <c r="MN5" s="183"/>
      <c r="MO5" s="183"/>
      <c r="MP5" s="183"/>
      <c r="MQ5" s="183"/>
      <c r="MR5" s="183"/>
      <c r="MS5" s="183"/>
      <c r="MT5" s="183"/>
      <c r="MU5" s="183"/>
      <c r="MV5" s="183"/>
      <c r="MW5" s="183"/>
      <c r="MX5" s="183"/>
      <c r="MY5" s="183"/>
      <c r="MZ5" s="183"/>
      <c r="NA5" s="183"/>
      <c r="NB5" s="183"/>
      <c r="NC5" s="183"/>
      <c r="ND5" s="183"/>
      <c r="NE5" s="183"/>
      <c r="NF5" s="183"/>
      <c r="NG5" s="183"/>
      <c r="NH5" s="183"/>
      <c r="NI5" s="183"/>
      <c r="NJ5" s="183"/>
      <c r="NK5" s="183"/>
      <c r="NL5" s="183"/>
      <c r="NM5" s="183"/>
      <c r="NN5" s="183"/>
      <c r="NO5" s="183"/>
      <c r="NP5" s="183"/>
      <c r="NQ5" s="183"/>
      <c r="NR5" s="183"/>
      <c r="NS5" s="183"/>
      <c r="NT5" s="183"/>
      <c r="NU5" s="183"/>
      <c r="NV5" s="183"/>
      <c r="NW5" s="183"/>
      <c r="NX5" s="183"/>
      <c r="NY5" s="183"/>
      <c r="NZ5" s="183"/>
      <c r="OA5" s="183"/>
      <c r="OB5" s="183"/>
      <c r="OC5" s="183"/>
      <c r="OD5" s="183"/>
      <c r="OE5" s="183"/>
      <c r="OF5" s="183"/>
      <c r="OG5" s="183"/>
      <c r="OH5" s="183"/>
      <c r="OI5" s="183"/>
      <c r="OJ5" s="183"/>
      <c r="OK5" s="183"/>
      <c r="OL5" s="183"/>
      <c r="OM5" s="183"/>
      <c r="ON5" s="183"/>
      <c r="OO5" s="183"/>
      <c r="OP5" s="183"/>
      <c r="OQ5" s="183"/>
      <c r="OR5" s="183"/>
      <c r="OS5" s="183"/>
      <c r="OT5" s="183"/>
      <c r="OU5" s="183"/>
      <c r="OV5" s="183"/>
      <c r="OW5" s="183"/>
      <c r="OX5" s="183"/>
      <c r="OY5" s="183"/>
      <c r="OZ5" s="183"/>
      <c r="PA5" s="183"/>
      <c r="PB5" s="183"/>
      <c r="PC5" s="183"/>
      <c r="PD5" s="183"/>
      <c r="PE5" s="183"/>
      <c r="PF5" s="183"/>
      <c r="PG5" s="183"/>
      <c r="PH5" s="183"/>
      <c r="PI5" s="183"/>
      <c r="PJ5" s="183"/>
      <c r="PK5" s="183"/>
      <c r="PL5" s="183"/>
      <c r="PM5" s="183"/>
      <c r="PN5" s="183"/>
      <c r="PO5" s="183"/>
      <c r="PP5" s="183"/>
      <c r="PQ5" s="183"/>
      <c r="PR5" s="183"/>
      <c r="PS5" s="183"/>
      <c r="PT5" s="183"/>
      <c r="PU5" s="183"/>
      <c r="PV5" s="183"/>
      <c r="PW5" s="183"/>
      <c r="PX5" s="183"/>
      <c r="PY5" s="183"/>
      <c r="PZ5" s="183"/>
      <c r="QA5" s="183"/>
      <c r="QB5" s="183"/>
      <c r="QC5" s="183"/>
      <c r="QD5" s="183"/>
      <c r="QE5" s="183"/>
      <c r="QF5" s="183"/>
      <c r="QG5" s="183"/>
      <c r="QH5" s="183"/>
      <c r="QI5" s="183"/>
      <c r="QJ5" s="183"/>
      <c r="QK5" s="183"/>
      <c r="QL5" s="183"/>
      <c r="QM5" s="183"/>
      <c r="QN5" s="183"/>
      <c r="QO5" s="183"/>
      <c r="QP5" s="183"/>
      <c r="QQ5" s="183"/>
      <c r="QR5" s="183"/>
      <c r="QS5" s="183"/>
      <c r="QT5" s="183"/>
      <c r="QU5" s="183"/>
      <c r="QV5" s="183"/>
      <c r="QW5" s="183"/>
      <c r="QX5" s="183"/>
      <c r="QY5" s="183"/>
      <c r="QZ5" s="183"/>
      <c r="RA5" s="183"/>
      <c r="RB5" s="183"/>
      <c r="RC5" s="183"/>
      <c r="RD5" s="183"/>
      <c r="RE5" s="183"/>
      <c r="RF5" s="183"/>
      <c r="RG5" s="183"/>
      <c r="RH5" s="183"/>
      <c r="RI5" s="183"/>
      <c r="RJ5" s="183"/>
      <c r="RK5" s="183"/>
      <c r="RL5" s="183"/>
      <c r="RM5" s="183"/>
      <c r="RN5" s="183"/>
      <c r="RO5" s="183"/>
      <c r="RP5" s="183"/>
      <c r="RQ5" s="183"/>
      <c r="RR5" s="183"/>
      <c r="RS5" s="183"/>
      <c r="RT5" s="183"/>
      <c r="RU5" s="183"/>
      <c r="RV5" s="183"/>
      <c r="RW5" s="183"/>
      <c r="RX5" s="183"/>
      <c r="RY5" s="183"/>
      <c r="RZ5" s="183"/>
      <c r="SA5" s="183"/>
      <c r="SB5" s="183"/>
      <c r="SC5" s="183"/>
      <c r="SD5" s="183"/>
      <c r="SE5" s="183"/>
      <c r="SF5" s="183"/>
      <c r="SG5" s="183"/>
      <c r="SH5" s="183"/>
      <c r="SI5" s="183"/>
      <c r="SJ5" s="183"/>
      <c r="SK5" s="183"/>
      <c r="SL5" s="183"/>
      <c r="SM5" s="183"/>
      <c r="SN5" s="183"/>
      <c r="SO5" s="183"/>
      <c r="SP5" s="183"/>
      <c r="SQ5" s="183"/>
      <c r="SR5" s="183"/>
      <c r="SS5" s="183"/>
      <c r="ST5" s="183"/>
      <c r="SU5" s="183"/>
      <c r="SV5" s="183"/>
      <c r="SW5" s="183"/>
      <c r="SX5" s="183"/>
      <c r="SY5" s="183"/>
      <c r="SZ5" s="183"/>
      <c r="TA5" s="183"/>
      <c r="TB5" s="183"/>
      <c r="TC5" s="183"/>
      <c r="TD5" s="183"/>
      <c r="TE5" s="183"/>
      <c r="TF5" s="183"/>
      <c r="TG5" s="183"/>
      <c r="TH5" s="183"/>
      <c r="TI5" s="183"/>
      <c r="TJ5" s="183"/>
      <c r="TK5" s="183"/>
      <c r="TL5" s="183"/>
      <c r="TM5" s="183"/>
      <c r="TN5" s="183"/>
      <c r="TO5" s="183"/>
      <c r="TP5" s="183"/>
      <c r="TQ5" s="183"/>
      <c r="TR5" s="183"/>
      <c r="TS5" s="183"/>
      <c r="TT5" s="183"/>
      <c r="TU5" s="183"/>
      <c r="TV5" s="183"/>
      <c r="TW5" s="183"/>
      <c r="TX5" s="183"/>
      <c r="TY5" s="183"/>
      <c r="TZ5" s="183"/>
      <c r="UA5" s="183"/>
      <c r="UB5" s="183"/>
      <c r="UC5" s="183"/>
      <c r="UD5" s="183"/>
      <c r="UE5" s="183"/>
      <c r="UF5" s="183"/>
      <c r="UG5" s="183"/>
      <c r="UH5" s="183"/>
      <c r="UI5" s="183"/>
      <c r="UJ5" s="183"/>
      <c r="UK5" s="183"/>
      <c r="UL5" s="183"/>
      <c r="UM5" s="183"/>
      <c r="UN5" s="183"/>
      <c r="UO5" s="183"/>
      <c r="UP5" s="183"/>
      <c r="UQ5" s="183"/>
      <c r="UR5" s="183"/>
      <c r="US5" s="183"/>
      <c r="UT5" s="183"/>
      <c r="UU5" s="183"/>
      <c r="UV5" s="183"/>
      <c r="UW5" s="183"/>
      <c r="UX5" s="183"/>
      <c r="UY5" s="183"/>
      <c r="UZ5" s="183"/>
      <c r="VA5" s="183"/>
      <c r="VB5" s="183"/>
      <c r="VC5" s="183"/>
      <c r="VD5" s="183"/>
      <c r="VE5" s="183"/>
      <c r="VF5" s="183"/>
      <c r="VG5" s="183"/>
      <c r="VH5" s="183"/>
      <c r="VI5" s="183"/>
      <c r="VJ5" s="183"/>
      <c r="VK5" s="183"/>
      <c r="VL5" s="183"/>
      <c r="VM5" s="183"/>
      <c r="VN5" s="183"/>
      <c r="VO5" s="183"/>
      <c r="VP5" s="183"/>
      <c r="VQ5" s="183"/>
      <c r="VR5" s="183"/>
      <c r="VS5" s="183"/>
      <c r="VT5" s="183"/>
      <c r="VU5" s="183"/>
      <c r="VV5" s="183"/>
      <c r="VW5" s="183"/>
      <c r="VX5" s="183"/>
      <c r="VY5" s="183"/>
      <c r="VZ5" s="183"/>
      <c r="WA5" s="183"/>
      <c r="WB5" s="183"/>
      <c r="WC5" s="183"/>
      <c r="WD5" s="183"/>
      <c r="WE5" s="183"/>
      <c r="WF5" s="183"/>
      <c r="WG5" s="183"/>
      <c r="WH5" s="183"/>
      <c r="WI5" s="183"/>
      <c r="WJ5" s="183"/>
      <c r="WK5" s="183"/>
      <c r="WL5" s="183"/>
      <c r="WM5" s="183"/>
      <c r="WN5" s="183"/>
      <c r="WO5" s="183"/>
      <c r="WP5" s="183"/>
      <c r="WQ5" s="183"/>
      <c r="WR5" s="183"/>
      <c r="WS5" s="183"/>
      <c r="WT5" s="183"/>
      <c r="WU5" s="183"/>
      <c r="WV5" s="183"/>
      <c r="WW5" s="183"/>
      <c r="WX5" s="183"/>
      <c r="WY5" s="183"/>
      <c r="WZ5" s="183"/>
      <c r="XA5" s="183"/>
      <c r="XB5" s="183"/>
      <c r="XC5" s="183"/>
      <c r="XD5" s="183"/>
      <c r="XE5" s="183"/>
      <c r="XF5" s="183"/>
      <c r="XG5" s="183"/>
      <c r="XH5" s="183"/>
      <c r="XI5" s="183"/>
      <c r="XJ5" s="183"/>
      <c r="XK5" s="183"/>
      <c r="XL5" s="183"/>
      <c r="XM5" s="183"/>
      <c r="XN5" s="183"/>
      <c r="XO5" s="183"/>
      <c r="XP5" s="183"/>
      <c r="XQ5" s="183"/>
      <c r="XR5" s="183"/>
      <c r="XS5" s="183"/>
      <c r="XT5" s="183"/>
      <c r="XU5" s="183"/>
      <c r="XV5" s="183"/>
      <c r="XW5" s="183"/>
      <c r="XX5" s="183"/>
      <c r="XY5" s="183"/>
      <c r="XZ5" s="183"/>
      <c r="YA5" s="183"/>
      <c r="YB5" s="183"/>
      <c r="YC5" s="183"/>
      <c r="YD5" s="183"/>
      <c r="YE5" s="183"/>
      <c r="YF5" s="183"/>
      <c r="YG5" s="183"/>
      <c r="YH5" s="183"/>
      <c r="YI5" s="183"/>
      <c r="YJ5" s="183"/>
      <c r="YK5" s="183"/>
      <c r="YL5" s="183"/>
      <c r="YM5" s="183"/>
      <c r="YN5" s="183"/>
      <c r="YO5" s="183"/>
      <c r="YP5" s="183"/>
      <c r="YQ5" s="183"/>
      <c r="YR5" s="183"/>
      <c r="YS5" s="183"/>
      <c r="YT5" s="183"/>
      <c r="YU5" s="183"/>
      <c r="YV5" s="183"/>
      <c r="YW5" s="183"/>
      <c r="YX5" s="183"/>
      <c r="YY5" s="183"/>
      <c r="YZ5" s="183"/>
      <c r="ZA5" s="183"/>
      <c r="ZB5" s="183"/>
      <c r="ZC5" s="183"/>
      <c r="ZD5" s="183"/>
      <c r="ZE5" s="183"/>
      <c r="ZF5" s="183"/>
      <c r="ZG5" s="183"/>
      <c r="ZH5" s="183"/>
      <c r="ZI5" s="183"/>
      <c r="ZJ5" s="183"/>
      <c r="ZK5" s="183"/>
      <c r="ZL5" s="183"/>
      <c r="ZM5" s="183"/>
      <c r="ZN5" s="183"/>
      <c r="ZO5" s="183"/>
      <c r="ZP5" s="183"/>
      <c r="ZQ5" s="183"/>
      <c r="ZR5" s="183"/>
      <c r="ZS5" s="183"/>
      <c r="ZT5" s="183"/>
      <c r="ZU5" s="183"/>
      <c r="ZV5" s="183"/>
      <c r="ZW5" s="183"/>
      <c r="ZX5" s="183"/>
      <c r="ZY5" s="183"/>
      <c r="ZZ5" s="183"/>
      <c r="AAA5" s="183"/>
      <c r="AAB5" s="183"/>
      <c r="AAC5" s="183"/>
      <c r="AAD5" s="183"/>
      <c r="AAE5" s="183"/>
      <c r="AAF5" s="183"/>
      <c r="AAG5" s="183"/>
      <c r="AAH5" s="183"/>
      <c r="AAI5" s="183"/>
      <c r="AAJ5" s="183"/>
      <c r="AAK5" s="183"/>
      <c r="AAL5" s="183"/>
      <c r="AAM5" s="183"/>
      <c r="AAN5" s="183"/>
      <c r="AAO5" s="183"/>
      <c r="AAP5" s="183"/>
      <c r="AAQ5" s="183"/>
      <c r="AAR5" s="183"/>
      <c r="AAS5" s="183"/>
      <c r="AAT5" s="183"/>
      <c r="AAU5" s="183"/>
      <c r="AAV5" s="183"/>
      <c r="AAW5" s="183"/>
      <c r="AAX5" s="183"/>
      <c r="AAY5" s="183"/>
      <c r="AAZ5" s="183"/>
      <c r="ABA5" s="183"/>
      <c r="ABB5" s="183"/>
      <c r="ABC5" s="183"/>
      <c r="ABD5" s="183"/>
      <c r="ABE5" s="183"/>
      <c r="ABF5" s="183"/>
      <c r="ABG5" s="183"/>
      <c r="ABH5" s="183"/>
      <c r="ABI5" s="183"/>
      <c r="ABJ5" s="183"/>
      <c r="ABK5" s="183"/>
      <c r="ABL5" s="183"/>
      <c r="ABM5" s="183"/>
      <c r="ABN5" s="183"/>
      <c r="ABO5" s="183"/>
      <c r="ABP5" s="183"/>
      <c r="ABQ5" s="183"/>
      <c r="ABR5" s="183"/>
      <c r="ABS5" s="183"/>
      <c r="ABT5" s="183"/>
      <c r="ABU5" s="183"/>
      <c r="ABV5" s="183"/>
      <c r="ABW5" s="183"/>
      <c r="ABX5" s="183"/>
      <c r="ABY5" s="183"/>
      <c r="ABZ5" s="183"/>
      <c r="ACA5" s="183"/>
      <c r="ACB5" s="183"/>
      <c r="ACC5" s="183"/>
      <c r="ACD5" s="183"/>
      <c r="ACE5" s="183"/>
      <c r="ACF5" s="183"/>
      <c r="ACG5" s="183"/>
      <c r="ACH5" s="183"/>
      <c r="ACI5" s="183"/>
      <c r="ACJ5" s="183"/>
      <c r="ACK5" s="183"/>
      <c r="ACL5" s="183"/>
      <c r="ACM5" s="183"/>
      <c r="ACN5" s="183"/>
      <c r="ACO5" s="183"/>
      <c r="ACP5" s="183"/>
      <c r="ACQ5" s="183"/>
      <c r="ACR5" s="183"/>
      <c r="ACS5" s="183"/>
      <c r="ACT5" s="183"/>
      <c r="ACU5" s="183"/>
      <c r="ACV5" s="183"/>
      <c r="ACW5" s="183"/>
      <c r="ACX5" s="183"/>
      <c r="ACY5" s="183"/>
      <c r="ACZ5" s="183"/>
      <c r="ADA5" s="183"/>
      <c r="ADB5" s="183"/>
      <c r="ADC5" s="183"/>
      <c r="ADD5" s="183"/>
      <c r="ADE5" s="183"/>
      <c r="ADF5" s="183"/>
      <c r="ADG5" s="183"/>
      <c r="ADH5" s="183"/>
      <c r="ADI5" s="183"/>
      <c r="ADJ5" s="183"/>
      <c r="ADK5" s="183"/>
      <c r="ADL5" s="183"/>
      <c r="ADM5" s="183"/>
      <c r="ADN5" s="183"/>
      <c r="ADO5" s="183"/>
      <c r="ADP5" s="183"/>
      <c r="ADQ5" s="183"/>
      <c r="ADR5" s="183"/>
      <c r="ADS5" s="183"/>
      <c r="ADT5" s="183"/>
      <c r="ADU5" s="183"/>
      <c r="ADV5" s="183"/>
      <c r="ADW5" s="183"/>
      <c r="ADX5" s="183"/>
      <c r="ADY5" s="183"/>
      <c r="ADZ5" s="183"/>
      <c r="AEA5" s="183"/>
      <c r="AEB5" s="183"/>
      <c r="AEC5" s="183"/>
      <c r="AED5" s="183"/>
      <c r="AEE5" s="183"/>
      <c r="AEF5" s="183"/>
      <c r="AEG5" s="183"/>
      <c r="AEH5" s="183"/>
      <c r="AEI5" s="183"/>
      <c r="AEJ5" s="183"/>
      <c r="AEK5" s="183"/>
      <c r="AEL5" s="183"/>
      <c r="AEM5" s="183"/>
      <c r="AEN5" s="183"/>
      <c r="AEO5" s="183"/>
      <c r="AEP5" s="183"/>
      <c r="AEQ5" s="183"/>
      <c r="AER5" s="183"/>
      <c r="AES5" s="183"/>
      <c r="AET5" s="183"/>
      <c r="AEU5" s="183"/>
      <c r="AEV5" s="183"/>
      <c r="AEW5" s="183"/>
      <c r="AEX5" s="183"/>
      <c r="AEY5" s="183"/>
      <c r="AEZ5" s="183"/>
      <c r="AFA5" s="183"/>
      <c r="AFB5" s="183"/>
      <c r="AFC5" s="183"/>
      <c r="AFD5" s="183"/>
      <c r="AFE5" s="183"/>
      <c r="AFF5" s="183"/>
      <c r="AFG5" s="183"/>
      <c r="AFH5" s="183"/>
      <c r="AFI5" s="183"/>
      <c r="AFJ5" s="183"/>
      <c r="AFK5" s="183"/>
      <c r="AFL5" s="183"/>
      <c r="AFM5" s="183"/>
      <c r="AFN5" s="183"/>
      <c r="AFO5" s="183"/>
      <c r="AFP5" s="183"/>
      <c r="AFQ5" s="183"/>
      <c r="AFR5" s="183"/>
      <c r="AFS5" s="183"/>
      <c r="AFT5" s="183"/>
      <c r="AFU5" s="183"/>
      <c r="AFV5" s="183"/>
      <c r="AFW5" s="183"/>
      <c r="AFX5" s="183"/>
      <c r="AFY5" s="183"/>
      <c r="AFZ5" s="183"/>
      <c r="AGA5" s="183"/>
      <c r="AGB5" s="183"/>
      <c r="AGC5" s="183"/>
      <c r="AGD5" s="183"/>
      <c r="AGE5" s="183"/>
      <c r="AGF5" s="183"/>
      <c r="AGG5" s="183"/>
      <c r="AGH5" s="183"/>
      <c r="AGI5" s="183"/>
      <c r="AGJ5" s="183"/>
      <c r="AGK5" s="183"/>
      <c r="AGL5" s="183"/>
      <c r="AGM5" s="183"/>
      <c r="AGN5" s="183"/>
      <c r="AGO5" s="183"/>
      <c r="AGP5" s="183"/>
      <c r="AGQ5" s="183"/>
      <c r="AGR5" s="183"/>
      <c r="AGS5" s="183"/>
      <c r="AGT5" s="183"/>
      <c r="AGU5" s="183"/>
      <c r="AGV5" s="183"/>
      <c r="AGW5" s="183"/>
      <c r="AGX5" s="183"/>
      <c r="AGY5" s="183"/>
      <c r="AGZ5" s="183"/>
      <c r="AHA5" s="183"/>
      <c r="AHB5" s="183"/>
      <c r="AHC5" s="183"/>
      <c r="AHD5" s="183"/>
      <c r="AHE5" s="183"/>
      <c r="AHF5" s="183"/>
      <c r="AHG5" s="183"/>
      <c r="AHH5" s="183"/>
      <c r="AHI5" s="183"/>
      <c r="AHJ5" s="183"/>
      <c r="AHK5" s="183"/>
      <c r="AHL5" s="183"/>
      <c r="AHM5" s="183"/>
      <c r="AHN5" s="183"/>
      <c r="AHO5" s="183"/>
      <c r="AHP5" s="183"/>
      <c r="AHQ5" s="183"/>
      <c r="AHR5" s="183"/>
      <c r="AHS5" s="183"/>
      <c r="AHT5" s="183"/>
      <c r="AHU5" s="183"/>
      <c r="AHV5" s="183"/>
      <c r="AHW5" s="183"/>
      <c r="AHX5" s="183"/>
      <c r="AHY5" s="183"/>
      <c r="AHZ5" s="183"/>
      <c r="AIA5" s="183"/>
      <c r="AIB5" s="183"/>
      <c r="AIC5" s="183"/>
      <c r="AID5" s="183"/>
      <c r="AIE5" s="183"/>
      <c r="AIF5" s="183"/>
      <c r="AIG5" s="183"/>
      <c r="AIH5" s="183"/>
      <c r="AII5" s="183"/>
      <c r="AIJ5" s="183"/>
      <c r="AIK5" s="183"/>
      <c r="AIL5" s="183"/>
      <c r="AIM5" s="183"/>
      <c r="AIN5" s="183"/>
      <c r="AIO5" s="183"/>
      <c r="AIP5" s="183"/>
      <c r="AIQ5" s="183"/>
      <c r="AIR5" s="183"/>
      <c r="AIS5" s="183"/>
      <c r="AIT5" s="183"/>
      <c r="AIU5" s="183"/>
      <c r="AIV5" s="183"/>
      <c r="AIW5" s="183"/>
      <c r="AIX5" s="183"/>
      <c r="AIY5" s="183"/>
      <c r="AIZ5" s="183"/>
      <c r="AJA5" s="183"/>
      <c r="AJB5" s="183"/>
      <c r="AJC5" s="183"/>
      <c r="AJD5" s="183"/>
      <c r="AJE5" s="183"/>
      <c r="AJF5" s="183"/>
      <c r="AJG5" s="183"/>
      <c r="AJH5" s="183"/>
      <c r="AJI5" s="183"/>
      <c r="AJJ5" s="183"/>
      <c r="AJK5" s="183"/>
      <c r="AJL5" s="183"/>
      <c r="AJM5" s="183"/>
      <c r="AJN5" s="183"/>
      <c r="AJO5" s="183"/>
      <c r="AJP5" s="183"/>
      <c r="AJQ5" s="183"/>
      <c r="AJR5" s="183"/>
      <c r="AJS5" s="183"/>
      <c r="AJT5" s="183"/>
      <c r="AJU5" s="183"/>
      <c r="AJV5" s="183"/>
      <c r="AJW5" s="183"/>
      <c r="AJX5" s="183"/>
      <c r="AJY5" s="183"/>
      <c r="AJZ5" s="183"/>
      <c r="AKA5" s="183"/>
      <c r="AKB5" s="183"/>
      <c r="AKC5" s="183"/>
      <c r="AKD5" s="183"/>
      <c r="AKE5" s="183"/>
      <c r="AKF5" s="183"/>
      <c r="AKG5" s="183"/>
      <c r="AKH5" s="183"/>
      <c r="AKI5" s="183"/>
      <c r="AKJ5" s="183"/>
      <c r="AKK5" s="183"/>
      <c r="AKL5" s="183"/>
      <c r="AKM5" s="183"/>
      <c r="AKN5" s="183"/>
      <c r="AKO5" s="183"/>
      <c r="AKP5" s="183"/>
      <c r="AKQ5" s="183"/>
      <c r="AKR5" s="183"/>
      <c r="AKS5" s="183"/>
      <c r="AKT5" s="183"/>
      <c r="AKU5" s="183"/>
      <c r="AKV5" s="183"/>
      <c r="AKW5" s="183"/>
      <c r="AKX5" s="183"/>
      <c r="AKY5" s="183"/>
      <c r="AKZ5" s="183"/>
      <c r="ALA5" s="183"/>
      <c r="ALB5" s="183"/>
      <c r="ALC5" s="183"/>
      <c r="ALD5" s="183"/>
      <c r="ALE5" s="183"/>
      <c r="ALF5" s="183"/>
      <c r="ALG5" s="183"/>
      <c r="ALH5" s="183"/>
      <c r="ALI5" s="183"/>
      <c r="ALJ5" s="183"/>
      <c r="ALK5" s="183"/>
      <c r="ALL5" s="183"/>
      <c r="ALM5" s="183"/>
      <c r="ALN5" s="183"/>
      <c r="ALO5" s="183"/>
      <c r="ALP5" s="183"/>
      <c r="ALQ5" s="183"/>
      <c r="ALR5" s="183"/>
      <c r="ALS5" s="183"/>
      <c r="ALT5" s="183"/>
      <c r="ALU5" s="183"/>
      <c r="ALV5" s="183"/>
      <c r="ALW5" s="183"/>
      <c r="ALX5" s="183"/>
      <c r="ALY5" s="183"/>
      <c r="ALZ5" s="183"/>
      <c r="AMA5" s="183"/>
      <c r="AMB5" s="183"/>
      <c r="AMC5" s="183"/>
      <c r="AMD5" s="183"/>
      <c r="AME5" s="183"/>
      <c r="AMF5" s="183"/>
      <c r="AMG5" s="183"/>
      <c r="AMH5" s="183"/>
    </row>
    <row r="6" spans="1:1022" s="185" customFormat="1" ht="26.25" customHeight="1" x14ac:dyDescent="0.3">
      <c r="A6" s="183"/>
      <c r="B6" s="183"/>
      <c r="C6" s="183"/>
      <c r="D6" s="183"/>
      <c r="E6" s="183"/>
      <c r="F6" s="1132"/>
      <c r="G6" s="1132"/>
      <c r="H6" s="1132"/>
      <c r="I6" s="1132"/>
      <c r="J6" s="1132"/>
      <c r="K6" s="1132"/>
      <c r="L6" s="1132"/>
      <c r="M6" s="1132"/>
      <c r="N6" s="1132"/>
      <c r="O6" s="1132"/>
      <c r="P6" s="1132"/>
      <c r="Q6" s="1132"/>
      <c r="R6" s="1132"/>
      <c r="S6" s="1132"/>
      <c r="T6" s="1132"/>
      <c r="U6" s="1132"/>
      <c r="V6" s="1132"/>
      <c r="W6" s="1132"/>
      <c r="X6" s="1132"/>
      <c r="Y6" s="1132"/>
      <c r="Z6" s="1132"/>
      <c r="AA6" s="1132"/>
      <c r="AB6" s="1132"/>
      <c r="AC6" s="1132"/>
      <c r="AD6" s="1132"/>
      <c r="AE6" s="1132"/>
      <c r="AF6" s="1132"/>
      <c r="AG6" s="186"/>
      <c r="AH6" s="186"/>
      <c r="AI6" s="186"/>
      <c r="AJ6" s="186"/>
      <c r="AK6" s="186"/>
      <c r="AL6" s="186"/>
      <c r="AM6" s="186"/>
      <c r="AN6" s="186"/>
      <c r="AO6" s="186"/>
      <c r="AP6" s="885"/>
      <c r="AQ6" s="885"/>
      <c r="AR6" s="876"/>
      <c r="AS6" s="876"/>
      <c r="AT6" s="876"/>
      <c r="AU6" s="876"/>
      <c r="AV6" s="876" t="str">
        <f>IF(OsnPodaci!A19="","",OsnPodaci!A19)</f>
        <v>49.31</v>
      </c>
      <c r="AW6" s="183"/>
      <c r="AX6" s="1123"/>
      <c r="AY6" s="183"/>
      <c r="AZ6" s="183"/>
      <c r="BA6" s="183"/>
      <c r="BB6" s="183"/>
      <c r="BC6" s="183"/>
      <c r="BD6" s="183"/>
      <c r="BE6" s="183"/>
      <c r="BF6" s="183"/>
      <c r="BG6" s="183"/>
      <c r="BH6" s="183"/>
      <c r="BI6" s="183"/>
      <c r="BJ6" s="183"/>
      <c r="BK6" s="183"/>
      <c r="BL6" s="183"/>
      <c r="BM6" s="183"/>
      <c r="BN6" s="183"/>
      <c r="BO6" s="183"/>
      <c r="BP6" s="183"/>
      <c r="BQ6" s="183"/>
      <c r="BR6" s="183"/>
      <c r="BS6" s="183"/>
      <c r="BT6" s="183"/>
      <c r="BU6" s="183"/>
      <c r="BV6" s="183"/>
      <c r="BW6" s="183"/>
      <c r="BX6" s="183"/>
      <c r="BY6" s="183"/>
      <c r="BZ6" s="183"/>
      <c r="CA6" s="183"/>
      <c r="CB6" s="183"/>
      <c r="CC6" s="183"/>
      <c r="CD6" s="183"/>
      <c r="CE6" s="183"/>
      <c r="CF6" s="183"/>
      <c r="CG6" s="183"/>
      <c r="CH6" s="183"/>
      <c r="CI6" s="183"/>
      <c r="CJ6" s="183"/>
      <c r="CK6" s="183"/>
      <c r="CL6" s="183"/>
      <c r="CM6" s="183"/>
      <c r="CN6" s="183"/>
      <c r="CO6" s="183"/>
      <c r="CP6" s="183"/>
      <c r="CQ6" s="183"/>
      <c r="CR6" s="183"/>
      <c r="CS6" s="183"/>
      <c r="CT6" s="183"/>
      <c r="CU6" s="183"/>
      <c r="CV6" s="183"/>
      <c r="CW6" s="183"/>
      <c r="CX6" s="183"/>
      <c r="CY6" s="183"/>
      <c r="CZ6" s="183"/>
      <c r="DA6" s="183"/>
      <c r="DB6" s="183"/>
      <c r="DC6" s="183"/>
      <c r="DD6" s="183"/>
      <c r="DE6" s="183"/>
      <c r="DF6" s="183"/>
      <c r="DG6" s="183"/>
      <c r="DH6" s="183"/>
      <c r="DI6" s="183"/>
      <c r="DJ6" s="183"/>
      <c r="DK6" s="183"/>
      <c r="DL6" s="183"/>
      <c r="DM6" s="183"/>
      <c r="DN6" s="183"/>
      <c r="DO6" s="183"/>
      <c r="DP6" s="183"/>
      <c r="DQ6" s="183"/>
      <c r="DR6" s="183"/>
      <c r="DS6" s="183"/>
      <c r="DT6" s="183"/>
      <c r="DU6" s="183"/>
      <c r="DV6" s="183"/>
      <c r="DW6" s="183"/>
      <c r="DX6" s="183"/>
      <c r="DY6" s="183"/>
      <c r="DZ6" s="183"/>
      <c r="EA6" s="183"/>
      <c r="EB6" s="183"/>
      <c r="EC6" s="183"/>
      <c r="ED6" s="183"/>
      <c r="EE6" s="183"/>
      <c r="EF6" s="183"/>
      <c r="EG6" s="183"/>
      <c r="EH6" s="183"/>
      <c r="EI6" s="183"/>
      <c r="EJ6" s="183"/>
      <c r="EK6" s="183"/>
      <c r="EL6" s="183"/>
      <c r="EM6" s="183"/>
      <c r="EN6" s="183"/>
      <c r="EO6" s="183"/>
      <c r="EP6" s="183"/>
      <c r="EQ6" s="183"/>
      <c r="ER6" s="183"/>
      <c r="ES6" s="183"/>
      <c r="ET6" s="183"/>
      <c r="EU6" s="183"/>
      <c r="EV6" s="183"/>
      <c r="EW6" s="183"/>
      <c r="EX6" s="183"/>
      <c r="EY6" s="183"/>
      <c r="EZ6" s="183"/>
      <c r="FA6" s="183"/>
      <c r="FB6" s="183"/>
      <c r="FC6" s="183"/>
      <c r="FD6" s="183"/>
      <c r="FE6" s="183"/>
      <c r="FF6" s="183"/>
      <c r="FG6" s="183"/>
      <c r="FH6" s="183"/>
      <c r="FI6" s="183"/>
      <c r="FJ6" s="183"/>
      <c r="FK6" s="183"/>
      <c r="FL6" s="183"/>
      <c r="FM6" s="183"/>
      <c r="FN6" s="183"/>
      <c r="FO6" s="183"/>
      <c r="FP6" s="183"/>
      <c r="FQ6" s="183"/>
      <c r="FR6" s="183"/>
      <c r="FS6" s="183"/>
      <c r="FT6" s="183"/>
      <c r="FU6" s="183"/>
      <c r="FV6" s="183"/>
      <c r="FW6" s="183"/>
      <c r="FX6" s="183"/>
      <c r="FY6" s="183"/>
      <c r="FZ6" s="183"/>
      <c r="GA6" s="183"/>
      <c r="GB6" s="183"/>
      <c r="GC6" s="183"/>
      <c r="GD6" s="183"/>
      <c r="GE6" s="183"/>
      <c r="GF6" s="183"/>
      <c r="GG6" s="183"/>
      <c r="GH6" s="183"/>
      <c r="GI6" s="183"/>
      <c r="GJ6" s="183"/>
      <c r="GK6" s="183"/>
      <c r="GL6" s="183"/>
      <c r="GM6" s="183"/>
      <c r="GN6" s="183"/>
      <c r="GO6" s="183"/>
      <c r="GP6" s="183"/>
      <c r="GQ6" s="183"/>
      <c r="GR6" s="183"/>
      <c r="GS6" s="183"/>
      <c r="GT6" s="183"/>
      <c r="GU6" s="183"/>
      <c r="GV6" s="183"/>
      <c r="GW6" s="183"/>
      <c r="GX6" s="183"/>
      <c r="GY6" s="183"/>
      <c r="GZ6" s="183"/>
      <c r="HA6" s="183"/>
      <c r="HB6" s="183"/>
      <c r="HC6" s="183"/>
      <c r="HD6" s="183"/>
      <c r="HE6" s="183"/>
      <c r="HF6" s="183"/>
      <c r="HG6" s="183"/>
      <c r="HH6" s="183"/>
      <c r="HI6" s="183"/>
      <c r="HJ6" s="183"/>
      <c r="HK6" s="183"/>
      <c r="HL6" s="183"/>
      <c r="HM6" s="183"/>
      <c r="HN6" s="183"/>
      <c r="HO6" s="183"/>
      <c r="HP6" s="183"/>
      <c r="HQ6" s="183"/>
      <c r="HR6" s="183"/>
      <c r="HS6" s="183"/>
      <c r="HT6" s="183"/>
      <c r="HU6" s="183"/>
      <c r="HV6" s="183"/>
      <c r="HW6" s="183"/>
      <c r="HX6" s="183"/>
      <c r="HY6" s="183"/>
      <c r="HZ6" s="183"/>
      <c r="IA6" s="183"/>
      <c r="IB6" s="183"/>
      <c r="IC6" s="183"/>
      <c r="ID6" s="183"/>
      <c r="IE6" s="183"/>
      <c r="IF6" s="183"/>
      <c r="IG6" s="183"/>
      <c r="IH6" s="183"/>
      <c r="II6" s="183"/>
      <c r="IJ6" s="183"/>
      <c r="IK6" s="183"/>
      <c r="IL6" s="183"/>
      <c r="IM6" s="183"/>
      <c r="IN6" s="183"/>
      <c r="IO6" s="183"/>
      <c r="IP6" s="183"/>
      <c r="IQ6" s="183"/>
      <c r="IR6" s="183"/>
      <c r="IS6" s="183"/>
      <c r="IT6" s="183"/>
      <c r="IU6" s="183"/>
      <c r="IV6" s="183"/>
      <c r="IW6" s="183"/>
      <c r="IX6" s="183"/>
      <c r="IY6" s="183"/>
      <c r="IZ6" s="183"/>
      <c r="JA6" s="183"/>
      <c r="JB6" s="183"/>
      <c r="JC6" s="183"/>
      <c r="JD6" s="183"/>
      <c r="JE6" s="183"/>
      <c r="JF6" s="183"/>
      <c r="JG6" s="183"/>
      <c r="JH6" s="183"/>
      <c r="JI6" s="183"/>
      <c r="JJ6" s="183"/>
      <c r="JK6" s="183"/>
      <c r="JL6" s="183"/>
      <c r="JM6" s="183"/>
      <c r="JN6" s="183"/>
      <c r="JO6" s="183"/>
      <c r="JP6" s="183"/>
      <c r="JQ6" s="183"/>
      <c r="JR6" s="183"/>
      <c r="JS6" s="183"/>
      <c r="JT6" s="183"/>
      <c r="JU6" s="183"/>
      <c r="JV6" s="183"/>
      <c r="JW6" s="183"/>
      <c r="JX6" s="183"/>
      <c r="JY6" s="183"/>
      <c r="JZ6" s="183"/>
      <c r="KA6" s="183"/>
      <c r="KB6" s="183"/>
      <c r="KC6" s="183"/>
      <c r="KD6" s="183"/>
      <c r="KE6" s="183"/>
      <c r="KF6" s="183"/>
      <c r="KG6" s="183"/>
      <c r="KH6" s="183"/>
      <c r="KI6" s="183"/>
      <c r="KJ6" s="183"/>
      <c r="KK6" s="183"/>
      <c r="KL6" s="183"/>
      <c r="KM6" s="183"/>
      <c r="KN6" s="183"/>
      <c r="KO6" s="183"/>
      <c r="KP6" s="183"/>
      <c r="KQ6" s="183"/>
      <c r="KR6" s="183"/>
      <c r="KS6" s="183"/>
      <c r="KT6" s="183"/>
      <c r="KU6" s="183"/>
      <c r="KV6" s="183"/>
      <c r="KW6" s="183"/>
      <c r="KX6" s="183"/>
      <c r="KY6" s="183"/>
      <c r="KZ6" s="183"/>
      <c r="LA6" s="183"/>
      <c r="LB6" s="183"/>
      <c r="LC6" s="183"/>
      <c r="LD6" s="183"/>
      <c r="LE6" s="183"/>
      <c r="LF6" s="183"/>
      <c r="LG6" s="183"/>
      <c r="LH6" s="183"/>
      <c r="LI6" s="183"/>
      <c r="LJ6" s="183"/>
      <c r="LK6" s="183"/>
      <c r="LL6" s="183"/>
      <c r="LM6" s="183"/>
      <c r="LN6" s="183"/>
      <c r="LO6" s="183"/>
      <c r="LP6" s="183"/>
      <c r="LQ6" s="183"/>
      <c r="LR6" s="183"/>
      <c r="LS6" s="183"/>
      <c r="LT6" s="183"/>
      <c r="LU6" s="183"/>
      <c r="LV6" s="183"/>
      <c r="LW6" s="183"/>
      <c r="LX6" s="183"/>
      <c r="LY6" s="183"/>
      <c r="LZ6" s="183"/>
      <c r="MA6" s="183"/>
      <c r="MB6" s="183"/>
      <c r="MC6" s="183"/>
      <c r="MD6" s="183"/>
      <c r="ME6" s="183"/>
      <c r="MF6" s="183"/>
      <c r="MG6" s="183"/>
      <c r="MH6" s="183"/>
      <c r="MI6" s="183"/>
      <c r="MJ6" s="183"/>
      <c r="MK6" s="183"/>
      <c r="ML6" s="183"/>
      <c r="MM6" s="183"/>
      <c r="MN6" s="183"/>
      <c r="MO6" s="183"/>
      <c r="MP6" s="183"/>
      <c r="MQ6" s="183"/>
      <c r="MR6" s="183"/>
      <c r="MS6" s="183"/>
      <c r="MT6" s="183"/>
      <c r="MU6" s="183"/>
      <c r="MV6" s="183"/>
      <c r="MW6" s="183"/>
      <c r="MX6" s="183"/>
      <c r="MY6" s="183"/>
      <c r="MZ6" s="183"/>
      <c r="NA6" s="183"/>
      <c r="NB6" s="183"/>
      <c r="NC6" s="183"/>
      <c r="ND6" s="183"/>
      <c r="NE6" s="183"/>
      <c r="NF6" s="183"/>
      <c r="NG6" s="183"/>
      <c r="NH6" s="183"/>
      <c r="NI6" s="183"/>
      <c r="NJ6" s="183"/>
      <c r="NK6" s="183"/>
      <c r="NL6" s="183"/>
      <c r="NM6" s="183"/>
      <c r="NN6" s="183"/>
      <c r="NO6" s="183"/>
      <c r="NP6" s="183"/>
      <c r="NQ6" s="183"/>
      <c r="NR6" s="183"/>
      <c r="NS6" s="183"/>
      <c r="NT6" s="183"/>
      <c r="NU6" s="183"/>
      <c r="NV6" s="183"/>
      <c r="NW6" s="183"/>
      <c r="NX6" s="183"/>
      <c r="NY6" s="183"/>
      <c r="NZ6" s="183"/>
      <c r="OA6" s="183"/>
      <c r="OB6" s="183"/>
      <c r="OC6" s="183"/>
      <c r="OD6" s="183"/>
      <c r="OE6" s="183"/>
      <c r="OF6" s="183"/>
      <c r="OG6" s="183"/>
      <c r="OH6" s="183"/>
      <c r="OI6" s="183"/>
      <c r="OJ6" s="183"/>
      <c r="OK6" s="183"/>
      <c r="OL6" s="183"/>
      <c r="OM6" s="183"/>
      <c r="ON6" s="183"/>
      <c r="OO6" s="183"/>
      <c r="OP6" s="183"/>
      <c r="OQ6" s="183"/>
      <c r="OR6" s="183"/>
      <c r="OS6" s="183"/>
      <c r="OT6" s="183"/>
      <c r="OU6" s="183"/>
      <c r="OV6" s="183"/>
      <c r="OW6" s="183"/>
      <c r="OX6" s="183"/>
      <c r="OY6" s="183"/>
      <c r="OZ6" s="183"/>
      <c r="PA6" s="183"/>
      <c r="PB6" s="183"/>
      <c r="PC6" s="183"/>
      <c r="PD6" s="183"/>
      <c r="PE6" s="183"/>
      <c r="PF6" s="183"/>
      <c r="PG6" s="183"/>
      <c r="PH6" s="183"/>
      <c r="PI6" s="183"/>
      <c r="PJ6" s="183"/>
      <c r="PK6" s="183"/>
      <c r="PL6" s="183"/>
      <c r="PM6" s="183"/>
      <c r="PN6" s="183"/>
      <c r="PO6" s="183"/>
      <c r="PP6" s="183"/>
      <c r="PQ6" s="183"/>
      <c r="PR6" s="183"/>
      <c r="PS6" s="183"/>
      <c r="PT6" s="183"/>
      <c r="PU6" s="183"/>
      <c r="PV6" s="183"/>
      <c r="PW6" s="183"/>
      <c r="PX6" s="183"/>
      <c r="PY6" s="183"/>
      <c r="PZ6" s="183"/>
      <c r="QA6" s="183"/>
      <c r="QB6" s="183"/>
      <c r="QC6" s="183"/>
      <c r="QD6" s="183"/>
      <c r="QE6" s="183"/>
      <c r="QF6" s="183"/>
      <c r="QG6" s="183"/>
      <c r="QH6" s="183"/>
      <c r="QI6" s="183"/>
      <c r="QJ6" s="183"/>
      <c r="QK6" s="183"/>
      <c r="QL6" s="183"/>
      <c r="QM6" s="183"/>
      <c r="QN6" s="183"/>
      <c r="QO6" s="183"/>
      <c r="QP6" s="183"/>
      <c r="QQ6" s="183"/>
      <c r="QR6" s="183"/>
      <c r="QS6" s="183"/>
      <c r="QT6" s="183"/>
      <c r="QU6" s="183"/>
      <c r="QV6" s="183"/>
      <c r="QW6" s="183"/>
      <c r="QX6" s="183"/>
      <c r="QY6" s="183"/>
      <c r="QZ6" s="183"/>
      <c r="RA6" s="183"/>
      <c r="RB6" s="183"/>
      <c r="RC6" s="183"/>
      <c r="RD6" s="183"/>
      <c r="RE6" s="183"/>
      <c r="RF6" s="183"/>
      <c r="RG6" s="183"/>
      <c r="RH6" s="183"/>
      <c r="RI6" s="183"/>
      <c r="RJ6" s="183"/>
      <c r="RK6" s="183"/>
      <c r="RL6" s="183"/>
      <c r="RM6" s="183"/>
      <c r="RN6" s="183"/>
      <c r="RO6" s="183"/>
      <c r="RP6" s="183"/>
      <c r="RQ6" s="183"/>
      <c r="RR6" s="183"/>
      <c r="RS6" s="183"/>
      <c r="RT6" s="183"/>
      <c r="RU6" s="183"/>
      <c r="RV6" s="183"/>
      <c r="RW6" s="183"/>
      <c r="RX6" s="183"/>
      <c r="RY6" s="183"/>
      <c r="RZ6" s="183"/>
      <c r="SA6" s="183"/>
      <c r="SB6" s="183"/>
      <c r="SC6" s="183"/>
      <c r="SD6" s="183"/>
      <c r="SE6" s="183"/>
      <c r="SF6" s="183"/>
      <c r="SG6" s="183"/>
      <c r="SH6" s="183"/>
      <c r="SI6" s="183"/>
      <c r="SJ6" s="183"/>
      <c r="SK6" s="183"/>
      <c r="SL6" s="183"/>
      <c r="SM6" s="183"/>
      <c r="SN6" s="183"/>
      <c r="SO6" s="183"/>
      <c r="SP6" s="183"/>
      <c r="SQ6" s="183"/>
      <c r="SR6" s="183"/>
      <c r="SS6" s="183"/>
      <c r="ST6" s="183"/>
      <c r="SU6" s="183"/>
      <c r="SV6" s="183"/>
      <c r="SW6" s="183"/>
      <c r="SX6" s="183"/>
      <c r="SY6" s="183"/>
      <c r="SZ6" s="183"/>
      <c r="TA6" s="183"/>
      <c r="TB6" s="183"/>
      <c r="TC6" s="183"/>
      <c r="TD6" s="183"/>
      <c r="TE6" s="183"/>
      <c r="TF6" s="183"/>
      <c r="TG6" s="183"/>
      <c r="TH6" s="183"/>
      <c r="TI6" s="183"/>
      <c r="TJ6" s="183"/>
      <c r="TK6" s="183"/>
      <c r="TL6" s="183"/>
      <c r="TM6" s="183"/>
      <c r="TN6" s="183"/>
      <c r="TO6" s="183"/>
      <c r="TP6" s="183"/>
      <c r="TQ6" s="183"/>
      <c r="TR6" s="183"/>
      <c r="TS6" s="183"/>
      <c r="TT6" s="183"/>
      <c r="TU6" s="183"/>
      <c r="TV6" s="183"/>
      <c r="TW6" s="183"/>
      <c r="TX6" s="183"/>
      <c r="TY6" s="183"/>
      <c r="TZ6" s="183"/>
      <c r="UA6" s="183"/>
      <c r="UB6" s="183"/>
      <c r="UC6" s="183"/>
      <c r="UD6" s="183"/>
      <c r="UE6" s="183"/>
      <c r="UF6" s="183"/>
      <c r="UG6" s="183"/>
      <c r="UH6" s="183"/>
      <c r="UI6" s="183"/>
      <c r="UJ6" s="183"/>
      <c r="UK6" s="183"/>
      <c r="UL6" s="183"/>
      <c r="UM6" s="183"/>
      <c r="UN6" s="183"/>
      <c r="UO6" s="183"/>
      <c r="UP6" s="183"/>
      <c r="UQ6" s="183"/>
      <c r="UR6" s="183"/>
      <c r="US6" s="183"/>
      <c r="UT6" s="183"/>
      <c r="UU6" s="183"/>
      <c r="UV6" s="183"/>
      <c r="UW6" s="183"/>
      <c r="UX6" s="183"/>
      <c r="UY6" s="183"/>
      <c r="UZ6" s="183"/>
      <c r="VA6" s="183"/>
      <c r="VB6" s="183"/>
      <c r="VC6" s="183"/>
      <c r="VD6" s="183"/>
      <c r="VE6" s="183"/>
      <c r="VF6" s="183"/>
      <c r="VG6" s="183"/>
      <c r="VH6" s="183"/>
      <c r="VI6" s="183"/>
      <c r="VJ6" s="183"/>
      <c r="VK6" s="183"/>
      <c r="VL6" s="183"/>
      <c r="VM6" s="183"/>
      <c r="VN6" s="183"/>
      <c r="VO6" s="183"/>
      <c r="VP6" s="183"/>
      <c r="VQ6" s="183"/>
      <c r="VR6" s="183"/>
      <c r="VS6" s="183"/>
      <c r="VT6" s="183"/>
      <c r="VU6" s="183"/>
      <c r="VV6" s="183"/>
      <c r="VW6" s="183"/>
      <c r="VX6" s="183"/>
      <c r="VY6" s="183"/>
      <c r="VZ6" s="183"/>
      <c r="WA6" s="183"/>
      <c r="WB6" s="183"/>
      <c r="WC6" s="183"/>
      <c r="WD6" s="183"/>
      <c r="WE6" s="183"/>
      <c r="WF6" s="183"/>
      <c r="WG6" s="183"/>
      <c r="WH6" s="183"/>
      <c r="WI6" s="183"/>
      <c r="WJ6" s="183"/>
      <c r="WK6" s="183"/>
      <c r="WL6" s="183"/>
      <c r="WM6" s="183"/>
      <c r="WN6" s="183"/>
      <c r="WO6" s="183"/>
      <c r="WP6" s="183"/>
      <c r="WQ6" s="183"/>
      <c r="WR6" s="183"/>
      <c r="WS6" s="183"/>
      <c r="WT6" s="183"/>
      <c r="WU6" s="183"/>
      <c r="WV6" s="183"/>
      <c r="WW6" s="183"/>
      <c r="WX6" s="183"/>
      <c r="WY6" s="183"/>
      <c r="WZ6" s="183"/>
      <c r="XA6" s="183"/>
      <c r="XB6" s="183"/>
      <c r="XC6" s="183"/>
      <c r="XD6" s="183"/>
      <c r="XE6" s="183"/>
      <c r="XF6" s="183"/>
      <c r="XG6" s="183"/>
      <c r="XH6" s="183"/>
      <c r="XI6" s="183"/>
      <c r="XJ6" s="183"/>
      <c r="XK6" s="183"/>
      <c r="XL6" s="183"/>
      <c r="XM6" s="183"/>
      <c r="XN6" s="183"/>
      <c r="XO6" s="183"/>
      <c r="XP6" s="183"/>
      <c r="XQ6" s="183"/>
      <c r="XR6" s="183"/>
      <c r="XS6" s="183"/>
      <c r="XT6" s="183"/>
      <c r="XU6" s="183"/>
      <c r="XV6" s="183"/>
      <c r="XW6" s="183"/>
      <c r="XX6" s="183"/>
      <c r="XY6" s="183"/>
      <c r="XZ6" s="183"/>
      <c r="YA6" s="183"/>
      <c r="YB6" s="183"/>
      <c r="YC6" s="183"/>
      <c r="YD6" s="183"/>
      <c r="YE6" s="183"/>
      <c r="YF6" s="183"/>
      <c r="YG6" s="183"/>
      <c r="YH6" s="183"/>
      <c r="YI6" s="183"/>
      <c r="YJ6" s="183"/>
      <c r="YK6" s="183"/>
      <c r="YL6" s="183"/>
      <c r="YM6" s="183"/>
      <c r="YN6" s="183"/>
      <c r="YO6" s="183"/>
      <c r="YP6" s="183"/>
      <c r="YQ6" s="183"/>
      <c r="YR6" s="183"/>
      <c r="YS6" s="183"/>
      <c r="YT6" s="183"/>
      <c r="YU6" s="183"/>
      <c r="YV6" s="183"/>
      <c r="YW6" s="183"/>
      <c r="YX6" s="183"/>
      <c r="YY6" s="183"/>
      <c r="YZ6" s="183"/>
      <c r="ZA6" s="183"/>
      <c r="ZB6" s="183"/>
      <c r="ZC6" s="183"/>
      <c r="ZD6" s="183"/>
      <c r="ZE6" s="183"/>
      <c r="ZF6" s="183"/>
      <c r="ZG6" s="183"/>
      <c r="ZH6" s="183"/>
      <c r="ZI6" s="183"/>
      <c r="ZJ6" s="183"/>
      <c r="ZK6" s="183"/>
      <c r="ZL6" s="183"/>
      <c r="ZM6" s="183"/>
      <c r="ZN6" s="183"/>
      <c r="ZO6" s="183"/>
      <c r="ZP6" s="183"/>
      <c r="ZQ6" s="183"/>
      <c r="ZR6" s="183"/>
      <c r="ZS6" s="183"/>
      <c r="ZT6" s="183"/>
      <c r="ZU6" s="183"/>
      <c r="ZV6" s="183"/>
      <c r="ZW6" s="183"/>
      <c r="ZX6" s="183"/>
      <c r="ZY6" s="183"/>
      <c r="ZZ6" s="183"/>
      <c r="AAA6" s="183"/>
      <c r="AAB6" s="183"/>
      <c r="AAC6" s="183"/>
      <c r="AAD6" s="183"/>
      <c r="AAE6" s="183"/>
      <c r="AAF6" s="183"/>
      <c r="AAG6" s="183"/>
      <c r="AAH6" s="183"/>
      <c r="AAI6" s="183"/>
      <c r="AAJ6" s="183"/>
      <c r="AAK6" s="183"/>
      <c r="AAL6" s="183"/>
      <c r="AAM6" s="183"/>
      <c r="AAN6" s="183"/>
      <c r="AAO6" s="183"/>
      <c r="AAP6" s="183"/>
      <c r="AAQ6" s="183"/>
      <c r="AAR6" s="183"/>
      <c r="AAS6" s="183"/>
      <c r="AAT6" s="183"/>
      <c r="AAU6" s="183"/>
      <c r="AAV6" s="183"/>
      <c r="AAW6" s="183"/>
      <c r="AAX6" s="183"/>
      <c r="AAY6" s="183"/>
      <c r="AAZ6" s="183"/>
      <c r="ABA6" s="183"/>
      <c r="ABB6" s="183"/>
      <c r="ABC6" s="183"/>
      <c r="ABD6" s="183"/>
      <c r="ABE6" s="183"/>
      <c r="ABF6" s="183"/>
      <c r="ABG6" s="183"/>
      <c r="ABH6" s="183"/>
      <c r="ABI6" s="183"/>
      <c r="ABJ6" s="183"/>
      <c r="ABK6" s="183"/>
      <c r="ABL6" s="183"/>
      <c r="ABM6" s="183"/>
      <c r="ABN6" s="183"/>
      <c r="ABO6" s="183"/>
      <c r="ABP6" s="183"/>
      <c r="ABQ6" s="183"/>
      <c r="ABR6" s="183"/>
      <c r="ABS6" s="183"/>
      <c r="ABT6" s="183"/>
      <c r="ABU6" s="183"/>
      <c r="ABV6" s="183"/>
      <c r="ABW6" s="183"/>
      <c r="ABX6" s="183"/>
      <c r="ABY6" s="183"/>
      <c r="ABZ6" s="183"/>
      <c r="ACA6" s="183"/>
      <c r="ACB6" s="183"/>
      <c r="ACC6" s="183"/>
      <c r="ACD6" s="183"/>
      <c r="ACE6" s="183"/>
      <c r="ACF6" s="183"/>
      <c r="ACG6" s="183"/>
      <c r="ACH6" s="183"/>
      <c r="ACI6" s="183"/>
      <c r="ACJ6" s="183"/>
      <c r="ACK6" s="183"/>
      <c r="ACL6" s="183"/>
      <c r="ACM6" s="183"/>
      <c r="ACN6" s="183"/>
      <c r="ACO6" s="183"/>
      <c r="ACP6" s="183"/>
      <c r="ACQ6" s="183"/>
      <c r="ACR6" s="183"/>
      <c r="ACS6" s="183"/>
      <c r="ACT6" s="183"/>
      <c r="ACU6" s="183"/>
      <c r="ACV6" s="183"/>
      <c r="ACW6" s="183"/>
      <c r="ACX6" s="183"/>
      <c r="ACY6" s="183"/>
      <c r="ACZ6" s="183"/>
      <c r="ADA6" s="183"/>
      <c r="ADB6" s="183"/>
      <c r="ADC6" s="183"/>
      <c r="ADD6" s="183"/>
      <c r="ADE6" s="183"/>
      <c r="ADF6" s="183"/>
      <c r="ADG6" s="183"/>
      <c r="ADH6" s="183"/>
      <c r="ADI6" s="183"/>
      <c r="ADJ6" s="183"/>
      <c r="ADK6" s="183"/>
      <c r="ADL6" s="183"/>
      <c r="ADM6" s="183"/>
      <c r="ADN6" s="183"/>
      <c r="ADO6" s="183"/>
      <c r="ADP6" s="183"/>
      <c r="ADQ6" s="183"/>
      <c r="ADR6" s="183"/>
      <c r="ADS6" s="183"/>
      <c r="ADT6" s="183"/>
      <c r="ADU6" s="183"/>
      <c r="ADV6" s="183"/>
      <c r="ADW6" s="183"/>
      <c r="ADX6" s="183"/>
      <c r="ADY6" s="183"/>
      <c r="ADZ6" s="183"/>
      <c r="AEA6" s="183"/>
      <c r="AEB6" s="183"/>
      <c r="AEC6" s="183"/>
      <c r="AED6" s="183"/>
      <c r="AEE6" s="183"/>
      <c r="AEF6" s="183"/>
      <c r="AEG6" s="183"/>
      <c r="AEH6" s="183"/>
      <c r="AEI6" s="183"/>
      <c r="AEJ6" s="183"/>
      <c r="AEK6" s="183"/>
      <c r="AEL6" s="183"/>
      <c r="AEM6" s="183"/>
      <c r="AEN6" s="183"/>
      <c r="AEO6" s="183"/>
      <c r="AEP6" s="183"/>
      <c r="AEQ6" s="183"/>
      <c r="AER6" s="183"/>
      <c r="AES6" s="183"/>
      <c r="AET6" s="183"/>
      <c r="AEU6" s="183"/>
      <c r="AEV6" s="183"/>
      <c r="AEW6" s="183"/>
      <c r="AEX6" s="183"/>
      <c r="AEY6" s="183"/>
      <c r="AEZ6" s="183"/>
      <c r="AFA6" s="183"/>
      <c r="AFB6" s="183"/>
      <c r="AFC6" s="183"/>
      <c r="AFD6" s="183"/>
      <c r="AFE6" s="183"/>
      <c r="AFF6" s="183"/>
      <c r="AFG6" s="183"/>
      <c r="AFH6" s="183"/>
      <c r="AFI6" s="183"/>
      <c r="AFJ6" s="183"/>
      <c r="AFK6" s="183"/>
      <c r="AFL6" s="183"/>
      <c r="AFM6" s="183"/>
      <c r="AFN6" s="183"/>
      <c r="AFO6" s="183"/>
      <c r="AFP6" s="183"/>
      <c r="AFQ6" s="183"/>
      <c r="AFR6" s="183"/>
      <c r="AFS6" s="183"/>
      <c r="AFT6" s="183"/>
      <c r="AFU6" s="183"/>
      <c r="AFV6" s="183"/>
      <c r="AFW6" s="183"/>
      <c r="AFX6" s="183"/>
      <c r="AFY6" s="183"/>
      <c r="AFZ6" s="183"/>
      <c r="AGA6" s="183"/>
      <c r="AGB6" s="183"/>
      <c r="AGC6" s="183"/>
      <c r="AGD6" s="183"/>
      <c r="AGE6" s="183"/>
      <c r="AGF6" s="183"/>
      <c r="AGG6" s="183"/>
      <c r="AGH6" s="183"/>
      <c r="AGI6" s="183"/>
      <c r="AGJ6" s="183"/>
      <c r="AGK6" s="183"/>
      <c r="AGL6" s="183"/>
      <c r="AGM6" s="183"/>
      <c r="AGN6" s="183"/>
      <c r="AGO6" s="183"/>
      <c r="AGP6" s="183"/>
      <c r="AGQ6" s="183"/>
      <c r="AGR6" s="183"/>
      <c r="AGS6" s="183"/>
      <c r="AGT6" s="183"/>
      <c r="AGU6" s="183"/>
      <c r="AGV6" s="183"/>
      <c r="AGW6" s="183"/>
      <c r="AGX6" s="183"/>
      <c r="AGY6" s="183"/>
      <c r="AGZ6" s="183"/>
      <c r="AHA6" s="183"/>
      <c r="AHB6" s="183"/>
      <c r="AHC6" s="183"/>
      <c r="AHD6" s="183"/>
      <c r="AHE6" s="183"/>
      <c r="AHF6" s="183"/>
      <c r="AHG6" s="183"/>
      <c r="AHH6" s="183"/>
      <c r="AHI6" s="183"/>
      <c r="AHJ6" s="183"/>
      <c r="AHK6" s="183"/>
      <c r="AHL6" s="183"/>
      <c r="AHM6" s="183"/>
      <c r="AHN6" s="183"/>
      <c r="AHO6" s="183"/>
      <c r="AHP6" s="183"/>
      <c r="AHQ6" s="183"/>
      <c r="AHR6" s="183"/>
      <c r="AHS6" s="183"/>
      <c r="AHT6" s="183"/>
      <c r="AHU6" s="183"/>
      <c r="AHV6" s="183"/>
      <c r="AHW6" s="183"/>
      <c r="AHX6" s="183"/>
      <c r="AHY6" s="183"/>
      <c r="AHZ6" s="183"/>
      <c r="AIA6" s="183"/>
      <c r="AIB6" s="183"/>
      <c r="AIC6" s="183"/>
      <c r="AID6" s="183"/>
      <c r="AIE6" s="183"/>
      <c r="AIF6" s="183"/>
      <c r="AIG6" s="183"/>
      <c r="AIH6" s="183"/>
      <c r="AII6" s="183"/>
      <c r="AIJ6" s="183"/>
      <c r="AIK6" s="183"/>
      <c r="AIL6" s="183"/>
      <c r="AIM6" s="183"/>
      <c r="AIN6" s="183"/>
      <c r="AIO6" s="183"/>
      <c r="AIP6" s="183"/>
      <c r="AIQ6" s="183"/>
      <c r="AIR6" s="183"/>
      <c r="AIS6" s="183"/>
      <c r="AIT6" s="183"/>
      <c r="AIU6" s="183"/>
      <c r="AIV6" s="183"/>
      <c r="AIW6" s="183"/>
      <c r="AIX6" s="183"/>
      <c r="AIY6" s="183"/>
      <c r="AIZ6" s="183"/>
      <c r="AJA6" s="183"/>
      <c r="AJB6" s="183"/>
      <c r="AJC6" s="183"/>
      <c r="AJD6" s="183"/>
      <c r="AJE6" s="183"/>
      <c r="AJF6" s="183"/>
      <c r="AJG6" s="183"/>
      <c r="AJH6" s="183"/>
      <c r="AJI6" s="183"/>
      <c r="AJJ6" s="183"/>
      <c r="AJK6" s="183"/>
      <c r="AJL6" s="183"/>
      <c r="AJM6" s="183"/>
      <c r="AJN6" s="183"/>
      <c r="AJO6" s="183"/>
      <c r="AJP6" s="183"/>
      <c r="AJQ6" s="183"/>
      <c r="AJR6" s="183"/>
      <c r="AJS6" s="183"/>
      <c r="AJT6" s="183"/>
      <c r="AJU6" s="183"/>
      <c r="AJV6" s="183"/>
      <c r="AJW6" s="183"/>
      <c r="AJX6" s="183"/>
      <c r="AJY6" s="183"/>
      <c r="AJZ6" s="183"/>
      <c r="AKA6" s="183"/>
      <c r="AKB6" s="183"/>
      <c r="AKC6" s="183"/>
      <c r="AKD6" s="183"/>
      <c r="AKE6" s="183"/>
      <c r="AKF6" s="183"/>
      <c r="AKG6" s="183"/>
      <c r="AKH6" s="183"/>
      <c r="AKI6" s="183"/>
      <c r="AKJ6" s="183"/>
      <c r="AKK6" s="183"/>
      <c r="AKL6" s="183"/>
      <c r="AKM6" s="183"/>
      <c r="AKN6" s="183"/>
      <c r="AKO6" s="183"/>
      <c r="AKP6" s="183"/>
      <c r="AKQ6" s="183"/>
      <c r="AKR6" s="183"/>
      <c r="AKS6" s="183"/>
      <c r="AKT6" s="183"/>
      <c r="AKU6" s="183"/>
      <c r="AKV6" s="183"/>
      <c r="AKW6" s="183"/>
      <c r="AKX6" s="183"/>
      <c r="AKY6" s="183"/>
      <c r="AKZ6" s="183"/>
      <c r="ALA6" s="183"/>
      <c r="ALB6" s="183"/>
      <c r="ALC6" s="183"/>
      <c r="ALD6" s="183"/>
      <c r="ALE6" s="183"/>
      <c r="ALF6" s="183"/>
      <c r="ALG6" s="183"/>
      <c r="ALH6" s="183"/>
      <c r="ALI6" s="183"/>
      <c r="ALJ6" s="183"/>
      <c r="ALK6" s="183"/>
      <c r="ALL6" s="183"/>
      <c r="ALM6" s="183"/>
      <c r="ALN6" s="183"/>
      <c r="ALO6" s="183"/>
      <c r="ALP6" s="183"/>
      <c r="ALQ6" s="183"/>
      <c r="ALR6" s="183"/>
      <c r="ALS6" s="183"/>
      <c r="ALT6" s="183"/>
      <c r="ALU6" s="183"/>
      <c r="ALV6" s="183"/>
      <c r="ALW6" s="183"/>
      <c r="ALX6" s="183"/>
      <c r="ALY6" s="183"/>
      <c r="ALZ6" s="183"/>
      <c r="AMA6" s="183"/>
      <c r="AMB6" s="183"/>
      <c r="AMC6" s="183"/>
      <c r="AMD6" s="183"/>
      <c r="AME6" s="183"/>
      <c r="AMF6" s="183"/>
      <c r="AMG6" s="183"/>
      <c r="AMH6" s="183"/>
    </row>
    <row r="7" spans="1:1022" s="185" customFormat="1" ht="26.25" customHeight="1" x14ac:dyDescent="0.3">
      <c r="A7" s="183"/>
      <c r="B7" s="183"/>
      <c r="C7" s="183"/>
      <c r="D7" s="183"/>
      <c r="E7" s="183"/>
      <c r="F7" s="877" t="s">
        <v>1948</v>
      </c>
      <c r="G7" s="188"/>
      <c r="H7" s="188"/>
      <c r="I7" s="188"/>
      <c r="J7" s="188"/>
      <c r="K7" s="188"/>
      <c r="L7" s="188"/>
      <c r="M7" s="188"/>
      <c r="N7" s="188"/>
      <c r="O7" s="188"/>
      <c r="P7" s="187"/>
      <c r="Q7" s="187"/>
      <c r="R7" s="187"/>
      <c r="S7" s="187"/>
      <c r="T7" s="187"/>
      <c r="U7" s="187"/>
      <c r="V7" s="187"/>
      <c r="W7" s="187"/>
      <c r="X7" s="187"/>
      <c r="Y7" s="187"/>
      <c r="Z7" s="187"/>
      <c r="AA7" s="187"/>
      <c r="AB7" s="187"/>
      <c r="AC7" s="187"/>
      <c r="AD7" s="187"/>
      <c r="AE7" s="187"/>
      <c r="AF7" s="188"/>
      <c r="AG7" s="188"/>
      <c r="AH7" s="188"/>
      <c r="AI7" s="188"/>
      <c r="AJ7" s="188"/>
      <c r="AK7" s="188"/>
      <c r="AL7" s="188"/>
      <c r="AM7" s="188"/>
      <c r="AN7" s="884"/>
      <c r="AO7" s="884"/>
      <c r="AP7" s="884"/>
      <c r="AQ7" s="884"/>
      <c r="AR7" s="884"/>
      <c r="AS7" s="188"/>
      <c r="AT7" s="188"/>
      <c r="AU7" s="188"/>
      <c r="AV7" s="879" t="s">
        <v>2433</v>
      </c>
      <c r="AW7" s="183"/>
      <c r="AX7" s="1123"/>
      <c r="AY7" s="183"/>
      <c r="AZ7" s="183"/>
      <c r="BA7" s="183"/>
      <c r="BB7" s="183"/>
      <c r="BC7" s="183"/>
      <c r="BD7" s="183"/>
      <c r="BE7" s="183"/>
      <c r="BF7" s="183"/>
      <c r="BG7" s="183"/>
      <c r="BH7" s="183"/>
      <c r="BI7" s="183"/>
      <c r="BJ7" s="183"/>
      <c r="BK7" s="183"/>
      <c r="BL7" s="183"/>
      <c r="BM7" s="183"/>
      <c r="BN7" s="183"/>
      <c r="BO7" s="183"/>
      <c r="BP7" s="183"/>
      <c r="BQ7" s="183"/>
      <c r="BR7" s="183"/>
      <c r="BS7" s="183"/>
      <c r="BT7" s="183"/>
      <c r="BU7" s="183"/>
      <c r="BV7" s="183"/>
      <c r="BW7" s="183"/>
      <c r="BX7" s="183"/>
      <c r="BY7" s="183"/>
      <c r="BZ7" s="183"/>
      <c r="CA7" s="183"/>
      <c r="CB7" s="183"/>
      <c r="CC7" s="183"/>
      <c r="CD7" s="183"/>
      <c r="CE7" s="183"/>
      <c r="CF7" s="183"/>
      <c r="CG7" s="183"/>
      <c r="CH7" s="183"/>
      <c r="CI7" s="183"/>
      <c r="CJ7" s="183"/>
      <c r="CK7" s="183"/>
      <c r="CL7" s="183"/>
      <c r="CM7" s="183"/>
      <c r="CN7" s="183"/>
      <c r="CO7" s="183"/>
      <c r="CP7" s="183"/>
      <c r="CQ7" s="183"/>
      <c r="CR7" s="183"/>
      <c r="CS7" s="183"/>
      <c r="CT7" s="183"/>
      <c r="CU7" s="183"/>
      <c r="CV7" s="183"/>
      <c r="CW7" s="183"/>
      <c r="CX7" s="183"/>
      <c r="CY7" s="183"/>
      <c r="CZ7" s="183"/>
      <c r="DA7" s="183"/>
      <c r="DB7" s="183"/>
      <c r="DC7" s="183"/>
      <c r="DD7" s="183"/>
      <c r="DE7" s="183"/>
      <c r="DF7" s="183"/>
      <c r="DG7" s="183"/>
      <c r="DH7" s="183"/>
      <c r="DI7" s="183"/>
      <c r="DJ7" s="183"/>
      <c r="DK7" s="183"/>
      <c r="DL7" s="183"/>
      <c r="DM7" s="183"/>
      <c r="DN7" s="183"/>
      <c r="DO7" s="183"/>
      <c r="DP7" s="183"/>
      <c r="DQ7" s="183"/>
      <c r="DR7" s="183"/>
      <c r="DS7" s="183"/>
      <c r="DT7" s="183"/>
      <c r="DU7" s="183"/>
      <c r="DV7" s="183"/>
      <c r="DW7" s="183"/>
      <c r="DX7" s="183"/>
      <c r="DY7" s="183"/>
      <c r="DZ7" s="183"/>
      <c r="EA7" s="183"/>
      <c r="EB7" s="183"/>
      <c r="EC7" s="183"/>
      <c r="ED7" s="183"/>
      <c r="EE7" s="183"/>
      <c r="EF7" s="183"/>
      <c r="EG7" s="183"/>
      <c r="EH7" s="183"/>
      <c r="EI7" s="183"/>
      <c r="EJ7" s="183"/>
      <c r="EK7" s="183"/>
      <c r="EL7" s="183"/>
      <c r="EM7" s="183"/>
      <c r="EN7" s="183"/>
      <c r="EO7" s="183"/>
      <c r="EP7" s="183"/>
      <c r="EQ7" s="183"/>
      <c r="ER7" s="183"/>
      <c r="ES7" s="183"/>
      <c r="ET7" s="183"/>
      <c r="EU7" s="183"/>
      <c r="EV7" s="183"/>
      <c r="EW7" s="183"/>
      <c r="EX7" s="183"/>
      <c r="EY7" s="183"/>
      <c r="EZ7" s="183"/>
      <c r="FA7" s="183"/>
      <c r="FB7" s="183"/>
      <c r="FC7" s="183"/>
      <c r="FD7" s="183"/>
      <c r="FE7" s="183"/>
      <c r="FF7" s="183"/>
      <c r="FG7" s="183"/>
      <c r="FH7" s="183"/>
      <c r="FI7" s="183"/>
      <c r="FJ7" s="183"/>
      <c r="FK7" s="183"/>
      <c r="FL7" s="183"/>
      <c r="FM7" s="183"/>
      <c r="FN7" s="183"/>
      <c r="FO7" s="183"/>
      <c r="FP7" s="183"/>
      <c r="FQ7" s="183"/>
      <c r="FR7" s="183"/>
      <c r="FS7" s="183"/>
      <c r="FT7" s="183"/>
      <c r="FU7" s="183"/>
      <c r="FV7" s="183"/>
      <c r="FW7" s="183"/>
      <c r="FX7" s="183"/>
      <c r="FY7" s="183"/>
      <c r="FZ7" s="183"/>
      <c r="GA7" s="183"/>
      <c r="GB7" s="183"/>
      <c r="GC7" s="183"/>
      <c r="GD7" s="183"/>
      <c r="GE7" s="183"/>
      <c r="GF7" s="183"/>
      <c r="GG7" s="183"/>
      <c r="GH7" s="183"/>
      <c r="GI7" s="183"/>
      <c r="GJ7" s="183"/>
      <c r="GK7" s="183"/>
      <c r="GL7" s="183"/>
      <c r="GM7" s="183"/>
      <c r="GN7" s="183"/>
      <c r="GO7" s="183"/>
      <c r="GP7" s="183"/>
      <c r="GQ7" s="183"/>
      <c r="GR7" s="183"/>
      <c r="GS7" s="183"/>
      <c r="GT7" s="183"/>
      <c r="GU7" s="183"/>
      <c r="GV7" s="183"/>
      <c r="GW7" s="183"/>
      <c r="GX7" s="183"/>
      <c r="GY7" s="183"/>
      <c r="GZ7" s="183"/>
      <c r="HA7" s="183"/>
      <c r="HB7" s="183"/>
      <c r="HC7" s="183"/>
      <c r="HD7" s="183"/>
      <c r="HE7" s="183"/>
      <c r="HF7" s="183"/>
      <c r="HG7" s="183"/>
      <c r="HH7" s="183"/>
      <c r="HI7" s="183"/>
      <c r="HJ7" s="183"/>
      <c r="HK7" s="183"/>
      <c r="HL7" s="183"/>
      <c r="HM7" s="183"/>
      <c r="HN7" s="183"/>
      <c r="HO7" s="183"/>
      <c r="HP7" s="183"/>
      <c r="HQ7" s="183"/>
      <c r="HR7" s="183"/>
      <c r="HS7" s="183"/>
      <c r="HT7" s="183"/>
      <c r="HU7" s="183"/>
      <c r="HV7" s="183"/>
      <c r="HW7" s="183"/>
      <c r="HX7" s="183"/>
      <c r="HY7" s="183"/>
      <c r="HZ7" s="183"/>
      <c r="IA7" s="183"/>
      <c r="IB7" s="183"/>
      <c r="IC7" s="183"/>
      <c r="ID7" s="183"/>
      <c r="IE7" s="183"/>
      <c r="IF7" s="183"/>
      <c r="IG7" s="183"/>
      <c r="IH7" s="183"/>
      <c r="II7" s="183"/>
      <c r="IJ7" s="183"/>
      <c r="IK7" s="183"/>
      <c r="IL7" s="183"/>
      <c r="IM7" s="183"/>
      <c r="IN7" s="183"/>
      <c r="IO7" s="183"/>
      <c r="IP7" s="183"/>
      <c r="IQ7" s="183"/>
      <c r="IR7" s="183"/>
      <c r="IS7" s="183"/>
      <c r="IT7" s="183"/>
      <c r="IU7" s="183"/>
      <c r="IV7" s="183"/>
      <c r="IW7" s="183"/>
      <c r="IX7" s="183"/>
      <c r="IY7" s="183"/>
      <c r="IZ7" s="183"/>
      <c r="JA7" s="183"/>
      <c r="JB7" s="183"/>
      <c r="JC7" s="183"/>
      <c r="JD7" s="183"/>
      <c r="JE7" s="183"/>
      <c r="JF7" s="183"/>
      <c r="JG7" s="183"/>
      <c r="JH7" s="183"/>
      <c r="JI7" s="183"/>
      <c r="JJ7" s="183"/>
      <c r="JK7" s="183"/>
      <c r="JL7" s="183"/>
      <c r="JM7" s="183"/>
      <c r="JN7" s="183"/>
      <c r="JO7" s="183"/>
      <c r="JP7" s="183"/>
      <c r="JQ7" s="183"/>
      <c r="JR7" s="183"/>
      <c r="JS7" s="183"/>
      <c r="JT7" s="183"/>
      <c r="JU7" s="183"/>
      <c r="JV7" s="183"/>
      <c r="JW7" s="183"/>
      <c r="JX7" s="183"/>
      <c r="JY7" s="183"/>
      <c r="JZ7" s="183"/>
      <c r="KA7" s="183"/>
      <c r="KB7" s="183"/>
      <c r="KC7" s="183"/>
      <c r="KD7" s="183"/>
      <c r="KE7" s="183"/>
      <c r="KF7" s="183"/>
      <c r="KG7" s="183"/>
      <c r="KH7" s="183"/>
      <c r="KI7" s="183"/>
      <c r="KJ7" s="183"/>
      <c r="KK7" s="183"/>
      <c r="KL7" s="183"/>
      <c r="KM7" s="183"/>
      <c r="KN7" s="183"/>
      <c r="KO7" s="183"/>
      <c r="KP7" s="183"/>
      <c r="KQ7" s="183"/>
      <c r="KR7" s="183"/>
      <c r="KS7" s="183"/>
      <c r="KT7" s="183"/>
      <c r="KU7" s="183"/>
      <c r="KV7" s="183"/>
      <c r="KW7" s="183"/>
      <c r="KX7" s="183"/>
      <c r="KY7" s="183"/>
      <c r="KZ7" s="183"/>
      <c r="LA7" s="183"/>
      <c r="LB7" s="183"/>
      <c r="LC7" s="183"/>
      <c r="LD7" s="183"/>
      <c r="LE7" s="183"/>
      <c r="LF7" s="183"/>
      <c r="LG7" s="183"/>
      <c r="LH7" s="183"/>
      <c r="LI7" s="183"/>
      <c r="LJ7" s="183"/>
      <c r="LK7" s="183"/>
      <c r="LL7" s="183"/>
      <c r="LM7" s="183"/>
      <c r="LN7" s="183"/>
      <c r="LO7" s="183"/>
      <c r="LP7" s="183"/>
      <c r="LQ7" s="183"/>
      <c r="LR7" s="183"/>
      <c r="LS7" s="183"/>
      <c r="LT7" s="183"/>
      <c r="LU7" s="183"/>
      <c r="LV7" s="183"/>
      <c r="LW7" s="183"/>
      <c r="LX7" s="183"/>
      <c r="LY7" s="183"/>
      <c r="LZ7" s="183"/>
      <c r="MA7" s="183"/>
      <c r="MB7" s="183"/>
      <c r="MC7" s="183"/>
      <c r="MD7" s="183"/>
      <c r="ME7" s="183"/>
      <c r="MF7" s="183"/>
      <c r="MG7" s="183"/>
      <c r="MH7" s="183"/>
      <c r="MI7" s="183"/>
      <c r="MJ7" s="183"/>
      <c r="MK7" s="183"/>
      <c r="ML7" s="183"/>
      <c r="MM7" s="183"/>
      <c r="MN7" s="183"/>
      <c r="MO7" s="183"/>
      <c r="MP7" s="183"/>
      <c r="MQ7" s="183"/>
      <c r="MR7" s="183"/>
      <c r="MS7" s="183"/>
      <c r="MT7" s="183"/>
      <c r="MU7" s="183"/>
      <c r="MV7" s="183"/>
      <c r="MW7" s="183"/>
      <c r="MX7" s="183"/>
      <c r="MY7" s="183"/>
      <c r="MZ7" s="183"/>
      <c r="NA7" s="183"/>
      <c r="NB7" s="183"/>
      <c r="NC7" s="183"/>
      <c r="ND7" s="183"/>
      <c r="NE7" s="183"/>
      <c r="NF7" s="183"/>
      <c r="NG7" s="183"/>
      <c r="NH7" s="183"/>
      <c r="NI7" s="183"/>
      <c r="NJ7" s="183"/>
      <c r="NK7" s="183"/>
      <c r="NL7" s="183"/>
      <c r="NM7" s="183"/>
      <c r="NN7" s="183"/>
      <c r="NO7" s="183"/>
      <c r="NP7" s="183"/>
      <c r="NQ7" s="183"/>
      <c r="NR7" s="183"/>
      <c r="NS7" s="183"/>
      <c r="NT7" s="183"/>
      <c r="NU7" s="183"/>
      <c r="NV7" s="183"/>
      <c r="NW7" s="183"/>
      <c r="NX7" s="183"/>
      <c r="NY7" s="183"/>
      <c r="NZ7" s="183"/>
      <c r="OA7" s="183"/>
      <c r="OB7" s="183"/>
      <c r="OC7" s="183"/>
      <c r="OD7" s="183"/>
      <c r="OE7" s="183"/>
      <c r="OF7" s="183"/>
      <c r="OG7" s="183"/>
      <c r="OH7" s="183"/>
      <c r="OI7" s="183"/>
      <c r="OJ7" s="183"/>
      <c r="OK7" s="183"/>
      <c r="OL7" s="183"/>
      <c r="OM7" s="183"/>
      <c r="ON7" s="183"/>
      <c r="OO7" s="183"/>
      <c r="OP7" s="183"/>
      <c r="OQ7" s="183"/>
      <c r="OR7" s="183"/>
      <c r="OS7" s="183"/>
      <c r="OT7" s="183"/>
      <c r="OU7" s="183"/>
      <c r="OV7" s="183"/>
      <c r="OW7" s="183"/>
      <c r="OX7" s="183"/>
      <c r="OY7" s="183"/>
      <c r="OZ7" s="183"/>
      <c r="PA7" s="183"/>
      <c r="PB7" s="183"/>
      <c r="PC7" s="183"/>
      <c r="PD7" s="183"/>
      <c r="PE7" s="183"/>
      <c r="PF7" s="183"/>
      <c r="PG7" s="183"/>
      <c r="PH7" s="183"/>
      <c r="PI7" s="183"/>
      <c r="PJ7" s="183"/>
      <c r="PK7" s="183"/>
      <c r="PL7" s="183"/>
      <c r="PM7" s="183"/>
      <c r="PN7" s="183"/>
      <c r="PO7" s="183"/>
      <c r="PP7" s="183"/>
      <c r="PQ7" s="183"/>
      <c r="PR7" s="183"/>
      <c r="PS7" s="183"/>
      <c r="PT7" s="183"/>
      <c r="PU7" s="183"/>
      <c r="PV7" s="183"/>
      <c r="PW7" s="183"/>
      <c r="PX7" s="183"/>
      <c r="PY7" s="183"/>
      <c r="PZ7" s="183"/>
      <c r="QA7" s="183"/>
      <c r="QB7" s="183"/>
      <c r="QC7" s="183"/>
      <c r="QD7" s="183"/>
      <c r="QE7" s="183"/>
      <c r="QF7" s="183"/>
      <c r="QG7" s="183"/>
      <c r="QH7" s="183"/>
      <c r="QI7" s="183"/>
      <c r="QJ7" s="183"/>
      <c r="QK7" s="183"/>
      <c r="QL7" s="183"/>
      <c r="QM7" s="183"/>
      <c r="QN7" s="183"/>
      <c r="QO7" s="183"/>
      <c r="QP7" s="183"/>
      <c r="QQ7" s="183"/>
      <c r="QR7" s="183"/>
      <c r="QS7" s="183"/>
      <c r="QT7" s="183"/>
      <c r="QU7" s="183"/>
      <c r="QV7" s="183"/>
      <c r="QW7" s="183"/>
      <c r="QX7" s="183"/>
      <c r="QY7" s="183"/>
      <c r="QZ7" s="183"/>
      <c r="RA7" s="183"/>
      <c r="RB7" s="183"/>
      <c r="RC7" s="183"/>
      <c r="RD7" s="183"/>
      <c r="RE7" s="183"/>
      <c r="RF7" s="183"/>
      <c r="RG7" s="183"/>
      <c r="RH7" s="183"/>
      <c r="RI7" s="183"/>
      <c r="RJ7" s="183"/>
      <c r="RK7" s="183"/>
      <c r="RL7" s="183"/>
      <c r="RM7" s="183"/>
      <c r="RN7" s="183"/>
      <c r="RO7" s="183"/>
      <c r="RP7" s="183"/>
      <c r="RQ7" s="183"/>
      <c r="RR7" s="183"/>
      <c r="RS7" s="183"/>
      <c r="RT7" s="183"/>
      <c r="RU7" s="183"/>
      <c r="RV7" s="183"/>
      <c r="RW7" s="183"/>
      <c r="RX7" s="183"/>
      <c r="RY7" s="183"/>
      <c r="RZ7" s="183"/>
      <c r="SA7" s="183"/>
      <c r="SB7" s="183"/>
      <c r="SC7" s="183"/>
      <c r="SD7" s="183"/>
      <c r="SE7" s="183"/>
      <c r="SF7" s="183"/>
      <c r="SG7" s="183"/>
      <c r="SH7" s="183"/>
      <c r="SI7" s="183"/>
      <c r="SJ7" s="183"/>
      <c r="SK7" s="183"/>
      <c r="SL7" s="183"/>
      <c r="SM7" s="183"/>
      <c r="SN7" s="183"/>
      <c r="SO7" s="183"/>
      <c r="SP7" s="183"/>
      <c r="SQ7" s="183"/>
      <c r="SR7" s="183"/>
      <c r="SS7" s="183"/>
      <c r="ST7" s="183"/>
      <c r="SU7" s="183"/>
      <c r="SV7" s="183"/>
      <c r="SW7" s="183"/>
      <c r="SX7" s="183"/>
      <c r="SY7" s="183"/>
      <c r="SZ7" s="183"/>
      <c r="TA7" s="183"/>
      <c r="TB7" s="183"/>
      <c r="TC7" s="183"/>
      <c r="TD7" s="183"/>
      <c r="TE7" s="183"/>
      <c r="TF7" s="183"/>
      <c r="TG7" s="183"/>
      <c r="TH7" s="183"/>
      <c r="TI7" s="183"/>
      <c r="TJ7" s="183"/>
      <c r="TK7" s="183"/>
      <c r="TL7" s="183"/>
      <c r="TM7" s="183"/>
      <c r="TN7" s="183"/>
      <c r="TO7" s="183"/>
      <c r="TP7" s="183"/>
      <c r="TQ7" s="183"/>
      <c r="TR7" s="183"/>
      <c r="TS7" s="183"/>
      <c r="TT7" s="183"/>
      <c r="TU7" s="183"/>
      <c r="TV7" s="183"/>
      <c r="TW7" s="183"/>
      <c r="TX7" s="183"/>
      <c r="TY7" s="183"/>
      <c r="TZ7" s="183"/>
      <c r="UA7" s="183"/>
      <c r="UB7" s="183"/>
      <c r="UC7" s="183"/>
      <c r="UD7" s="183"/>
      <c r="UE7" s="183"/>
      <c r="UF7" s="183"/>
      <c r="UG7" s="183"/>
      <c r="UH7" s="183"/>
      <c r="UI7" s="183"/>
      <c r="UJ7" s="183"/>
      <c r="UK7" s="183"/>
      <c r="UL7" s="183"/>
      <c r="UM7" s="183"/>
      <c r="UN7" s="183"/>
      <c r="UO7" s="183"/>
      <c r="UP7" s="183"/>
      <c r="UQ7" s="183"/>
      <c r="UR7" s="183"/>
      <c r="US7" s="183"/>
      <c r="UT7" s="183"/>
      <c r="UU7" s="183"/>
      <c r="UV7" s="183"/>
      <c r="UW7" s="183"/>
      <c r="UX7" s="183"/>
      <c r="UY7" s="183"/>
      <c r="UZ7" s="183"/>
      <c r="VA7" s="183"/>
      <c r="VB7" s="183"/>
      <c r="VC7" s="183"/>
      <c r="VD7" s="183"/>
      <c r="VE7" s="183"/>
      <c r="VF7" s="183"/>
      <c r="VG7" s="183"/>
      <c r="VH7" s="183"/>
      <c r="VI7" s="183"/>
      <c r="VJ7" s="183"/>
      <c r="VK7" s="183"/>
      <c r="VL7" s="183"/>
      <c r="VM7" s="183"/>
      <c r="VN7" s="183"/>
      <c r="VO7" s="183"/>
      <c r="VP7" s="183"/>
      <c r="VQ7" s="183"/>
      <c r="VR7" s="183"/>
      <c r="VS7" s="183"/>
      <c r="VT7" s="183"/>
      <c r="VU7" s="183"/>
      <c r="VV7" s="183"/>
      <c r="VW7" s="183"/>
      <c r="VX7" s="183"/>
      <c r="VY7" s="183"/>
      <c r="VZ7" s="183"/>
      <c r="WA7" s="183"/>
      <c r="WB7" s="183"/>
      <c r="WC7" s="183"/>
      <c r="WD7" s="183"/>
      <c r="WE7" s="183"/>
      <c r="WF7" s="183"/>
      <c r="WG7" s="183"/>
      <c r="WH7" s="183"/>
      <c r="WI7" s="183"/>
      <c r="WJ7" s="183"/>
      <c r="WK7" s="183"/>
      <c r="WL7" s="183"/>
      <c r="WM7" s="183"/>
      <c r="WN7" s="183"/>
      <c r="WO7" s="183"/>
      <c r="WP7" s="183"/>
      <c r="WQ7" s="183"/>
      <c r="WR7" s="183"/>
      <c r="WS7" s="183"/>
      <c r="WT7" s="183"/>
      <c r="WU7" s="183"/>
      <c r="WV7" s="183"/>
      <c r="WW7" s="183"/>
      <c r="WX7" s="183"/>
      <c r="WY7" s="183"/>
      <c r="WZ7" s="183"/>
      <c r="XA7" s="183"/>
      <c r="XB7" s="183"/>
      <c r="XC7" s="183"/>
      <c r="XD7" s="183"/>
      <c r="XE7" s="183"/>
      <c r="XF7" s="183"/>
      <c r="XG7" s="183"/>
      <c r="XH7" s="183"/>
      <c r="XI7" s="183"/>
      <c r="XJ7" s="183"/>
      <c r="XK7" s="183"/>
      <c r="XL7" s="183"/>
      <c r="XM7" s="183"/>
      <c r="XN7" s="183"/>
      <c r="XO7" s="183"/>
      <c r="XP7" s="183"/>
      <c r="XQ7" s="183"/>
      <c r="XR7" s="183"/>
      <c r="XS7" s="183"/>
      <c r="XT7" s="183"/>
      <c r="XU7" s="183"/>
      <c r="XV7" s="183"/>
      <c r="XW7" s="183"/>
      <c r="XX7" s="183"/>
      <c r="XY7" s="183"/>
      <c r="XZ7" s="183"/>
      <c r="YA7" s="183"/>
      <c r="YB7" s="183"/>
      <c r="YC7" s="183"/>
      <c r="YD7" s="183"/>
      <c r="YE7" s="183"/>
      <c r="YF7" s="183"/>
      <c r="YG7" s="183"/>
      <c r="YH7" s="183"/>
      <c r="YI7" s="183"/>
      <c r="YJ7" s="183"/>
      <c r="YK7" s="183"/>
      <c r="YL7" s="183"/>
      <c r="YM7" s="183"/>
      <c r="YN7" s="183"/>
      <c r="YO7" s="183"/>
      <c r="YP7" s="183"/>
      <c r="YQ7" s="183"/>
      <c r="YR7" s="183"/>
      <c r="YS7" s="183"/>
      <c r="YT7" s="183"/>
      <c r="YU7" s="183"/>
      <c r="YV7" s="183"/>
      <c r="YW7" s="183"/>
      <c r="YX7" s="183"/>
      <c r="YY7" s="183"/>
      <c r="YZ7" s="183"/>
      <c r="ZA7" s="183"/>
      <c r="ZB7" s="183"/>
      <c r="ZC7" s="183"/>
      <c r="ZD7" s="183"/>
      <c r="ZE7" s="183"/>
      <c r="ZF7" s="183"/>
      <c r="ZG7" s="183"/>
      <c r="ZH7" s="183"/>
      <c r="ZI7" s="183"/>
      <c r="ZJ7" s="183"/>
      <c r="ZK7" s="183"/>
      <c r="ZL7" s="183"/>
      <c r="ZM7" s="183"/>
      <c r="ZN7" s="183"/>
      <c r="ZO7" s="183"/>
      <c r="ZP7" s="183"/>
      <c r="ZQ7" s="183"/>
      <c r="ZR7" s="183"/>
      <c r="ZS7" s="183"/>
      <c r="ZT7" s="183"/>
      <c r="ZU7" s="183"/>
      <c r="ZV7" s="183"/>
      <c r="ZW7" s="183"/>
      <c r="ZX7" s="183"/>
      <c r="ZY7" s="183"/>
      <c r="ZZ7" s="183"/>
      <c r="AAA7" s="183"/>
      <c r="AAB7" s="183"/>
      <c r="AAC7" s="183"/>
      <c r="AAD7" s="183"/>
      <c r="AAE7" s="183"/>
      <c r="AAF7" s="183"/>
      <c r="AAG7" s="183"/>
      <c r="AAH7" s="183"/>
      <c r="AAI7" s="183"/>
      <c r="AAJ7" s="183"/>
      <c r="AAK7" s="183"/>
      <c r="AAL7" s="183"/>
      <c r="AAM7" s="183"/>
      <c r="AAN7" s="183"/>
      <c r="AAO7" s="183"/>
      <c r="AAP7" s="183"/>
      <c r="AAQ7" s="183"/>
      <c r="AAR7" s="183"/>
      <c r="AAS7" s="183"/>
      <c r="AAT7" s="183"/>
      <c r="AAU7" s="183"/>
      <c r="AAV7" s="183"/>
      <c r="AAW7" s="183"/>
      <c r="AAX7" s="183"/>
      <c r="AAY7" s="183"/>
      <c r="AAZ7" s="183"/>
      <c r="ABA7" s="183"/>
      <c r="ABB7" s="183"/>
      <c r="ABC7" s="183"/>
      <c r="ABD7" s="183"/>
      <c r="ABE7" s="183"/>
      <c r="ABF7" s="183"/>
      <c r="ABG7" s="183"/>
      <c r="ABH7" s="183"/>
      <c r="ABI7" s="183"/>
      <c r="ABJ7" s="183"/>
      <c r="ABK7" s="183"/>
      <c r="ABL7" s="183"/>
      <c r="ABM7" s="183"/>
      <c r="ABN7" s="183"/>
      <c r="ABO7" s="183"/>
      <c r="ABP7" s="183"/>
      <c r="ABQ7" s="183"/>
      <c r="ABR7" s="183"/>
      <c r="ABS7" s="183"/>
      <c r="ABT7" s="183"/>
      <c r="ABU7" s="183"/>
      <c r="ABV7" s="183"/>
      <c r="ABW7" s="183"/>
      <c r="ABX7" s="183"/>
      <c r="ABY7" s="183"/>
      <c r="ABZ7" s="183"/>
      <c r="ACA7" s="183"/>
      <c r="ACB7" s="183"/>
      <c r="ACC7" s="183"/>
      <c r="ACD7" s="183"/>
      <c r="ACE7" s="183"/>
      <c r="ACF7" s="183"/>
      <c r="ACG7" s="183"/>
      <c r="ACH7" s="183"/>
      <c r="ACI7" s="183"/>
      <c r="ACJ7" s="183"/>
      <c r="ACK7" s="183"/>
      <c r="ACL7" s="183"/>
      <c r="ACM7" s="183"/>
      <c r="ACN7" s="183"/>
      <c r="ACO7" s="183"/>
      <c r="ACP7" s="183"/>
      <c r="ACQ7" s="183"/>
      <c r="ACR7" s="183"/>
      <c r="ACS7" s="183"/>
      <c r="ACT7" s="183"/>
      <c r="ACU7" s="183"/>
      <c r="ACV7" s="183"/>
      <c r="ACW7" s="183"/>
      <c r="ACX7" s="183"/>
      <c r="ACY7" s="183"/>
      <c r="ACZ7" s="183"/>
      <c r="ADA7" s="183"/>
      <c r="ADB7" s="183"/>
      <c r="ADC7" s="183"/>
      <c r="ADD7" s="183"/>
      <c r="ADE7" s="183"/>
      <c r="ADF7" s="183"/>
      <c r="ADG7" s="183"/>
      <c r="ADH7" s="183"/>
      <c r="ADI7" s="183"/>
      <c r="ADJ7" s="183"/>
      <c r="ADK7" s="183"/>
      <c r="ADL7" s="183"/>
      <c r="ADM7" s="183"/>
      <c r="ADN7" s="183"/>
      <c r="ADO7" s="183"/>
      <c r="ADP7" s="183"/>
      <c r="ADQ7" s="183"/>
      <c r="ADR7" s="183"/>
      <c r="ADS7" s="183"/>
      <c r="ADT7" s="183"/>
      <c r="ADU7" s="183"/>
      <c r="ADV7" s="183"/>
      <c r="ADW7" s="183"/>
      <c r="ADX7" s="183"/>
      <c r="ADY7" s="183"/>
      <c r="ADZ7" s="183"/>
      <c r="AEA7" s="183"/>
      <c r="AEB7" s="183"/>
      <c r="AEC7" s="183"/>
      <c r="AED7" s="183"/>
      <c r="AEE7" s="183"/>
      <c r="AEF7" s="183"/>
      <c r="AEG7" s="183"/>
      <c r="AEH7" s="183"/>
      <c r="AEI7" s="183"/>
      <c r="AEJ7" s="183"/>
      <c r="AEK7" s="183"/>
      <c r="AEL7" s="183"/>
      <c r="AEM7" s="183"/>
      <c r="AEN7" s="183"/>
      <c r="AEO7" s="183"/>
      <c r="AEP7" s="183"/>
      <c r="AEQ7" s="183"/>
      <c r="AER7" s="183"/>
      <c r="AES7" s="183"/>
      <c r="AET7" s="183"/>
      <c r="AEU7" s="183"/>
      <c r="AEV7" s="183"/>
      <c r="AEW7" s="183"/>
      <c r="AEX7" s="183"/>
      <c r="AEY7" s="183"/>
      <c r="AEZ7" s="183"/>
      <c r="AFA7" s="183"/>
      <c r="AFB7" s="183"/>
      <c r="AFC7" s="183"/>
      <c r="AFD7" s="183"/>
      <c r="AFE7" s="183"/>
      <c r="AFF7" s="183"/>
      <c r="AFG7" s="183"/>
      <c r="AFH7" s="183"/>
      <c r="AFI7" s="183"/>
      <c r="AFJ7" s="183"/>
      <c r="AFK7" s="183"/>
      <c r="AFL7" s="183"/>
      <c r="AFM7" s="183"/>
      <c r="AFN7" s="183"/>
      <c r="AFO7" s="183"/>
      <c r="AFP7" s="183"/>
      <c r="AFQ7" s="183"/>
      <c r="AFR7" s="183"/>
      <c r="AFS7" s="183"/>
      <c r="AFT7" s="183"/>
      <c r="AFU7" s="183"/>
      <c r="AFV7" s="183"/>
      <c r="AFW7" s="183"/>
      <c r="AFX7" s="183"/>
      <c r="AFY7" s="183"/>
      <c r="AFZ7" s="183"/>
      <c r="AGA7" s="183"/>
      <c r="AGB7" s="183"/>
      <c r="AGC7" s="183"/>
      <c r="AGD7" s="183"/>
      <c r="AGE7" s="183"/>
      <c r="AGF7" s="183"/>
      <c r="AGG7" s="183"/>
      <c r="AGH7" s="183"/>
      <c r="AGI7" s="183"/>
      <c r="AGJ7" s="183"/>
      <c r="AGK7" s="183"/>
      <c r="AGL7" s="183"/>
      <c r="AGM7" s="183"/>
      <c r="AGN7" s="183"/>
      <c r="AGO7" s="183"/>
      <c r="AGP7" s="183"/>
      <c r="AGQ7" s="183"/>
      <c r="AGR7" s="183"/>
      <c r="AGS7" s="183"/>
      <c r="AGT7" s="183"/>
      <c r="AGU7" s="183"/>
      <c r="AGV7" s="183"/>
      <c r="AGW7" s="183"/>
      <c r="AGX7" s="183"/>
      <c r="AGY7" s="183"/>
      <c r="AGZ7" s="183"/>
      <c r="AHA7" s="183"/>
      <c r="AHB7" s="183"/>
      <c r="AHC7" s="183"/>
      <c r="AHD7" s="183"/>
      <c r="AHE7" s="183"/>
      <c r="AHF7" s="183"/>
      <c r="AHG7" s="183"/>
      <c r="AHH7" s="183"/>
      <c r="AHI7" s="183"/>
      <c r="AHJ7" s="183"/>
      <c r="AHK7" s="183"/>
      <c r="AHL7" s="183"/>
      <c r="AHM7" s="183"/>
      <c r="AHN7" s="183"/>
      <c r="AHO7" s="183"/>
      <c r="AHP7" s="183"/>
      <c r="AHQ7" s="183"/>
      <c r="AHR7" s="183"/>
      <c r="AHS7" s="183"/>
      <c r="AHT7" s="183"/>
      <c r="AHU7" s="183"/>
      <c r="AHV7" s="183"/>
      <c r="AHW7" s="183"/>
      <c r="AHX7" s="183"/>
      <c r="AHY7" s="183"/>
      <c r="AHZ7" s="183"/>
      <c r="AIA7" s="183"/>
      <c r="AIB7" s="183"/>
      <c r="AIC7" s="183"/>
      <c r="AID7" s="183"/>
      <c r="AIE7" s="183"/>
      <c r="AIF7" s="183"/>
      <c r="AIG7" s="183"/>
      <c r="AIH7" s="183"/>
      <c r="AII7" s="183"/>
      <c r="AIJ7" s="183"/>
      <c r="AIK7" s="183"/>
      <c r="AIL7" s="183"/>
      <c r="AIM7" s="183"/>
      <c r="AIN7" s="183"/>
      <c r="AIO7" s="183"/>
      <c r="AIP7" s="183"/>
      <c r="AIQ7" s="183"/>
      <c r="AIR7" s="183"/>
      <c r="AIS7" s="183"/>
      <c r="AIT7" s="183"/>
      <c r="AIU7" s="183"/>
      <c r="AIV7" s="183"/>
      <c r="AIW7" s="183"/>
      <c r="AIX7" s="183"/>
      <c r="AIY7" s="183"/>
      <c r="AIZ7" s="183"/>
      <c r="AJA7" s="183"/>
      <c r="AJB7" s="183"/>
      <c r="AJC7" s="183"/>
      <c r="AJD7" s="183"/>
      <c r="AJE7" s="183"/>
      <c r="AJF7" s="183"/>
      <c r="AJG7" s="183"/>
      <c r="AJH7" s="183"/>
      <c r="AJI7" s="183"/>
      <c r="AJJ7" s="183"/>
      <c r="AJK7" s="183"/>
      <c r="AJL7" s="183"/>
      <c r="AJM7" s="183"/>
      <c r="AJN7" s="183"/>
      <c r="AJO7" s="183"/>
      <c r="AJP7" s="183"/>
      <c r="AJQ7" s="183"/>
      <c r="AJR7" s="183"/>
      <c r="AJS7" s="183"/>
      <c r="AJT7" s="183"/>
      <c r="AJU7" s="183"/>
      <c r="AJV7" s="183"/>
      <c r="AJW7" s="183"/>
      <c r="AJX7" s="183"/>
      <c r="AJY7" s="183"/>
      <c r="AJZ7" s="183"/>
      <c r="AKA7" s="183"/>
      <c r="AKB7" s="183"/>
      <c r="AKC7" s="183"/>
      <c r="AKD7" s="183"/>
      <c r="AKE7" s="183"/>
      <c r="AKF7" s="183"/>
      <c r="AKG7" s="183"/>
      <c r="AKH7" s="183"/>
      <c r="AKI7" s="183"/>
      <c r="AKJ7" s="183"/>
      <c r="AKK7" s="183"/>
      <c r="AKL7" s="183"/>
      <c r="AKM7" s="183"/>
      <c r="AKN7" s="183"/>
      <c r="AKO7" s="183"/>
      <c r="AKP7" s="183"/>
      <c r="AKQ7" s="183"/>
      <c r="AKR7" s="183"/>
      <c r="AKS7" s="183"/>
      <c r="AKT7" s="183"/>
      <c r="AKU7" s="183"/>
      <c r="AKV7" s="183"/>
      <c r="AKW7" s="183"/>
      <c r="AKX7" s="183"/>
      <c r="AKY7" s="183"/>
      <c r="AKZ7" s="183"/>
      <c r="ALA7" s="183"/>
      <c r="ALB7" s="183"/>
      <c r="ALC7" s="183"/>
      <c r="ALD7" s="183"/>
      <c r="ALE7" s="183"/>
      <c r="ALF7" s="183"/>
      <c r="ALG7" s="183"/>
      <c r="ALH7" s="183"/>
      <c r="ALI7" s="183"/>
      <c r="ALJ7" s="183"/>
      <c r="ALK7" s="183"/>
      <c r="ALL7" s="183"/>
      <c r="ALM7" s="183"/>
      <c r="ALN7" s="183"/>
      <c r="ALO7" s="183"/>
      <c r="ALP7" s="183"/>
      <c r="ALQ7" s="183"/>
      <c r="ALR7" s="183"/>
      <c r="ALS7" s="183"/>
      <c r="ALT7" s="183"/>
      <c r="ALU7" s="183"/>
      <c r="ALV7" s="183"/>
      <c r="ALW7" s="183"/>
      <c r="ALX7" s="183"/>
      <c r="ALY7" s="183"/>
      <c r="ALZ7" s="183"/>
      <c r="AMA7" s="183"/>
      <c r="AMB7" s="183"/>
      <c r="AMC7" s="183"/>
      <c r="AMD7" s="183"/>
      <c r="AME7" s="183"/>
      <c r="AMF7" s="183"/>
      <c r="AMG7" s="183"/>
      <c r="AMH7" s="183"/>
    </row>
    <row r="8" spans="1:1022" s="185" customFormat="1" ht="26.25" customHeight="1" x14ac:dyDescent="0.3">
      <c r="A8" s="183"/>
      <c r="B8" s="183"/>
      <c r="C8" s="183"/>
      <c r="D8" s="183"/>
      <c r="E8" s="183"/>
      <c r="F8" s="293" t="str">
        <f>IF(OsnPodaci!B23="","",OsnPodaci!B23)</f>
        <v>NLB Banka d.d. Sarajevo</v>
      </c>
      <c r="G8" s="880"/>
      <c r="H8" s="880"/>
      <c r="I8" s="880"/>
      <c r="J8" s="880"/>
      <c r="K8" s="880"/>
      <c r="L8" s="880"/>
      <c r="M8" s="880"/>
      <c r="N8" s="880"/>
      <c r="O8" s="880"/>
      <c r="P8" s="880"/>
      <c r="Q8" s="880"/>
      <c r="R8" s="293"/>
      <c r="S8" s="293"/>
      <c r="T8" s="293"/>
      <c r="U8" s="293"/>
      <c r="V8" s="293"/>
      <c r="W8" s="293"/>
      <c r="X8" s="210"/>
      <c r="Y8" s="210"/>
      <c r="Z8" s="210"/>
      <c r="AA8" s="210"/>
      <c r="AB8" s="210"/>
      <c r="AC8" s="210"/>
      <c r="AD8" s="210"/>
      <c r="AE8" s="210"/>
      <c r="AF8" s="186"/>
      <c r="AG8" s="186"/>
      <c r="AH8" s="186"/>
      <c r="AI8" s="186"/>
      <c r="AJ8" s="186"/>
      <c r="AK8" s="186"/>
      <c r="AL8" s="186"/>
      <c r="AM8" s="186"/>
      <c r="AN8" s="186"/>
      <c r="AO8" s="186"/>
      <c r="AP8" s="885"/>
      <c r="AQ8" s="885"/>
      <c r="AR8" s="885"/>
      <c r="AS8" s="885"/>
      <c r="AT8" s="876"/>
      <c r="AU8" s="876"/>
      <c r="AV8" s="876" t="str">
        <f>IF('#UNOS'!B12="","",'#UNOS'!B12)</f>
        <v>094</v>
      </c>
      <c r="AW8" s="183"/>
      <c r="AX8" s="1123"/>
      <c r="AY8" s="183"/>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3"/>
      <c r="CL8" s="183"/>
      <c r="CM8" s="183"/>
      <c r="CN8" s="183"/>
      <c r="CO8" s="183"/>
      <c r="CP8" s="183"/>
      <c r="CQ8" s="183"/>
      <c r="CR8" s="183"/>
      <c r="CS8" s="183"/>
      <c r="CT8" s="183"/>
      <c r="CU8" s="183"/>
      <c r="CV8" s="183"/>
      <c r="CW8" s="183"/>
      <c r="CX8" s="183"/>
      <c r="CY8" s="183"/>
      <c r="CZ8" s="183"/>
      <c r="DA8" s="183"/>
      <c r="DB8" s="183"/>
      <c r="DC8" s="183"/>
      <c r="DD8" s="183"/>
      <c r="DE8" s="183"/>
      <c r="DF8" s="183"/>
      <c r="DG8" s="183"/>
      <c r="DH8" s="183"/>
      <c r="DI8" s="183"/>
      <c r="DJ8" s="183"/>
      <c r="DK8" s="183"/>
      <c r="DL8" s="183"/>
      <c r="DM8" s="183"/>
      <c r="DN8" s="183"/>
      <c r="DO8" s="183"/>
      <c r="DP8" s="183"/>
      <c r="DQ8" s="183"/>
      <c r="DR8" s="183"/>
      <c r="DS8" s="183"/>
      <c r="DT8" s="183"/>
      <c r="DU8" s="183"/>
      <c r="DV8" s="183"/>
      <c r="DW8" s="183"/>
      <c r="DX8" s="183"/>
      <c r="DY8" s="183"/>
      <c r="DZ8" s="183"/>
      <c r="EA8" s="183"/>
      <c r="EB8" s="183"/>
      <c r="EC8" s="183"/>
      <c r="ED8" s="183"/>
      <c r="EE8" s="183"/>
      <c r="EF8" s="183"/>
      <c r="EG8" s="183"/>
      <c r="EH8" s="183"/>
      <c r="EI8" s="183"/>
      <c r="EJ8" s="183"/>
      <c r="EK8" s="183"/>
      <c r="EL8" s="183"/>
      <c r="EM8" s="183"/>
      <c r="EN8" s="183"/>
      <c r="EO8" s="183"/>
      <c r="EP8" s="183"/>
      <c r="EQ8" s="183"/>
      <c r="ER8" s="183"/>
      <c r="ES8" s="183"/>
      <c r="ET8" s="183"/>
      <c r="EU8" s="183"/>
      <c r="EV8" s="183"/>
      <c r="EW8" s="183"/>
      <c r="EX8" s="183"/>
      <c r="EY8" s="183"/>
      <c r="EZ8" s="183"/>
      <c r="FA8" s="183"/>
      <c r="FB8" s="183"/>
      <c r="FC8" s="183"/>
      <c r="FD8" s="183"/>
      <c r="FE8" s="183"/>
      <c r="FF8" s="183"/>
      <c r="FG8" s="183"/>
      <c r="FH8" s="183"/>
      <c r="FI8" s="183"/>
      <c r="FJ8" s="183"/>
      <c r="FK8" s="183"/>
      <c r="FL8" s="183"/>
      <c r="FM8" s="183"/>
      <c r="FN8" s="183"/>
      <c r="FO8" s="183"/>
      <c r="FP8" s="183"/>
      <c r="FQ8" s="183"/>
      <c r="FR8" s="183"/>
      <c r="FS8" s="183"/>
      <c r="FT8" s="183"/>
      <c r="FU8" s="183"/>
      <c r="FV8" s="183"/>
      <c r="FW8" s="183"/>
      <c r="FX8" s="183"/>
      <c r="FY8" s="183"/>
      <c r="FZ8" s="183"/>
      <c r="GA8" s="183"/>
      <c r="GB8" s="183"/>
      <c r="GC8" s="183"/>
      <c r="GD8" s="183"/>
      <c r="GE8" s="183"/>
      <c r="GF8" s="183"/>
      <c r="GG8" s="183"/>
      <c r="GH8" s="183"/>
      <c r="GI8" s="183"/>
      <c r="GJ8" s="183"/>
      <c r="GK8" s="183"/>
      <c r="GL8" s="183"/>
      <c r="GM8" s="183"/>
      <c r="GN8" s="183"/>
      <c r="GO8" s="183"/>
      <c r="GP8" s="183"/>
      <c r="GQ8" s="183"/>
      <c r="GR8" s="183"/>
      <c r="GS8" s="183"/>
      <c r="GT8" s="183"/>
      <c r="GU8" s="183"/>
      <c r="GV8" s="183"/>
      <c r="GW8" s="183"/>
      <c r="GX8" s="183"/>
      <c r="GY8" s="183"/>
      <c r="GZ8" s="183"/>
      <c r="HA8" s="183"/>
      <c r="HB8" s="183"/>
      <c r="HC8" s="183"/>
      <c r="HD8" s="183"/>
      <c r="HE8" s="183"/>
      <c r="HF8" s="183"/>
      <c r="HG8" s="183"/>
      <c r="HH8" s="183"/>
      <c r="HI8" s="183"/>
      <c r="HJ8" s="183"/>
      <c r="HK8" s="183"/>
      <c r="HL8" s="183"/>
      <c r="HM8" s="183"/>
      <c r="HN8" s="183"/>
      <c r="HO8" s="183"/>
      <c r="HP8" s="183"/>
      <c r="HQ8" s="183"/>
      <c r="HR8" s="183"/>
      <c r="HS8" s="183"/>
      <c r="HT8" s="183"/>
      <c r="HU8" s="183"/>
      <c r="HV8" s="183"/>
      <c r="HW8" s="183"/>
      <c r="HX8" s="183"/>
      <c r="HY8" s="183"/>
      <c r="HZ8" s="183"/>
      <c r="IA8" s="183"/>
      <c r="IB8" s="183"/>
      <c r="IC8" s="183"/>
      <c r="ID8" s="183"/>
      <c r="IE8" s="183"/>
      <c r="IF8" s="183"/>
      <c r="IG8" s="183"/>
      <c r="IH8" s="183"/>
      <c r="II8" s="183"/>
      <c r="IJ8" s="183"/>
      <c r="IK8" s="183"/>
      <c r="IL8" s="183"/>
      <c r="IM8" s="183"/>
      <c r="IN8" s="183"/>
      <c r="IO8" s="183"/>
      <c r="IP8" s="183"/>
      <c r="IQ8" s="183"/>
      <c r="IR8" s="183"/>
      <c r="IS8" s="183"/>
      <c r="IT8" s="183"/>
      <c r="IU8" s="183"/>
      <c r="IV8" s="183"/>
      <c r="IW8" s="183"/>
      <c r="IX8" s="183"/>
      <c r="IY8" s="183"/>
      <c r="IZ8" s="183"/>
      <c r="JA8" s="183"/>
      <c r="JB8" s="183"/>
      <c r="JC8" s="183"/>
      <c r="JD8" s="183"/>
      <c r="JE8" s="183"/>
      <c r="JF8" s="183"/>
      <c r="JG8" s="183"/>
      <c r="JH8" s="183"/>
      <c r="JI8" s="183"/>
      <c r="JJ8" s="183"/>
      <c r="JK8" s="183"/>
      <c r="JL8" s="183"/>
      <c r="JM8" s="183"/>
      <c r="JN8" s="183"/>
      <c r="JO8" s="183"/>
      <c r="JP8" s="183"/>
      <c r="JQ8" s="183"/>
      <c r="JR8" s="183"/>
      <c r="JS8" s="183"/>
      <c r="JT8" s="183"/>
      <c r="JU8" s="183"/>
      <c r="JV8" s="183"/>
      <c r="JW8" s="183"/>
      <c r="JX8" s="183"/>
      <c r="JY8" s="183"/>
      <c r="JZ8" s="183"/>
      <c r="KA8" s="183"/>
      <c r="KB8" s="183"/>
      <c r="KC8" s="183"/>
      <c r="KD8" s="183"/>
      <c r="KE8" s="183"/>
      <c r="KF8" s="183"/>
      <c r="KG8" s="183"/>
      <c r="KH8" s="183"/>
      <c r="KI8" s="183"/>
      <c r="KJ8" s="183"/>
      <c r="KK8" s="183"/>
      <c r="KL8" s="183"/>
      <c r="KM8" s="183"/>
      <c r="KN8" s="183"/>
      <c r="KO8" s="183"/>
      <c r="KP8" s="183"/>
      <c r="KQ8" s="183"/>
      <c r="KR8" s="183"/>
      <c r="KS8" s="183"/>
      <c r="KT8" s="183"/>
      <c r="KU8" s="183"/>
      <c r="KV8" s="183"/>
      <c r="KW8" s="183"/>
      <c r="KX8" s="183"/>
      <c r="KY8" s="183"/>
      <c r="KZ8" s="183"/>
      <c r="LA8" s="183"/>
      <c r="LB8" s="183"/>
      <c r="LC8" s="183"/>
      <c r="LD8" s="183"/>
      <c r="LE8" s="183"/>
      <c r="LF8" s="183"/>
      <c r="LG8" s="183"/>
      <c r="LH8" s="183"/>
      <c r="LI8" s="183"/>
      <c r="LJ8" s="183"/>
      <c r="LK8" s="183"/>
      <c r="LL8" s="183"/>
      <c r="LM8" s="183"/>
      <c r="LN8" s="183"/>
      <c r="LO8" s="183"/>
      <c r="LP8" s="183"/>
      <c r="LQ8" s="183"/>
      <c r="LR8" s="183"/>
      <c r="LS8" s="183"/>
      <c r="LT8" s="183"/>
      <c r="LU8" s="183"/>
      <c r="LV8" s="183"/>
      <c r="LW8" s="183"/>
      <c r="LX8" s="183"/>
      <c r="LY8" s="183"/>
      <c r="LZ8" s="183"/>
      <c r="MA8" s="183"/>
      <c r="MB8" s="183"/>
      <c r="MC8" s="183"/>
      <c r="MD8" s="183"/>
      <c r="ME8" s="183"/>
      <c r="MF8" s="183"/>
      <c r="MG8" s="183"/>
      <c r="MH8" s="183"/>
      <c r="MI8" s="183"/>
      <c r="MJ8" s="183"/>
      <c r="MK8" s="183"/>
      <c r="ML8" s="183"/>
      <c r="MM8" s="183"/>
      <c r="MN8" s="183"/>
      <c r="MO8" s="183"/>
      <c r="MP8" s="183"/>
      <c r="MQ8" s="183"/>
      <c r="MR8" s="183"/>
      <c r="MS8" s="183"/>
      <c r="MT8" s="183"/>
      <c r="MU8" s="183"/>
      <c r="MV8" s="183"/>
      <c r="MW8" s="183"/>
      <c r="MX8" s="183"/>
      <c r="MY8" s="183"/>
      <c r="MZ8" s="183"/>
      <c r="NA8" s="183"/>
      <c r="NB8" s="183"/>
      <c r="NC8" s="183"/>
      <c r="ND8" s="183"/>
      <c r="NE8" s="183"/>
      <c r="NF8" s="183"/>
      <c r="NG8" s="183"/>
      <c r="NH8" s="183"/>
      <c r="NI8" s="183"/>
      <c r="NJ8" s="183"/>
      <c r="NK8" s="183"/>
      <c r="NL8" s="183"/>
      <c r="NM8" s="183"/>
      <c r="NN8" s="183"/>
      <c r="NO8" s="183"/>
      <c r="NP8" s="183"/>
      <c r="NQ8" s="183"/>
      <c r="NR8" s="183"/>
      <c r="NS8" s="183"/>
      <c r="NT8" s="183"/>
      <c r="NU8" s="183"/>
      <c r="NV8" s="183"/>
      <c r="NW8" s="183"/>
      <c r="NX8" s="183"/>
      <c r="NY8" s="183"/>
      <c r="NZ8" s="183"/>
      <c r="OA8" s="183"/>
      <c r="OB8" s="183"/>
      <c r="OC8" s="183"/>
      <c r="OD8" s="183"/>
      <c r="OE8" s="183"/>
      <c r="OF8" s="183"/>
      <c r="OG8" s="183"/>
      <c r="OH8" s="183"/>
      <c r="OI8" s="183"/>
      <c r="OJ8" s="183"/>
      <c r="OK8" s="183"/>
      <c r="OL8" s="183"/>
      <c r="OM8" s="183"/>
      <c r="ON8" s="183"/>
      <c r="OO8" s="183"/>
      <c r="OP8" s="183"/>
      <c r="OQ8" s="183"/>
      <c r="OR8" s="183"/>
      <c r="OS8" s="183"/>
      <c r="OT8" s="183"/>
      <c r="OU8" s="183"/>
      <c r="OV8" s="183"/>
      <c r="OW8" s="183"/>
      <c r="OX8" s="183"/>
      <c r="OY8" s="183"/>
      <c r="OZ8" s="183"/>
      <c r="PA8" s="183"/>
      <c r="PB8" s="183"/>
      <c r="PC8" s="183"/>
      <c r="PD8" s="183"/>
      <c r="PE8" s="183"/>
      <c r="PF8" s="183"/>
      <c r="PG8" s="183"/>
      <c r="PH8" s="183"/>
      <c r="PI8" s="183"/>
      <c r="PJ8" s="183"/>
      <c r="PK8" s="183"/>
      <c r="PL8" s="183"/>
      <c r="PM8" s="183"/>
      <c r="PN8" s="183"/>
      <c r="PO8" s="183"/>
      <c r="PP8" s="183"/>
      <c r="PQ8" s="183"/>
      <c r="PR8" s="183"/>
      <c r="PS8" s="183"/>
      <c r="PT8" s="183"/>
      <c r="PU8" s="183"/>
      <c r="PV8" s="183"/>
      <c r="PW8" s="183"/>
      <c r="PX8" s="183"/>
      <c r="PY8" s="183"/>
      <c r="PZ8" s="183"/>
      <c r="QA8" s="183"/>
      <c r="QB8" s="183"/>
      <c r="QC8" s="183"/>
      <c r="QD8" s="183"/>
      <c r="QE8" s="183"/>
      <c r="QF8" s="183"/>
      <c r="QG8" s="183"/>
      <c r="QH8" s="183"/>
      <c r="QI8" s="183"/>
      <c r="QJ8" s="183"/>
      <c r="QK8" s="183"/>
      <c r="QL8" s="183"/>
      <c r="QM8" s="183"/>
      <c r="QN8" s="183"/>
      <c r="QO8" s="183"/>
      <c r="QP8" s="183"/>
      <c r="QQ8" s="183"/>
      <c r="QR8" s="183"/>
      <c r="QS8" s="183"/>
      <c r="QT8" s="183"/>
      <c r="QU8" s="183"/>
      <c r="QV8" s="183"/>
      <c r="QW8" s="183"/>
      <c r="QX8" s="183"/>
      <c r="QY8" s="183"/>
      <c r="QZ8" s="183"/>
      <c r="RA8" s="183"/>
      <c r="RB8" s="183"/>
      <c r="RC8" s="183"/>
      <c r="RD8" s="183"/>
      <c r="RE8" s="183"/>
      <c r="RF8" s="183"/>
      <c r="RG8" s="183"/>
      <c r="RH8" s="183"/>
      <c r="RI8" s="183"/>
      <c r="RJ8" s="183"/>
      <c r="RK8" s="183"/>
      <c r="RL8" s="183"/>
      <c r="RM8" s="183"/>
      <c r="RN8" s="183"/>
      <c r="RO8" s="183"/>
      <c r="RP8" s="183"/>
      <c r="RQ8" s="183"/>
      <c r="RR8" s="183"/>
      <c r="RS8" s="183"/>
      <c r="RT8" s="183"/>
      <c r="RU8" s="183"/>
      <c r="RV8" s="183"/>
      <c r="RW8" s="183"/>
      <c r="RX8" s="183"/>
      <c r="RY8" s="183"/>
      <c r="RZ8" s="183"/>
      <c r="SA8" s="183"/>
      <c r="SB8" s="183"/>
      <c r="SC8" s="183"/>
      <c r="SD8" s="183"/>
      <c r="SE8" s="183"/>
      <c r="SF8" s="183"/>
      <c r="SG8" s="183"/>
      <c r="SH8" s="183"/>
      <c r="SI8" s="183"/>
      <c r="SJ8" s="183"/>
      <c r="SK8" s="183"/>
      <c r="SL8" s="183"/>
      <c r="SM8" s="183"/>
      <c r="SN8" s="183"/>
      <c r="SO8" s="183"/>
      <c r="SP8" s="183"/>
      <c r="SQ8" s="183"/>
      <c r="SR8" s="183"/>
      <c r="SS8" s="183"/>
      <c r="ST8" s="183"/>
      <c r="SU8" s="183"/>
      <c r="SV8" s="183"/>
      <c r="SW8" s="183"/>
      <c r="SX8" s="183"/>
      <c r="SY8" s="183"/>
      <c r="SZ8" s="183"/>
      <c r="TA8" s="183"/>
      <c r="TB8" s="183"/>
      <c r="TC8" s="183"/>
      <c r="TD8" s="183"/>
      <c r="TE8" s="183"/>
      <c r="TF8" s="183"/>
      <c r="TG8" s="183"/>
      <c r="TH8" s="183"/>
      <c r="TI8" s="183"/>
      <c r="TJ8" s="183"/>
      <c r="TK8" s="183"/>
      <c r="TL8" s="183"/>
      <c r="TM8" s="183"/>
      <c r="TN8" s="183"/>
      <c r="TO8" s="183"/>
      <c r="TP8" s="183"/>
      <c r="TQ8" s="183"/>
      <c r="TR8" s="183"/>
      <c r="TS8" s="183"/>
      <c r="TT8" s="183"/>
      <c r="TU8" s="183"/>
      <c r="TV8" s="183"/>
      <c r="TW8" s="183"/>
      <c r="TX8" s="183"/>
      <c r="TY8" s="183"/>
      <c r="TZ8" s="183"/>
      <c r="UA8" s="183"/>
      <c r="UB8" s="183"/>
      <c r="UC8" s="183"/>
      <c r="UD8" s="183"/>
      <c r="UE8" s="183"/>
      <c r="UF8" s="183"/>
      <c r="UG8" s="183"/>
      <c r="UH8" s="183"/>
      <c r="UI8" s="183"/>
      <c r="UJ8" s="183"/>
      <c r="UK8" s="183"/>
      <c r="UL8" s="183"/>
      <c r="UM8" s="183"/>
      <c r="UN8" s="183"/>
      <c r="UO8" s="183"/>
      <c r="UP8" s="183"/>
      <c r="UQ8" s="183"/>
      <c r="UR8" s="183"/>
      <c r="US8" s="183"/>
      <c r="UT8" s="183"/>
      <c r="UU8" s="183"/>
      <c r="UV8" s="183"/>
      <c r="UW8" s="183"/>
      <c r="UX8" s="183"/>
      <c r="UY8" s="183"/>
      <c r="UZ8" s="183"/>
      <c r="VA8" s="183"/>
      <c r="VB8" s="183"/>
      <c r="VC8" s="183"/>
      <c r="VD8" s="183"/>
      <c r="VE8" s="183"/>
      <c r="VF8" s="183"/>
      <c r="VG8" s="183"/>
      <c r="VH8" s="183"/>
      <c r="VI8" s="183"/>
      <c r="VJ8" s="183"/>
      <c r="VK8" s="183"/>
      <c r="VL8" s="183"/>
      <c r="VM8" s="183"/>
      <c r="VN8" s="183"/>
      <c r="VO8" s="183"/>
      <c r="VP8" s="183"/>
      <c r="VQ8" s="183"/>
      <c r="VR8" s="183"/>
      <c r="VS8" s="183"/>
      <c r="VT8" s="183"/>
      <c r="VU8" s="183"/>
      <c r="VV8" s="183"/>
      <c r="VW8" s="183"/>
      <c r="VX8" s="183"/>
      <c r="VY8" s="183"/>
      <c r="VZ8" s="183"/>
      <c r="WA8" s="183"/>
      <c r="WB8" s="183"/>
      <c r="WC8" s="183"/>
      <c r="WD8" s="183"/>
      <c r="WE8" s="183"/>
      <c r="WF8" s="183"/>
      <c r="WG8" s="183"/>
      <c r="WH8" s="183"/>
      <c r="WI8" s="183"/>
      <c r="WJ8" s="183"/>
      <c r="WK8" s="183"/>
      <c r="WL8" s="183"/>
      <c r="WM8" s="183"/>
      <c r="WN8" s="183"/>
      <c r="WO8" s="183"/>
      <c r="WP8" s="183"/>
      <c r="WQ8" s="183"/>
      <c r="WR8" s="183"/>
      <c r="WS8" s="183"/>
      <c r="WT8" s="183"/>
      <c r="WU8" s="183"/>
      <c r="WV8" s="183"/>
      <c r="WW8" s="183"/>
      <c r="WX8" s="183"/>
      <c r="WY8" s="183"/>
      <c r="WZ8" s="183"/>
      <c r="XA8" s="183"/>
      <c r="XB8" s="183"/>
      <c r="XC8" s="183"/>
      <c r="XD8" s="183"/>
      <c r="XE8" s="183"/>
      <c r="XF8" s="183"/>
      <c r="XG8" s="183"/>
      <c r="XH8" s="183"/>
      <c r="XI8" s="183"/>
      <c r="XJ8" s="183"/>
      <c r="XK8" s="183"/>
      <c r="XL8" s="183"/>
      <c r="XM8" s="183"/>
      <c r="XN8" s="183"/>
      <c r="XO8" s="183"/>
      <c r="XP8" s="183"/>
      <c r="XQ8" s="183"/>
      <c r="XR8" s="183"/>
      <c r="XS8" s="183"/>
      <c r="XT8" s="183"/>
      <c r="XU8" s="183"/>
      <c r="XV8" s="183"/>
      <c r="XW8" s="183"/>
      <c r="XX8" s="183"/>
      <c r="XY8" s="183"/>
      <c r="XZ8" s="183"/>
      <c r="YA8" s="183"/>
      <c r="YB8" s="183"/>
      <c r="YC8" s="183"/>
      <c r="YD8" s="183"/>
      <c r="YE8" s="183"/>
      <c r="YF8" s="183"/>
      <c r="YG8" s="183"/>
      <c r="YH8" s="183"/>
      <c r="YI8" s="183"/>
      <c r="YJ8" s="183"/>
      <c r="YK8" s="183"/>
      <c r="YL8" s="183"/>
      <c r="YM8" s="183"/>
      <c r="YN8" s="183"/>
      <c r="YO8" s="183"/>
      <c r="YP8" s="183"/>
      <c r="YQ8" s="183"/>
      <c r="YR8" s="183"/>
      <c r="YS8" s="183"/>
      <c r="YT8" s="183"/>
      <c r="YU8" s="183"/>
      <c r="YV8" s="183"/>
      <c r="YW8" s="183"/>
      <c r="YX8" s="183"/>
      <c r="YY8" s="183"/>
      <c r="YZ8" s="183"/>
      <c r="ZA8" s="183"/>
      <c r="ZB8" s="183"/>
      <c r="ZC8" s="183"/>
      <c r="ZD8" s="183"/>
      <c r="ZE8" s="183"/>
      <c r="ZF8" s="183"/>
      <c r="ZG8" s="183"/>
      <c r="ZH8" s="183"/>
      <c r="ZI8" s="183"/>
      <c r="ZJ8" s="183"/>
      <c r="ZK8" s="183"/>
      <c r="ZL8" s="183"/>
      <c r="ZM8" s="183"/>
      <c r="ZN8" s="183"/>
      <c r="ZO8" s="183"/>
      <c r="ZP8" s="183"/>
      <c r="ZQ8" s="183"/>
      <c r="ZR8" s="183"/>
      <c r="ZS8" s="183"/>
      <c r="ZT8" s="183"/>
      <c r="ZU8" s="183"/>
      <c r="ZV8" s="183"/>
      <c r="ZW8" s="183"/>
      <c r="ZX8" s="183"/>
      <c r="ZY8" s="183"/>
      <c r="ZZ8" s="183"/>
      <c r="AAA8" s="183"/>
      <c r="AAB8" s="183"/>
      <c r="AAC8" s="183"/>
      <c r="AAD8" s="183"/>
      <c r="AAE8" s="183"/>
      <c r="AAF8" s="183"/>
      <c r="AAG8" s="183"/>
      <c r="AAH8" s="183"/>
      <c r="AAI8" s="183"/>
      <c r="AAJ8" s="183"/>
      <c r="AAK8" s="183"/>
      <c r="AAL8" s="183"/>
      <c r="AAM8" s="183"/>
      <c r="AAN8" s="183"/>
      <c r="AAO8" s="183"/>
      <c r="AAP8" s="183"/>
      <c r="AAQ8" s="183"/>
      <c r="AAR8" s="183"/>
      <c r="AAS8" s="183"/>
      <c r="AAT8" s="183"/>
      <c r="AAU8" s="183"/>
      <c r="AAV8" s="183"/>
      <c r="AAW8" s="183"/>
      <c r="AAX8" s="183"/>
      <c r="AAY8" s="183"/>
      <c r="AAZ8" s="183"/>
      <c r="ABA8" s="183"/>
      <c r="ABB8" s="183"/>
      <c r="ABC8" s="183"/>
      <c r="ABD8" s="183"/>
      <c r="ABE8" s="183"/>
      <c r="ABF8" s="183"/>
      <c r="ABG8" s="183"/>
      <c r="ABH8" s="183"/>
      <c r="ABI8" s="183"/>
      <c r="ABJ8" s="183"/>
      <c r="ABK8" s="183"/>
      <c r="ABL8" s="183"/>
      <c r="ABM8" s="183"/>
      <c r="ABN8" s="183"/>
      <c r="ABO8" s="183"/>
      <c r="ABP8" s="183"/>
      <c r="ABQ8" s="183"/>
      <c r="ABR8" s="183"/>
      <c r="ABS8" s="183"/>
      <c r="ABT8" s="183"/>
      <c r="ABU8" s="183"/>
      <c r="ABV8" s="183"/>
      <c r="ABW8" s="183"/>
      <c r="ABX8" s="183"/>
      <c r="ABY8" s="183"/>
      <c r="ABZ8" s="183"/>
      <c r="ACA8" s="183"/>
      <c r="ACB8" s="183"/>
      <c r="ACC8" s="183"/>
      <c r="ACD8" s="183"/>
      <c r="ACE8" s="183"/>
      <c r="ACF8" s="183"/>
      <c r="ACG8" s="183"/>
      <c r="ACH8" s="183"/>
      <c r="ACI8" s="183"/>
      <c r="ACJ8" s="183"/>
      <c r="ACK8" s="183"/>
      <c r="ACL8" s="183"/>
      <c r="ACM8" s="183"/>
      <c r="ACN8" s="183"/>
      <c r="ACO8" s="183"/>
      <c r="ACP8" s="183"/>
      <c r="ACQ8" s="183"/>
      <c r="ACR8" s="183"/>
      <c r="ACS8" s="183"/>
      <c r="ACT8" s="183"/>
      <c r="ACU8" s="183"/>
      <c r="ACV8" s="183"/>
      <c r="ACW8" s="183"/>
      <c r="ACX8" s="183"/>
      <c r="ACY8" s="183"/>
      <c r="ACZ8" s="183"/>
      <c r="ADA8" s="183"/>
      <c r="ADB8" s="183"/>
      <c r="ADC8" s="183"/>
      <c r="ADD8" s="183"/>
      <c r="ADE8" s="183"/>
      <c r="ADF8" s="183"/>
      <c r="ADG8" s="183"/>
      <c r="ADH8" s="183"/>
      <c r="ADI8" s="183"/>
      <c r="ADJ8" s="183"/>
      <c r="ADK8" s="183"/>
      <c r="ADL8" s="183"/>
      <c r="ADM8" s="183"/>
      <c r="ADN8" s="183"/>
      <c r="ADO8" s="183"/>
      <c r="ADP8" s="183"/>
      <c r="ADQ8" s="183"/>
      <c r="ADR8" s="183"/>
      <c r="ADS8" s="183"/>
      <c r="ADT8" s="183"/>
      <c r="ADU8" s="183"/>
      <c r="ADV8" s="183"/>
      <c r="ADW8" s="183"/>
      <c r="ADX8" s="183"/>
      <c r="ADY8" s="183"/>
      <c r="ADZ8" s="183"/>
      <c r="AEA8" s="183"/>
      <c r="AEB8" s="183"/>
      <c r="AEC8" s="183"/>
      <c r="AED8" s="183"/>
      <c r="AEE8" s="183"/>
      <c r="AEF8" s="183"/>
      <c r="AEG8" s="183"/>
      <c r="AEH8" s="183"/>
      <c r="AEI8" s="183"/>
      <c r="AEJ8" s="183"/>
      <c r="AEK8" s="183"/>
      <c r="AEL8" s="183"/>
      <c r="AEM8" s="183"/>
      <c r="AEN8" s="183"/>
      <c r="AEO8" s="183"/>
      <c r="AEP8" s="183"/>
      <c r="AEQ8" s="183"/>
      <c r="AER8" s="183"/>
      <c r="AES8" s="183"/>
      <c r="AET8" s="183"/>
      <c r="AEU8" s="183"/>
      <c r="AEV8" s="183"/>
      <c r="AEW8" s="183"/>
      <c r="AEX8" s="183"/>
      <c r="AEY8" s="183"/>
      <c r="AEZ8" s="183"/>
      <c r="AFA8" s="183"/>
      <c r="AFB8" s="183"/>
      <c r="AFC8" s="183"/>
      <c r="AFD8" s="183"/>
      <c r="AFE8" s="183"/>
      <c r="AFF8" s="183"/>
      <c r="AFG8" s="183"/>
      <c r="AFH8" s="183"/>
      <c r="AFI8" s="183"/>
      <c r="AFJ8" s="183"/>
      <c r="AFK8" s="183"/>
      <c r="AFL8" s="183"/>
      <c r="AFM8" s="183"/>
      <c r="AFN8" s="183"/>
      <c r="AFO8" s="183"/>
      <c r="AFP8" s="183"/>
      <c r="AFQ8" s="183"/>
      <c r="AFR8" s="183"/>
      <c r="AFS8" s="183"/>
      <c r="AFT8" s="183"/>
      <c r="AFU8" s="183"/>
      <c r="AFV8" s="183"/>
      <c r="AFW8" s="183"/>
      <c r="AFX8" s="183"/>
      <c r="AFY8" s="183"/>
      <c r="AFZ8" s="183"/>
      <c r="AGA8" s="183"/>
      <c r="AGB8" s="183"/>
      <c r="AGC8" s="183"/>
      <c r="AGD8" s="183"/>
      <c r="AGE8" s="183"/>
      <c r="AGF8" s="183"/>
      <c r="AGG8" s="183"/>
      <c r="AGH8" s="183"/>
      <c r="AGI8" s="183"/>
      <c r="AGJ8" s="183"/>
      <c r="AGK8" s="183"/>
      <c r="AGL8" s="183"/>
      <c r="AGM8" s="183"/>
      <c r="AGN8" s="183"/>
      <c r="AGO8" s="183"/>
      <c r="AGP8" s="183"/>
      <c r="AGQ8" s="183"/>
      <c r="AGR8" s="183"/>
      <c r="AGS8" s="183"/>
      <c r="AGT8" s="183"/>
      <c r="AGU8" s="183"/>
      <c r="AGV8" s="183"/>
      <c r="AGW8" s="183"/>
      <c r="AGX8" s="183"/>
      <c r="AGY8" s="183"/>
      <c r="AGZ8" s="183"/>
      <c r="AHA8" s="183"/>
      <c r="AHB8" s="183"/>
      <c r="AHC8" s="183"/>
      <c r="AHD8" s="183"/>
      <c r="AHE8" s="183"/>
      <c r="AHF8" s="183"/>
      <c r="AHG8" s="183"/>
      <c r="AHH8" s="183"/>
      <c r="AHI8" s="183"/>
      <c r="AHJ8" s="183"/>
      <c r="AHK8" s="183"/>
      <c r="AHL8" s="183"/>
      <c r="AHM8" s="183"/>
      <c r="AHN8" s="183"/>
      <c r="AHO8" s="183"/>
      <c r="AHP8" s="183"/>
      <c r="AHQ8" s="183"/>
      <c r="AHR8" s="183"/>
      <c r="AHS8" s="183"/>
      <c r="AHT8" s="183"/>
      <c r="AHU8" s="183"/>
      <c r="AHV8" s="183"/>
      <c r="AHW8" s="183"/>
      <c r="AHX8" s="183"/>
      <c r="AHY8" s="183"/>
      <c r="AHZ8" s="183"/>
      <c r="AIA8" s="183"/>
      <c r="AIB8" s="183"/>
      <c r="AIC8" s="183"/>
      <c r="AID8" s="183"/>
      <c r="AIE8" s="183"/>
      <c r="AIF8" s="183"/>
      <c r="AIG8" s="183"/>
      <c r="AIH8" s="183"/>
      <c r="AII8" s="183"/>
      <c r="AIJ8" s="183"/>
      <c r="AIK8" s="183"/>
      <c r="AIL8" s="183"/>
      <c r="AIM8" s="183"/>
      <c r="AIN8" s="183"/>
      <c r="AIO8" s="183"/>
      <c r="AIP8" s="183"/>
      <c r="AIQ8" s="183"/>
      <c r="AIR8" s="183"/>
      <c r="AIS8" s="183"/>
      <c r="AIT8" s="183"/>
      <c r="AIU8" s="183"/>
      <c r="AIV8" s="183"/>
      <c r="AIW8" s="183"/>
      <c r="AIX8" s="183"/>
      <c r="AIY8" s="183"/>
      <c r="AIZ8" s="183"/>
      <c r="AJA8" s="183"/>
      <c r="AJB8" s="183"/>
      <c r="AJC8" s="183"/>
      <c r="AJD8" s="183"/>
      <c r="AJE8" s="183"/>
      <c r="AJF8" s="183"/>
      <c r="AJG8" s="183"/>
      <c r="AJH8" s="183"/>
      <c r="AJI8" s="183"/>
      <c r="AJJ8" s="183"/>
      <c r="AJK8" s="183"/>
      <c r="AJL8" s="183"/>
      <c r="AJM8" s="183"/>
      <c r="AJN8" s="183"/>
      <c r="AJO8" s="183"/>
      <c r="AJP8" s="183"/>
      <c r="AJQ8" s="183"/>
      <c r="AJR8" s="183"/>
      <c r="AJS8" s="183"/>
      <c r="AJT8" s="183"/>
      <c r="AJU8" s="183"/>
      <c r="AJV8" s="183"/>
      <c r="AJW8" s="183"/>
      <c r="AJX8" s="183"/>
      <c r="AJY8" s="183"/>
      <c r="AJZ8" s="183"/>
      <c r="AKA8" s="183"/>
      <c r="AKB8" s="183"/>
      <c r="AKC8" s="183"/>
      <c r="AKD8" s="183"/>
      <c r="AKE8" s="183"/>
      <c r="AKF8" s="183"/>
      <c r="AKG8" s="183"/>
      <c r="AKH8" s="183"/>
      <c r="AKI8" s="183"/>
      <c r="AKJ8" s="183"/>
      <c r="AKK8" s="183"/>
      <c r="AKL8" s="183"/>
      <c r="AKM8" s="183"/>
      <c r="AKN8" s="183"/>
      <c r="AKO8" s="183"/>
      <c r="AKP8" s="183"/>
      <c r="AKQ8" s="183"/>
      <c r="AKR8" s="183"/>
      <c r="AKS8" s="183"/>
      <c r="AKT8" s="183"/>
      <c r="AKU8" s="183"/>
      <c r="AKV8" s="183"/>
      <c r="AKW8" s="183"/>
      <c r="AKX8" s="183"/>
      <c r="AKY8" s="183"/>
      <c r="AKZ8" s="183"/>
      <c r="ALA8" s="183"/>
      <c r="ALB8" s="183"/>
      <c r="ALC8" s="183"/>
      <c r="ALD8" s="183"/>
      <c r="ALE8" s="183"/>
      <c r="ALF8" s="183"/>
      <c r="ALG8" s="183"/>
      <c r="ALH8" s="183"/>
      <c r="ALI8" s="183"/>
      <c r="ALJ8" s="183"/>
      <c r="ALK8" s="183"/>
      <c r="ALL8" s="183"/>
      <c r="ALM8" s="183"/>
      <c r="ALN8" s="183"/>
      <c r="ALO8" s="183"/>
      <c r="ALP8" s="183"/>
      <c r="ALQ8" s="183"/>
      <c r="ALR8" s="183"/>
      <c r="ALS8" s="183"/>
      <c r="ALT8" s="183"/>
      <c r="ALU8" s="183"/>
      <c r="ALV8" s="183"/>
      <c r="ALW8" s="183"/>
      <c r="ALX8" s="183"/>
      <c r="ALY8" s="183"/>
      <c r="ALZ8" s="183"/>
      <c r="AMA8" s="183"/>
      <c r="AMB8" s="183"/>
      <c r="AMC8" s="183"/>
      <c r="AMD8" s="183"/>
      <c r="AME8" s="183"/>
      <c r="AMF8" s="183"/>
      <c r="AMG8" s="183"/>
      <c r="AMH8" s="183"/>
    </row>
    <row r="9" spans="1:1022" s="185" customFormat="1" ht="26.25" customHeight="1" x14ac:dyDescent="0.3">
      <c r="A9" s="183"/>
      <c r="B9" s="183"/>
      <c r="C9" s="183"/>
      <c r="D9" s="183"/>
      <c r="E9" s="183"/>
      <c r="F9" s="877" t="s">
        <v>14</v>
      </c>
      <c r="G9" s="188"/>
      <c r="H9" s="188"/>
      <c r="I9" s="188"/>
      <c r="J9" s="188"/>
      <c r="K9" s="188"/>
      <c r="L9" s="188"/>
      <c r="M9" s="188"/>
      <c r="N9" s="188"/>
      <c r="O9" s="188"/>
      <c r="P9" s="187"/>
      <c r="Q9" s="187"/>
      <c r="R9" s="187"/>
      <c r="S9" s="187"/>
      <c r="T9" s="187"/>
      <c r="U9" s="187"/>
      <c r="V9" s="187"/>
      <c r="W9" s="187"/>
      <c r="X9" s="187"/>
      <c r="Y9" s="187"/>
      <c r="Z9" s="187"/>
      <c r="AA9" s="187"/>
      <c r="AB9" s="187"/>
      <c r="AC9" s="187"/>
      <c r="AD9" s="187"/>
      <c r="AE9" s="187"/>
      <c r="AF9" s="188"/>
      <c r="AG9" s="188"/>
      <c r="AH9" s="188"/>
      <c r="AI9" s="188"/>
      <c r="AJ9" s="188"/>
      <c r="AK9" s="188"/>
      <c r="AL9" s="188"/>
      <c r="AM9" s="188"/>
      <c r="AN9" s="188"/>
      <c r="AO9" s="188"/>
      <c r="AP9" s="188"/>
      <c r="AQ9" s="188"/>
      <c r="AR9" s="188"/>
      <c r="AS9" s="188"/>
      <c r="AT9" s="188"/>
      <c r="AU9" s="188"/>
      <c r="AV9" s="879" t="s">
        <v>12</v>
      </c>
      <c r="AW9" s="183"/>
      <c r="AX9" s="1123"/>
      <c r="AY9" s="183"/>
      <c r="AZ9" s="183"/>
      <c r="BA9" s="183"/>
      <c r="BB9" s="183"/>
      <c r="BC9" s="183"/>
      <c r="BD9" s="183"/>
      <c r="BE9" s="183"/>
      <c r="BF9" s="183"/>
      <c r="BG9" s="183"/>
      <c r="BH9" s="183"/>
      <c r="BI9" s="183"/>
      <c r="BJ9" s="183"/>
      <c r="BK9" s="183"/>
      <c r="BL9" s="183"/>
      <c r="BM9" s="183"/>
      <c r="BN9" s="183"/>
      <c r="BO9" s="183"/>
      <c r="BP9" s="183"/>
      <c r="BQ9" s="183"/>
      <c r="BR9" s="183"/>
      <c r="BS9" s="183"/>
      <c r="BT9" s="183"/>
      <c r="BU9" s="183"/>
      <c r="BV9" s="183"/>
      <c r="BW9" s="183"/>
      <c r="BX9" s="183"/>
      <c r="BY9" s="183"/>
      <c r="BZ9" s="183"/>
      <c r="CA9" s="183"/>
      <c r="CB9" s="183"/>
      <c r="CC9" s="183"/>
      <c r="CD9" s="183"/>
      <c r="CE9" s="183"/>
      <c r="CF9" s="183"/>
      <c r="CG9" s="183"/>
      <c r="CH9" s="183"/>
      <c r="CI9" s="183"/>
      <c r="CJ9" s="183"/>
      <c r="CK9" s="183"/>
      <c r="CL9" s="183"/>
      <c r="CM9" s="183"/>
      <c r="CN9" s="183"/>
      <c r="CO9" s="183"/>
      <c r="CP9" s="183"/>
      <c r="CQ9" s="183"/>
      <c r="CR9" s="183"/>
      <c r="CS9" s="183"/>
      <c r="CT9" s="183"/>
      <c r="CU9" s="183"/>
      <c r="CV9" s="183"/>
      <c r="CW9" s="183"/>
      <c r="CX9" s="183"/>
      <c r="CY9" s="183"/>
      <c r="CZ9" s="183"/>
      <c r="DA9" s="183"/>
      <c r="DB9" s="183"/>
      <c r="DC9" s="183"/>
      <c r="DD9" s="183"/>
      <c r="DE9" s="183"/>
      <c r="DF9" s="183"/>
      <c r="DG9" s="183"/>
      <c r="DH9" s="183"/>
      <c r="DI9" s="183"/>
      <c r="DJ9" s="183"/>
      <c r="DK9" s="183"/>
      <c r="DL9" s="183"/>
      <c r="DM9" s="183"/>
      <c r="DN9" s="183"/>
      <c r="DO9" s="183"/>
      <c r="DP9" s="183"/>
      <c r="DQ9" s="183"/>
      <c r="DR9" s="183"/>
      <c r="DS9" s="183"/>
      <c r="DT9" s="183"/>
      <c r="DU9" s="183"/>
      <c r="DV9" s="183"/>
      <c r="DW9" s="183"/>
      <c r="DX9" s="183"/>
      <c r="DY9" s="183"/>
      <c r="DZ9" s="183"/>
      <c r="EA9" s="183"/>
      <c r="EB9" s="183"/>
      <c r="EC9" s="183"/>
      <c r="ED9" s="183"/>
      <c r="EE9" s="183"/>
      <c r="EF9" s="183"/>
      <c r="EG9" s="183"/>
      <c r="EH9" s="183"/>
      <c r="EI9" s="183"/>
      <c r="EJ9" s="183"/>
      <c r="EK9" s="183"/>
      <c r="EL9" s="183"/>
      <c r="EM9" s="183"/>
      <c r="EN9" s="183"/>
      <c r="EO9" s="183"/>
      <c r="EP9" s="183"/>
      <c r="EQ9" s="183"/>
      <c r="ER9" s="183"/>
      <c r="ES9" s="183"/>
      <c r="ET9" s="183"/>
      <c r="EU9" s="183"/>
      <c r="EV9" s="183"/>
      <c r="EW9" s="183"/>
      <c r="EX9" s="183"/>
      <c r="EY9" s="183"/>
      <c r="EZ9" s="183"/>
      <c r="FA9" s="183"/>
      <c r="FB9" s="183"/>
      <c r="FC9" s="183"/>
      <c r="FD9" s="183"/>
      <c r="FE9" s="183"/>
      <c r="FF9" s="183"/>
      <c r="FG9" s="183"/>
      <c r="FH9" s="183"/>
      <c r="FI9" s="183"/>
      <c r="FJ9" s="183"/>
      <c r="FK9" s="183"/>
      <c r="FL9" s="183"/>
      <c r="FM9" s="183"/>
      <c r="FN9" s="183"/>
      <c r="FO9" s="183"/>
      <c r="FP9" s="183"/>
      <c r="FQ9" s="183"/>
      <c r="FR9" s="183"/>
      <c r="FS9" s="183"/>
      <c r="FT9" s="183"/>
      <c r="FU9" s="183"/>
      <c r="FV9" s="183"/>
      <c r="FW9" s="183"/>
      <c r="FX9" s="183"/>
      <c r="FY9" s="183"/>
      <c r="FZ9" s="183"/>
      <c r="GA9" s="183"/>
      <c r="GB9" s="183"/>
      <c r="GC9" s="183"/>
      <c r="GD9" s="183"/>
      <c r="GE9" s="183"/>
      <c r="GF9" s="183"/>
      <c r="GG9" s="183"/>
      <c r="GH9" s="183"/>
      <c r="GI9" s="183"/>
      <c r="GJ9" s="183"/>
      <c r="GK9" s="183"/>
      <c r="GL9" s="183"/>
      <c r="GM9" s="183"/>
      <c r="GN9" s="183"/>
      <c r="GO9" s="183"/>
      <c r="GP9" s="183"/>
      <c r="GQ9" s="183"/>
      <c r="GR9" s="183"/>
      <c r="GS9" s="183"/>
      <c r="GT9" s="183"/>
      <c r="GU9" s="183"/>
      <c r="GV9" s="183"/>
      <c r="GW9" s="183"/>
      <c r="GX9" s="183"/>
      <c r="GY9" s="183"/>
      <c r="GZ9" s="183"/>
      <c r="HA9" s="183"/>
      <c r="HB9" s="183"/>
      <c r="HC9" s="183"/>
      <c r="HD9" s="183"/>
      <c r="HE9" s="183"/>
      <c r="HF9" s="183"/>
      <c r="HG9" s="183"/>
      <c r="HH9" s="183"/>
      <c r="HI9" s="183"/>
      <c r="HJ9" s="183"/>
      <c r="HK9" s="183"/>
      <c r="HL9" s="183"/>
      <c r="HM9" s="183"/>
      <c r="HN9" s="183"/>
      <c r="HO9" s="183"/>
      <c r="HP9" s="183"/>
      <c r="HQ9" s="183"/>
      <c r="HR9" s="183"/>
      <c r="HS9" s="183"/>
      <c r="HT9" s="183"/>
      <c r="HU9" s="183"/>
      <c r="HV9" s="183"/>
      <c r="HW9" s="183"/>
      <c r="HX9" s="183"/>
      <c r="HY9" s="183"/>
      <c r="HZ9" s="183"/>
      <c r="IA9" s="183"/>
      <c r="IB9" s="183"/>
      <c r="IC9" s="183"/>
      <c r="ID9" s="183"/>
      <c r="IE9" s="183"/>
      <c r="IF9" s="183"/>
      <c r="IG9" s="183"/>
      <c r="IH9" s="183"/>
      <c r="II9" s="183"/>
      <c r="IJ9" s="183"/>
      <c r="IK9" s="183"/>
      <c r="IL9" s="183"/>
      <c r="IM9" s="183"/>
      <c r="IN9" s="183"/>
      <c r="IO9" s="183"/>
      <c r="IP9" s="183"/>
      <c r="IQ9" s="183"/>
      <c r="IR9" s="183"/>
      <c r="IS9" s="183"/>
      <c r="IT9" s="183"/>
      <c r="IU9" s="183"/>
      <c r="IV9" s="183"/>
      <c r="IW9" s="183"/>
      <c r="IX9" s="183"/>
      <c r="IY9" s="183"/>
      <c r="IZ9" s="183"/>
      <c r="JA9" s="183"/>
      <c r="JB9" s="183"/>
      <c r="JC9" s="183"/>
      <c r="JD9" s="183"/>
      <c r="JE9" s="183"/>
      <c r="JF9" s="183"/>
      <c r="JG9" s="183"/>
      <c r="JH9" s="183"/>
      <c r="JI9" s="183"/>
      <c r="JJ9" s="183"/>
      <c r="JK9" s="183"/>
      <c r="JL9" s="183"/>
      <c r="JM9" s="183"/>
      <c r="JN9" s="183"/>
      <c r="JO9" s="183"/>
      <c r="JP9" s="183"/>
      <c r="JQ9" s="183"/>
      <c r="JR9" s="183"/>
      <c r="JS9" s="183"/>
      <c r="JT9" s="183"/>
      <c r="JU9" s="183"/>
      <c r="JV9" s="183"/>
      <c r="JW9" s="183"/>
      <c r="JX9" s="183"/>
      <c r="JY9" s="183"/>
      <c r="JZ9" s="183"/>
      <c r="KA9" s="183"/>
      <c r="KB9" s="183"/>
      <c r="KC9" s="183"/>
      <c r="KD9" s="183"/>
      <c r="KE9" s="183"/>
      <c r="KF9" s="183"/>
      <c r="KG9" s="183"/>
      <c r="KH9" s="183"/>
      <c r="KI9" s="183"/>
      <c r="KJ9" s="183"/>
      <c r="KK9" s="183"/>
      <c r="KL9" s="183"/>
      <c r="KM9" s="183"/>
      <c r="KN9" s="183"/>
      <c r="KO9" s="183"/>
      <c r="KP9" s="183"/>
      <c r="KQ9" s="183"/>
      <c r="KR9" s="183"/>
      <c r="KS9" s="183"/>
      <c r="KT9" s="183"/>
      <c r="KU9" s="183"/>
      <c r="KV9" s="183"/>
      <c r="KW9" s="183"/>
      <c r="KX9" s="183"/>
      <c r="KY9" s="183"/>
      <c r="KZ9" s="183"/>
      <c r="LA9" s="183"/>
      <c r="LB9" s="183"/>
      <c r="LC9" s="183"/>
      <c r="LD9" s="183"/>
      <c r="LE9" s="183"/>
      <c r="LF9" s="183"/>
      <c r="LG9" s="183"/>
      <c r="LH9" s="183"/>
      <c r="LI9" s="183"/>
      <c r="LJ9" s="183"/>
      <c r="LK9" s="183"/>
      <c r="LL9" s="183"/>
      <c r="LM9" s="183"/>
      <c r="LN9" s="183"/>
      <c r="LO9" s="183"/>
      <c r="LP9" s="183"/>
      <c r="LQ9" s="183"/>
      <c r="LR9" s="183"/>
      <c r="LS9" s="183"/>
      <c r="LT9" s="183"/>
      <c r="LU9" s="183"/>
      <c r="LV9" s="183"/>
      <c r="LW9" s="183"/>
      <c r="LX9" s="183"/>
      <c r="LY9" s="183"/>
      <c r="LZ9" s="183"/>
      <c r="MA9" s="183"/>
      <c r="MB9" s="183"/>
      <c r="MC9" s="183"/>
      <c r="MD9" s="183"/>
      <c r="ME9" s="183"/>
      <c r="MF9" s="183"/>
      <c r="MG9" s="183"/>
      <c r="MH9" s="183"/>
      <c r="MI9" s="183"/>
      <c r="MJ9" s="183"/>
      <c r="MK9" s="183"/>
      <c r="ML9" s="183"/>
      <c r="MM9" s="183"/>
      <c r="MN9" s="183"/>
      <c r="MO9" s="183"/>
      <c r="MP9" s="183"/>
      <c r="MQ9" s="183"/>
      <c r="MR9" s="183"/>
      <c r="MS9" s="183"/>
      <c r="MT9" s="183"/>
      <c r="MU9" s="183"/>
      <c r="MV9" s="183"/>
      <c r="MW9" s="183"/>
      <c r="MX9" s="183"/>
      <c r="MY9" s="183"/>
      <c r="MZ9" s="183"/>
      <c r="NA9" s="183"/>
      <c r="NB9" s="183"/>
      <c r="NC9" s="183"/>
      <c r="ND9" s="183"/>
      <c r="NE9" s="183"/>
      <c r="NF9" s="183"/>
      <c r="NG9" s="183"/>
      <c r="NH9" s="183"/>
      <c r="NI9" s="183"/>
      <c r="NJ9" s="183"/>
      <c r="NK9" s="183"/>
      <c r="NL9" s="183"/>
      <c r="NM9" s="183"/>
      <c r="NN9" s="183"/>
      <c r="NO9" s="183"/>
      <c r="NP9" s="183"/>
      <c r="NQ9" s="183"/>
      <c r="NR9" s="183"/>
      <c r="NS9" s="183"/>
      <c r="NT9" s="183"/>
      <c r="NU9" s="183"/>
      <c r="NV9" s="183"/>
      <c r="NW9" s="183"/>
      <c r="NX9" s="183"/>
      <c r="NY9" s="183"/>
      <c r="NZ9" s="183"/>
      <c r="OA9" s="183"/>
      <c r="OB9" s="183"/>
      <c r="OC9" s="183"/>
      <c r="OD9" s="183"/>
      <c r="OE9" s="183"/>
      <c r="OF9" s="183"/>
      <c r="OG9" s="183"/>
      <c r="OH9" s="183"/>
      <c r="OI9" s="183"/>
      <c r="OJ9" s="183"/>
      <c r="OK9" s="183"/>
      <c r="OL9" s="183"/>
      <c r="OM9" s="183"/>
      <c r="ON9" s="183"/>
      <c r="OO9" s="183"/>
      <c r="OP9" s="183"/>
      <c r="OQ9" s="183"/>
      <c r="OR9" s="183"/>
      <c r="OS9" s="183"/>
      <c r="OT9" s="183"/>
      <c r="OU9" s="183"/>
      <c r="OV9" s="183"/>
      <c r="OW9" s="183"/>
      <c r="OX9" s="183"/>
      <c r="OY9" s="183"/>
      <c r="OZ9" s="183"/>
      <c r="PA9" s="183"/>
      <c r="PB9" s="183"/>
      <c r="PC9" s="183"/>
      <c r="PD9" s="183"/>
      <c r="PE9" s="183"/>
      <c r="PF9" s="183"/>
      <c r="PG9" s="183"/>
      <c r="PH9" s="183"/>
      <c r="PI9" s="183"/>
      <c r="PJ9" s="183"/>
      <c r="PK9" s="183"/>
      <c r="PL9" s="183"/>
      <c r="PM9" s="183"/>
      <c r="PN9" s="183"/>
      <c r="PO9" s="183"/>
      <c r="PP9" s="183"/>
      <c r="PQ9" s="183"/>
      <c r="PR9" s="183"/>
      <c r="PS9" s="183"/>
      <c r="PT9" s="183"/>
      <c r="PU9" s="183"/>
      <c r="PV9" s="183"/>
      <c r="PW9" s="183"/>
      <c r="PX9" s="183"/>
      <c r="PY9" s="183"/>
      <c r="PZ9" s="183"/>
      <c r="QA9" s="183"/>
      <c r="QB9" s="183"/>
      <c r="QC9" s="183"/>
      <c r="QD9" s="183"/>
      <c r="QE9" s="183"/>
      <c r="QF9" s="183"/>
      <c r="QG9" s="183"/>
      <c r="QH9" s="183"/>
      <c r="QI9" s="183"/>
      <c r="QJ9" s="183"/>
      <c r="QK9" s="183"/>
      <c r="QL9" s="183"/>
      <c r="QM9" s="183"/>
      <c r="QN9" s="183"/>
      <c r="QO9" s="183"/>
      <c r="QP9" s="183"/>
      <c r="QQ9" s="183"/>
      <c r="QR9" s="183"/>
      <c r="QS9" s="183"/>
      <c r="QT9" s="183"/>
      <c r="QU9" s="183"/>
      <c r="QV9" s="183"/>
      <c r="QW9" s="183"/>
      <c r="QX9" s="183"/>
      <c r="QY9" s="183"/>
      <c r="QZ9" s="183"/>
      <c r="RA9" s="183"/>
      <c r="RB9" s="183"/>
      <c r="RC9" s="183"/>
      <c r="RD9" s="183"/>
      <c r="RE9" s="183"/>
      <c r="RF9" s="183"/>
      <c r="RG9" s="183"/>
      <c r="RH9" s="183"/>
      <c r="RI9" s="183"/>
      <c r="RJ9" s="183"/>
      <c r="RK9" s="183"/>
      <c r="RL9" s="183"/>
      <c r="RM9" s="183"/>
      <c r="RN9" s="183"/>
      <c r="RO9" s="183"/>
      <c r="RP9" s="183"/>
      <c r="RQ9" s="183"/>
      <c r="RR9" s="183"/>
      <c r="RS9" s="183"/>
      <c r="RT9" s="183"/>
      <c r="RU9" s="183"/>
      <c r="RV9" s="183"/>
      <c r="RW9" s="183"/>
      <c r="RX9" s="183"/>
      <c r="RY9" s="183"/>
      <c r="RZ9" s="183"/>
      <c r="SA9" s="183"/>
      <c r="SB9" s="183"/>
      <c r="SC9" s="183"/>
      <c r="SD9" s="183"/>
      <c r="SE9" s="183"/>
      <c r="SF9" s="183"/>
      <c r="SG9" s="183"/>
      <c r="SH9" s="183"/>
      <c r="SI9" s="183"/>
      <c r="SJ9" s="183"/>
      <c r="SK9" s="183"/>
      <c r="SL9" s="183"/>
      <c r="SM9" s="183"/>
      <c r="SN9" s="183"/>
      <c r="SO9" s="183"/>
      <c r="SP9" s="183"/>
      <c r="SQ9" s="183"/>
      <c r="SR9" s="183"/>
      <c r="SS9" s="183"/>
      <c r="ST9" s="183"/>
      <c r="SU9" s="183"/>
      <c r="SV9" s="183"/>
      <c r="SW9" s="183"/>
      <c r="SX9" s="183"/>
      <c r="SY9" s="183"/>
      <c r="SZ9" s="183"/>
      <c r="TA9" s="183"/>
      <c r="TB9" s="183"/>
      <c r="TC9" s="183"/>
      <c r="TD9" s="183"/>
      <c r="TE9" s="183"/>
      <c r="TF9" s="183"/>
      <c r="TG9" s="183"/>
      <c r="TH9" s="183"/>
      <c r="TI9" s="183"/>
      <c r="TJ9" s="183"/>
      <c r="TK9" s="183"/>
      <c r="TL9" s="183"/>
      <c r="TM9" s="183"/>
      <c r="TN9" s="183"/>
      <c r="TO9" s="183"/>
      <c r="TP9" s="183"/>
      <c r="TQ9" s="183"/>
      <c r="TR9" s="183"/>
      <c r="TS9" s="183"/>
      <c r="TT9" s="183"/>
      <c r="TU9" s="183"/>
      <c r="TV9" s="183"/>
      <c r="TW9" s="183"/>
      <c r="TX9" s="183"/>
      <c r="TY9" s="183"/>
      <c r="TZ9" s="183"/>
      <c r="UA9" s="183"/>
      <c r="UB9" s="183"/>
      <c r="UC9" s="183"/>
      <c r="UD9" s="183"/>
      <c r="UE9" s="183"/>
      <c r="UF9" s="183"/>
      <c r="UG9" s="183"/>
      <c r="UH9" s="183"/>
      <c r="UI9" s="183"/>
      <c r="UJ9" s="183"/>
      <c r="UK9" s="183"/>
      <c r="UL9" s="183"/>
      <c r="UM9" s="183"/>
      <c r="UN9" s="183"/>
      <c r="UO9" s="183"/>
      <c r="UP9" s="183"/>
      <c r="UQ9" s="183"/>
      <c r="UR9" s="183"/>
      <c r="US9" s="183"/>
      <c r="UT9" s="183"/>
      <c r="UU9" s="183"/>
      <c r="UV9" s="183"/>
      <c r="UW9" s="183"/>
      <c r="UX9" s="183"/>
      <c r="UY9" s="183"/>
      <c r="UZ9" s="183"/>
      <c r="VA9" s="183"/>
      <c r="VB9" s="183"/>
      <c r="VC9" s="183"/>
      <c r="VD9" s="183"/>
      <c r="VE9" s="183"/>
      <c r="VF9" s="183"/>
      <c r="VG9" s="183"/>
      <c r="VH9" s="183"/>
      <c r="VI9" s="183"/>
      <c r="VJ9" s="183"/>
      <c r="VK9" s="183"/>
      <c r="VL9" s="183"/>
      <c r="VM9" s="183"/>
      <c r="VN9" s="183"/>
      <c r="VO9" s="183"/>
      <c r="VP9" s="183"/>
      <c r="VQ9" s="183"/>
      <c r="VR9" s="183"/>
      <c r="VS9" s="183"/>
      <c r="VT9" s="183"/>
      <c r="VU9" s="183"/>
      <c r="VV9" s="183"/>
      <c r="VW9" s="183"/>
      <c r="VX9" s="183"/>
      <c r="VY9" s="183"/>
      <c r="VZ9" s="183"/>
      <c r="WA9" s="183"/>
      <c r="WB9" s="183"/>
      <c r="WC9" s="183"/>
      <c r="WD9" s="183"/>
      <c r="WE9" s="183"/>
      <c r="WF9" s="183"/>
      <c r="WG9" s="183"/>
      <c r="WH9" s="183"/>
      <c r="WI9" s="183"/>
      <c r="WJ9" s="183"/>
      <c r="WK9" s="183"/>
      <c r="WL9" s="183"/>
      <c r="WM9" s="183"/>
      <c r="WN9" s="183"/>
      <c r="WO9" s="183"/>
      <c r="WP9" s="183"/>
      <c r="WQ9" s="183"/>
      <c r="WR9" s="183"/>
      <c r="WS9" s="183"/>
      <c r="WT9" s="183"/>
      <c r="WU9" s="183"/>
      <c r="WV9" s="183"/>
      <c r="WW9" s="183"/>
      <c r="WX9" s="183"/>
      <c r="WY9" s="183"/>
      <c r="WZ9" s="183"/>
      <c r="XA9" s="183"/>
      <c r="XB9" s="183"/>
      <c r="XC9" s="183"/>
      <c r="XD9" s="183"/>
      <c r="XE9" s="183"/>
      <c r="XF9" s="183"/>
      <c r="XG9" s="183"/>
      <c r="XH9" s="183"/>
      <c r="XI9" s="183"/>
      <c r="XJ9" s="183"/>
      <c r="XK9" s="183"/>
      <c r="XL9" s="183"/>
      <c r="XM9" s="183"/>
      <c r="XN9" s="183"/>
      <c r="XO9" s="183"/>
      <c r="XP9" s="183"/>
      <c r="XQ9" s="183"/>
      <c r="XR9" s="183"/>
      <c r="XS9" s="183"/>
      <c r="XT9" s="183"/>
      <c r="XU9" s="183"/>
      <c r="XV9" s="183"/>
      <c r="XW9" s="183"/>
      <c r="XX9" s="183"/>
      <c r="XY9" s="183"/>
      <c r="XZ9" s="183"/>
      <c r="YA9" s="183"/>
      <c r="YB9" s="183"/>
      <c r="YC9" s="183"/>
      <c r="YD9" s="183"/>
      <c r="YE9" s="183"/>
      <c r="YF9" s="183"/>
      <c r="YG9" s="183"/>
      <c r="YH9" s="183"/>
      <c r="YI9" s="183"/>
      <c r="YJ9" s="183"/>
      <c r="YK9" s="183"/>
      <c r="YL9" s="183"/>
      <c r="YM9" s="183"/>
      <c r="YN9" s="183"/>
      <c r="YO9" s="183"/>
      <c r="YP9" s="183"/>
      <c r="YQ9" s="183"/>
      <c r="YR9" s="183"/>
      <c r="YS9" s="183"/>
      <c r="YT9" s="183"/>
      <c r="YU9" s="183"/>
      <c r="YV9" s="183"/>
      <c r="YW9" s="183"/>
      <c r="YX9" s="183"/>
      <c r="YY9" s="183"/>
      <c r="YZ9" s="183"/>
      <c r="ZA9" s="183"/>
      <c r="ZB9" s="183"/>
      <c r="ZC9" s="183"/>
      <c r="ZD9" s="183"/>
      <c r="ZE9" s="183"/>
      <c r="ZF9" s="183"/>
      <c r="ZG9" s="183"/>
      <c r="ZH9" s="183"/>
      <c r="ZI9" s="183"/>
      <c r="ZJ9" s="183"/>
      <c r="ZK9" s="183"/>
      <c r="ZL9" s="183"/>
      <c r="ZM9" s="183"/>
      <c r="ZN9" s="183"/>
      <c r="ZO9" s="183"/>
      <c r="ZP9" s="183"/>
      <c r="ZQ9" s="183"/>
      <c r="ZR9" s="183"/>
      <c r="ZS9" s="183"/>
      <c r="ZT9" s="183"/>
      <c r="ZU9" s="183"/>
      <c r="ZV9" s="183"/>
      <c r="ZW9" s="183"/>
      <c r="ZX9" s="183"/>
      <c r="ZY9" s="183"/>
      <c r="ZZ9" s="183"/>
      <c r="AAA9" s="183"/>
      <c r="AAB9" s="183"/>
      <c r="AAC9" s="183"/>
      <c r="AAD9" s="183"/>
      <c r="AAE9" s="183"/>
      <c r="AAF9" s="183"/>
      <c r="AAG9" s="183"/>
      <c r="AAH9" s="183"/>
      <c r="AAI9" s="183"/>
      <c r="AAJ9" s="183"/>
      <c r="AAK9" s="183"/>
      <c r="AAL9" s="183"/>
      <c r="AAM9" s="183"/>
      <c r="AAN9" s="183"/>
      <c r="AAO9" s="183"/>
      <c r="AAP9" s="183"/>
      <c r="AAQ9" s="183"/>
      <c r="AAR9" s="183"/>
      <c r="AAS9" s="183"/>
      <c r="AAT9" s="183"/>
      <c r="AAU9" s="183"/>
      <c r="AAV9" s="183"/>
      <c r="AAW9" s="183"/>
      <c r="AAX9" s="183"/>
      <c r="AAY9" s="183"/>
      <c r="AAZ9" s="183"/>
      <c r="ABA9" s="183"/>
      <c r="ABB9" s="183"/>
      <c r="ABC9" s="183"/>
      <c r="ABD9" s="183"/>
      <c r="ABE9" s="183"/>
      <c r="ABF9" s="183"/>
      <c r="ABG9" s="183"/>
      <c r="ABH9" s="183"/>
      <c r="ABI9" s="183"/>
      <c r="ABJ9" s="183"/>
      <c r="ABK9" s="183"/>
      <c r="ABL9" s="183"/>
      <c r="ABM9" s="183"/>
      <c r="ABN9" s="183"/>
      <c r="ABO9" s="183"/>
      <c r="ABP9" s="183"/>
      <c r="ABQ9" s="183"/>
      <c r="ABR9" s="183"/>
      <c r="ABS9" s="183"/>
      <c r="ABT9" s="183"/>
      <c r="ABU9" s="183"/>
      <c r="ABV9" s="183"/>
      <c r="ABW9" s="183"/>
      <c r="ABX9" s="183"/>
      <c r="ABY9" s="183"/>
      <c r="ABZ9" s="183"/>
      <c r="ACA9" s="183"/>
      <c r="ACB9" s="183"/>
      <c r="ACC9" s="183"/>
      <c r="ACD9" s="183"/>
      <c r="ACE9" s="183"/>
      <c r="ACF9" s="183"/>
      <c r="ACG9" s="183"/>
      <c r="ACH9" s="183"/>
      <c r="ACI9" s="183"/>
      <c r="ACJ9" s="183"/>
      <c r="ACK9" s="183"/>
      <c r="ACL9" s="183"/>
      <c r="ACM9" s="183"/>
      <c r="ACN9" s="183"/>
      <c r="ACO9" s="183"/>
      <c r="ACP9" s="183"/>
      <c r="ACQ9" s="183"/>
      <c r="ACR9" s="183"/>
      <c r="ACS9" s="183"/>
      <c r="ACT9" s="183"/>
      <c r="ACU9" s="183"/>
      <c r="ACV9" s="183"/>
      <c r="ACW9" s="183"/>
      <c r="ACX9" s="183"/>
      <c r="ACY9" s="183"/>
      <c r="ACZ9" s="183"/>
      <c r="ADA9" s="183"/>
      <c r="ADB9" s="183"/>
      <c r="ADC9" s="183"/>
      <c r="ADD9" s="183"/>
      <c r="ADE9" s="183"/>
      <c r="ADF9" s="183"/>
      <c r="ADG9" s="183"/>
      <c r="ADH9" s="183"/>
      <c r="ADI9" s="183"/>
      <c r="ADJ9" s="183"/>
      <c r="ADK9" s="183"/>
      <c r="ADL9" s="183"/>
      <c r="ADM9" s="183"/>
      <c r="ADN9" s="183"/>
      <c r="ADO9" s="183"/>
      <c r="ADP9" s="183"/>
      <c r="ADQ9" s="183"/>
      <c r="ADR9" s="183"/>
      <c r="ADS9" s="183"/>
      <c r="ADT9" s="183"/>
      <c r="ADU9" s="183"/>
      <c r="ADV9" s="183"/>
      <c r="ADW9" s="183"/>
      <c r="ADX9" s="183"/>
      <c r="ADY9" s="183"/>
      <c r="ADZ9" s="183"/>
      <c r="AEA9" s="183"/>
      <c r="AEB9" s="183"/>
      <c r="AEC9" s="183"/>
      <c r="AED9" s="183"/>
      <c r="AEE9" s="183"/>
      <c r="AEF9" s="183"/>
      <c r="AEG9" s="183"/>
      <c r="AEH9" s="183"/>
      <c r="AEI9" s="183"/>
      <c r="AEJ9" s="183"/>
      <c r="AEK9" s="183"/>
      <c r="AEL9" s="183"/>
      <c r="AEM9" s="183"/>
      <c r="AEN9" s="183"/>
      <c r="AEO9" s="183"/>
      <c r="AEP9" s="183"/>
      <c r="AEQ9" s="183"/>
      <c r="AER9" s="183"/>
      <c r="AES9" s="183"/>
      <c r="AET9" s="183"/>
      <c r="AEU9" s="183"/>
      <c r="AEV9" s="183"/>
      <c r="AEW9" s="183"/>
      <c r="AEX9" s="183"/>
      <c r="AEY9" s="183"/>
      <c r="AEZ9" s="183"/>
      <c r="AFA9" s="183"/>
      <c r="AFB9" s="183"/>
      <c r="AFC9" s="183"/>
      <c r="AFD9" s="183"/>
      <c r="AFE9" s="183"/>
      <c r="AFF9" s="183"/>
      <c r="AFG9" s="183"/>
      <c r="AFH9" s="183"/>
      <c r="AFI9" s="183"/>
      <c r="AFJ9" s="183"/>
      <c r="AFK9" s="183"/>
      <c r="AFL9" s="183"/>
      <c r="AFM9" s="183"/>
      <c r="AFN9" s="183"/>
      <c r="AFO9" s="183"/>
      <c r="AFP9" s="183"/>
      <c r="AFQ9" s="183"/>
      <c r="AFR9" s="183"/>
      <c r="AFS9" s="183"/>
      <c r="AFT9" s="183"/>
      <c r="AFU9" s="183"/>
      <c r="AFV9" s="183"/>
      <c r="AFW9" s="183"/>
      <c r="AFX9" s="183"/>
      <c r="AFY9" s="183"/>
      <c r="AFZ9" s="183"/>
      <c r="AGA9" s="183"/>
      <c r="AGB9" s="183"/>
      <c r="AGC9" s="183"/>
      <c r="AGD9" s="183"/>
      <c r="AGE9" s="183"/>
      <c r="AGF9" s="183"/>
      <c r="AGG9" s="183"/>
      <c r="AGH9" s="183"/>
      <c r="AGI9" s="183"/>
      <c r="AGJ9" s="183"/>
      <c r="AGK9" s="183"/>
      <c r="AGL9" s="183"/>
      <c r="AGM9" s="183"/>
      <c r="AGN9" s="183"/>
      <c r="AGO9" s="183"/>
      <c r="AGP9" s="183"/>
      <c r="AGQ9" s="183"/>
      <c r="AGR9" s="183"/>
      <c r="AGS9" s="183"/>
      <c r="AGT9" s="183"/>
      <c r="AGU9" s="183"/>
      <c r="AGV9" s="183"/>
      <c r="AGW9" s="183"/>
      <c r="AGX9" s="183"/>
      <c r="AGY9" s="183"/>
      <c r="AGZ9" s="183"/>
      <c r="AHA9" s="183"/>
      <c r="AHB9" s="183"/>
      <c r="AHC9" s="183"/>
      <c r="AHD9" s="183"/>
      <c r="AHE9" s="183"/>
      <c r="AHF9" s="183"/>
      <c r="AHG9" s="183"/>
      <c r="AHH9" s="183"/>
      <c r="AHI9" s="183"/>
      <c r="AHJ9" s="183"/>
      <c r="AHK9" s="183"/>
      <c r="AHL9" s="183"/>
      <c r="AHM9" s="183"/>
      <c r="AHN9" s="183"/>
      <c r="AHO9" s="183"/>
      <c r="AHP9" s="183"/>
      <c r="AHQ9" s="183"/>
      <c r="AHR9" s="183"/>
      <c r="AHS9" s="183"/>
      <c r="AHT9" s="183"/>
      <c r="AHU9" s="183"/>
      <c r="AHV9" s="183"/>
      <c r="AHW9" s="183"/>
      <c r="AHX9" s="183"/>
      <c r="AHY9" s="183"/>
      <c r="AHZ9" s="183"/>
      <c r="AIA9" s="183"/>
      <c r="AIB9" s="183"/>
      <c r="AIC9" s="183"/>
      <c r="AID9" s="183"/>
      <c r="AIE9" s="183"/>
      <c r="AIF9" s="183"/>
      <c r="AIG9" s="183"/>
      <c r="AIH9" s="183"/>
      <c r="AII9" s="183"/>
      <c r="AIJ9" s="183"/>
      <c r="AIK9" s="183"/>
      <c r="AIL9" s="183"/>
      <c r="AIM9" s="183"/>
      <c r="AIN9" s="183"/>
      <c r="AIO9" s="183"/>
      <c r="AIP9" s="183"/>
      <c r="AIQ9" s="183"/>
      <c r="AIR9" s="183"/>
      <c r="AIS9" s="183"/>
      <c r="AIT9" s="183"/>
      <c r="AIU9" s="183"/>
      <c r="AIV9" s="183"/>
      <c r="AIW9" s="183"/>
      <c r="AIX9" s="183"/>
      <c r="AIY9" s="183"/>
      <c r="AIZ9" s="183"/>
      <c r="AJA9" s="183"/>
      <c r="AJB9" s="183"/>
      <c r="AJC9" s="183"/>
      <c r="AJD9" s="183"/>
      <c r="AJE9" s="183"/>
      <c r="AJF9" s="183"/>
      <c r="AJG9" s="183"/>
      <c r="AJH9" s="183"/>
      <c r="AJI9" s="183"/>
      <c r="AJJ9" s="183"/>
      <c r="AJK9" s="183"/>
      <c r="AJL9" s="183"/>
      <c r="AJM9" s="183"/>
      <c r="AJN9" s="183"/>
      <c r="AJO9" s="183"/>
      <c r="AJP9" s="183"/>
      <c r="AJQ9" s="183"/>
      <c r="AJR9" s="183"/>
      <c r="AJS9" s="183"/>
      <c r="AJT9" s="183"/>
      <c r="AJU9" s="183"/>
      <c r="AJV9" s="183"/>
      <c r="AJW9" s="183"/>
      <c r="AJX9" s="183"/>
      <c r="AJY9" s="183"/>
      <c r="AJZ9" s="183"/>
      <c r="AKA9" s="183"/>
      <c r="AKB9" s="183"/>
      <c r="AKC9" s="183"/>
      <c r="AKD9" s="183"/>
      <c r="AKE9" s="183"/>
      <c r="AKF9" s="183"/>
      <c r="AKG9" s="183"/>
      <c r="AKH9" s="183"/>
      <c r="AKI9" s="183"/>
      <c r="AKJ9" s="183"/>
      <c r="AKK9" s="183"/>
      <c r="AKL9" s="183"/>
      <c r="AKM9" s="183"/>
      <c r="AKN9" s="183"/>
      <c r="AKO9" s="183"/>
      <c r="AKP9" s="183"/>
      <c r="AKQ9" s="183"/>
      <c r="AKR9" s="183"/>
      <c r="AKS9" s="183"/>
      <c r="AKT9" s="183"/>
      <c r="AKU9" s="183"/>
      <c r="AKV9" s="183"/>
      <c r="AKW9" s="183"/>
      <c r="AKX9" s="183"/>
      <c r="AKY9" s="183"/>
      <c r="AKZ9" s="183"/>
      <c r="ALA9" s="183"/>
      <c r="ALB9" s="183"/>
      <c r="ALC9" s="183"/>
      <c r="ALD9" s="183"/>
      <c r="ALE9" s="183"/>
      <c r="ALF9" s="183"/>
      <c r="ALG9" s="183"/>
      <c r="ALH9" s="183"/>
      <c r="ALI9" s="183"/>
      <c r="ALJ9" s="183"/>
      <c r="ALK9" s="183"/>
      <c r="ALL9" s="183"/>
      <c r="ALM9" s="183"/>
      <c r="ALN9" s="183"/>
      <c r="ALO9" s="183"/>
      <c r="ALP9" s="183"/>
      <c r="ALQ9" s="183"/>
      <c r="ALR9" s="183"/>
      <c r="ALS9" s="183"/>
      <c r="ALT9" s="183"/>
      <c r="ALU9" s="183"/>
      <c r="ALV9" s="183"/>
      <c r="ALW9" s="183"/>
      <c r="ALX9" s="183"/>
      <c r="ALY9" s="183"/>
      <c r="ALZ9" s="183"/>
      <c r="AMA9" s="183"/>
      <c r="AMB9" s="183"/>
      <c r="AMC9" s="183"/>
      <c r="AMD9" s="183"/>
      <c r="AME9" s="183"/>
      <c r="AMF9" s="183"/>
      <c r="AMG9" s="183"/>
      <c r="AMH9" s="183"/>
    </row>
    <row r="10" spans="1:1022" s="185" customFormat="1" ht="26.25" customHeight="1" x14ac:dyDescent="0.3">
      <c r="A10" s="183"/>
      <c r="B10" s="183"/>
      <c r="C10" s="183"/>
      <c r="D10" s="183"/>
      <c r="E10" s="183"/>
      <c r="F10" s="1124" t="str">
        <f>IF(OsnPodaci!A23="","",OsnPodaci!A23)</f>
        <v>1321000309675806</v>
      </c>
      <c r="G10" s="1125"/>
      <c r="H10" s="1125"/>
      <c r="I10" s="1125"/>
      <c r="J10" s="1125"/>
      <c r="K10" s="1125"/>
      <c r="L10" s="1125"/>
      <c r="M10" s="1125"/>
      <c r="N10" s="1125"/>
      <c r="O10" s="1125"/>
      <c r="P10" s="1125"/>
      <c r="Q10" s="1125"/>
      <c r="R10" s="1125"/>
      <c r="S10" s="1125"/>
      <c r="T10" s="1125"/>
      <c r="U10" s="1125"/>
      <c r="V10" s="1125"/>
      <c r="W10" s="1125"/>
      <c r="X10" s="886"/>
      <c r="Y10" s="886"/>
      <c r="Z10" s="886"/>
      <c r="AA10" s="886"/>
      <c r="AB10" s="886"/>
      <c r="AC10" s="886"/>
      <c r="AD10" s="886"/>
      <c r="AE10" s="886"/>
      <c r="AF10" s="887"/>
      <c r="AG10" s="210"/>
      <c r="AH10" s="210"/>
      <c r="AI10" s="210"/>
      <c r="AJ10" s="210"/>
      <c r="AK10" s="186"/>
      <c r="AL10" s="186"/>
      <c r="AM10" s="186"/>
      <c r="AN10" s="885"/>
      <c r="AO10" s="885"/>
      <c r="AP10" s="885"/>
      <c r="AQ10" s="885"/>
      <c r="AR10" s="885"/>
      <c r="AS10" s="885"/>
      <c r="AT10" s="1126"/>
      <c r="AU10" s="1126"/>
      <c r="AV10" s="1126"/>
      <c r="AW10" s="183"/>
      <c r="AX10" s="1123"/>
      <c r="AY10" s="183"/>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3"/>
      <c r="CL10" s="183"/>
      <c r="CM10" s="183"/>
      <c r="CN10" s="183"/>
      <c r="CO10" s="183"/>
      <c r="CP10" s="183"/>
      <c r="CQ10" s="183"/>
      <c r="CR10" s="183"/>
      <c r="CS10" s="183"/>
      <c r="CT10" s="183"/>
      <c r="CU10" s="183"/>
      <c r="CV10" s="183"/>
      <c r="CW10" s="183"/>
      <c r="CX10" s="183"/>
      <c r="CY10" s="183"/>
      <c r="CZ10" s="183"/>
      <c r="DA10" s="183"/>
      <c r="DB10" s="183"/>
      <c r="DC10" s="183"/>
      <c r="DD10" s="183"/>
      <c r="DE10" s="183"/>
      <c r="DF10" s="183"/>
      <c r="DG10" s="183"/>
      <c r="DH10" s="183"/>
      <c r="DI10" s="183"/>
      <c r="DJ10" s="183"/>
      <c r="DK10" s="183"/>
      <c r="DL10" s="183"/>
      <c r="DM10" s="183"/>
      <c r="DN10" s="183"/>
      <c r="DO10" s="183"/>
      <c r="DP10" s="183"/>
      <c r="DQ10" s="183"/>
      <c r="DR10" s="183"/>
      <c r="DS10" s="183"/>
      <c r="DT10" s="183"/>
      <c r="DU10" s="183"/>
      <c r="DV10" s="183"/>
      <c r="DW10" s="183"/>
      <c r="DX10" s="183"/>
      <c r="DY10" s="183"/>
      <c r="DZ10" s="183"/>
      <c r="EA10" s="183"/>
      <c r="EB10" s="183"/>
      <c r="EC10" s="183"/>
      <c r="ED10" s="183"/>
      <c r="EE10" s="183"/>
      <c r="EF10" s="183"/>
      <c r="EG10" s="183"/>
      <c r="EH10" s="183"/>
      <c r="EI10" s="183"/>
      <c r="EJ10" s="183"/>
      <c r="EK10" s="183"/>
      <c r="EL10" s="183"/>
      <c r="EM10" s="183"/>
      <c r="EN10" s="183"/>
      <c r="EO10" s="183"/>
      <c r="EP10" s="183"/>
      <c r="EQ10" s="183"/>
      <c r="ER10" s="183"/>
      <c r="ES10" s="183"/>
      <c r="ET10" s="183"/>
      <c r="EU10" s="183"/>
      <c r="EV10" s="183"/>
      <c r="EW10" s="183"/>
      <c r="EX10" s="183"/>
      <c r="EY10" s="183"/>
      <c r="EZ10" s="183"/>
      <c r="FA10" s="183"/>
      <c r="FB10" s="183"/>
      <c r="FC10" s="183"/>
      <c r="FD10" s="183"/>
      <c r="FE10" s="183"/>
      <c r="FF10" s="183"/>
      <c r="FG10" s="183"/>
      <c r="FH10" s="183"/>
      <c r="FI10" s="183"/>
      <c r="FJ10" s="183"/>
      <c r="FK10" s="183"/>
      <c r="FL10" s="183"/>
      <c r="FM10" s="183"/>
      <c r="FN10" s="183"/>
      <c r="FO10" s="183"/>
      <c r="FP10" s="183"/>
      <c r="FQ10" s="183"/>
      <c r="FR10" s="183"/>
      <c r="FS10" s="183"/>
      <c r="FT10" s="183"/>
      <c r="FU10" s="183"/>
      <c r="FV10" s="183"/>
      <c r="FW10" s="183"/>
      <c r="FX10" s="183"/>
      <c r="FY10" s="183"/>
      <c r="FZ10" s="183"/>
      <c r="GA10" s="183"/>
      <c r="GB10" s="183"/>
      <c r="GC10" s="183"/>
      <c r="GD10" s="183"/>
      <c r="GE10" s="183"/>
      <c r="GF10" s="183"/>
      <c r="GG10" s="183"/>
      <c r="GH10" s="183"/>
      <c r="GI10" s="183"/>
      <c r="GJ10" s="183"/>
      <c r="GK10" s="183"/>
      <c r="GL10" s="183"/>
      <c r="GM10" s="183"/>
      <c r="GN10" s="183"/>
      <c r="GO10" s="183"/>
      <c r="GP10" s="183"/>
      <c r="GQ10" s="183"/>
      <c r="GR10" s="183"/>
      <c r="GS10" s="183"/>
      <c r="GT10" s="183"/>
      <c r="GU10" s="183"/>
      <c r="GV10" s="183"/>
      <c r="GW10" s="183"/>
      <c r="GX10" s="183"/>
      <c r="GY10" s="183"/>
      <c r="GZ10" s="183"/>
      <c r="HA10" s="183"/>
      <c r="HB10" s="183"/>
      <c r="HC10" s="183"/>
      <c r="HD10" s="183"/>
      <c r="HE10" s="183"/>
      <c r="HF10" s="183"/>
      <c r="HG10" s="183"/>
      <c r="HH10" s="183"/>
      <c r="HI10" s="183"/>
      <c r="HJ10" s="183"/>
      <c r="HK10" s="183"/>
      <c r="HL10" s="183"/>
      <c r="HM10" s="183"/>
      <c r="HN10" s="183"/>
      <c r="HO10" s="183"/>
      <c r="HP10" s="183"/>
      <c r="HQ10" s="183"/>
      <c r="HR10" s="183"/>
      <c r="HS10" s="183"/>
      <c r="HT10" s="183"/>
      <c r="HU10" s="183"/>
      <c r="HV10" s="183"/>
      <c r="HW10" s="183"/>
      <c r="HX10" s="183"/>
      <c r="HY10" s="183"/>
      <c r="HZ10" s="183"/>
      <c r="IA10" s="183"/>
      <c r="IB10" s="183"/>
      <c r="IC10" s="183"/>
      <c r="ID10" s="183"/>
      <c r="IE10" s="183"/>
      <c r="IF10" s="183"/>
      <c r="IG10" s="183"/>
      <c r="IH10" s="183"/>
      <c r="II10" s="183"/>
      <c r="IJ10" s="183"/>
      <c r="IK10" s="183"/>
      <c r="IL10" s="183"/>
      <c r="IM10" s="183"/>
      <c r="IN10" s="183"/>
      <c r="IO10" s="183"/>
      <c r="IP10" s="183"/>
      <c r="IQ10" s="183"/>
      <c r="IR10" s="183"/>
      <c r="IS10" s="183"/>
      <c r="IT10" s="183"/>
      <c r="IU10" s="183"/>
      <c r="IV10" s="183"/>
      <c r="IW10" s="183"/>
      <c r="IX10" s="183"/>
      <c r="IY10" s="183"/>
      <c r="IZ10" s="183"/>
      <c r="JA10" s="183"/>
      <c r="JB10" s="183"/>
      <c r="JC10" s="183"/>
      <c r="JD10" s="183"/>
      <c r="JE10" s="183"/>
      <c r="JF10" s="183"/>
      <c r="JG10" s="183"/>
      <c r="JH10" s="183"/>
      <c r="JI10" s="183"/>
      <c r="JJ10" s="183"/>
      <c r="JK10" s="183"/>
      <c r="JL10" s="183"/>
      <c r="JM10" s="183"/>
      <c r="JN10" s="183"/>
      <c r="JO10" s="183"/>
      <c r="JP10" s="183"/>
      <c r="JQ10" s="183"/>
      <c r="JR10" s="183"/>
      <c r="JS10" s="183"/>
      <c r="JT10" s="183"/>
      <c r="JU10" s="183"/>
      <c r="JV10" s="183"/>
      <c r="JW10" s="183"/>
      <c r="JX10" s="183"/>
      <c r="JY10" s="183"/>
      <c r="JZ10" s="183"/>
      <c r="KA10" s="183"/>
      <c r="KB10" s="183"/>
      <c r="KC10" s="183"/>
      <c r="KD10" s="183"/>
      <c r="KE10" s="183"/>
      <c r="KF10" s="183"/>
      <c r="KG10" s="183"/>
      <c r="KH10" s="183"/>
      <c r="KI10" s="183"/>
      <c r="KJ10" s="183"/>
      <c r="KK10" s="183"/>
      <c r="KL10" s="183"/>
      <c r="KM10" s="183"/>
      <c r="KN10" s="183"/>
      <c r="KO10" s="183"/>
      <c r="KP10" s="183"/>
      <c r="KQ10" s="183"/>
      <c r="KR10" s="183"/>
      <c r="KS10" s="183"/>
      <c r="KT10" s="183"/>
      <c r="KU10" s="183"/>
      <c r="KV10" s="183"/>
      <c r="KW10" s="183"/>
      <c r="KX10" s="183"/>
      <c r="KY10" s="183"/>
      <c r="KZ10" s="183"/>
      <c r="LA10" s="183"/>
      <c r="LB10" s="183"/>
      <c r="LC10" s="183"/>
      <c r="LD10" s="183"/>
      <c r="LE10" s="183"/>
      <c r="LF10" s="183"/>
      <c r="LG10" s="183"/>
      <c r="LH10" s="183"/>
      <c r="LI10" s="183"/>
      <c r="LJ10" s="183"/>
      <c r="LK10" s="183"/>
      <c r="LL10" s="183"/>
      <c r="LM10" s="183"/>
      <c r="LN10" s="183"/>
      <c r="LO10" s="183"/>
      <c r="LP10" s="183"/>
      <c r="LQ10" s="183"/>
      <c r="LR10" s="183"/>
      <c r="LS10" s="183"/>
      <c r="LT10" s="183"/>
      <c r="LU10" s="183"/>
      <c r="LV10" s="183"/>
      <c r="LW10" s="183"/>
      <c r="LX10" s="183"/>
      <c r="LY10" s="183"/>
      <c r="LZ10" s="183"/>
      <c r="MA10" s="183"/>
      <c r="MB10" s="183"/>
      <c r="MC10" s="183"/>
      <c r="MD10" s="183"/>
      <c r="ME10" s="183"/>
      <c r="MF10" s="183"/>
      <c r="MG10" s="183"/>
      <c r="MH10" s="183"/>
      <c r="MI10" s="183"/>
      <c r="MJ10" s="183"/>
      <c r="MK10" s="183"/>
      <c r="ML10" s="183"/>
      <c r="MM10" s="183"/>
      <c r="MN10" s="183"/>
      <c r="MO10" s="183"/>
      <c r="MP10" s="183"/>
      <c r="MQ10" s="183"/>
      <c r="MR10" s="183"/>
      <c r="MS10" s="183"/>
      <c r="MT10" s="183"/>
      <c r="MU10" s="183"/>
      <c r="MV10" s="183"/>
      <c r="MW10" s="183"/>
      <c r="MX10" s="183"/>
      <c r="MY10" s="183"/>
      <c r="MZ10" s="183"/>
      <c r="NA10" s="183"/>
      <c r="NB10" s="183"/>
      <c r="NC10" s="183"/>
      <c r="ND10" s="183"/>
      <c r="NE10" s="183"/>
      <c r="NF10" s="183"/>
      <c r="NG10" s="183"/>
      <c r="NH10" s="183"/>
      <c r="NI10" s="183"/>
      <c r="NJ10" s="183"/>
      <c r="NK10" s="183"/>
      <c r="NL10" s="183"/>
      <c r="NM10" s="183"/>
      <c r="NN10" s="183"/>
      <c r="NO10" s="183"/>
      <c r="NP10" s="183"/>
      <c r="NQ10" s="183"/>
      <c r="NR10" s="183"/>
      <c r="NS10" s="183"/>
      <c r="NT10" s="183"/>
      <c r="NU10" s="183"/>
      <c r="NV10" s="183"/>
      <c r="NW10" s="183"/>
      <c r="NX10" s="183"/>
      <c r="NY10" s="183"/>
      <c r="NZ10" s="183"/>
      <c r="OA10" s="183"/>
      <c r="OB10" s="183"/>
      <c r="OC10" s="183"/>
      <c r="OD10" s="183"/>
      <c r="OE10" s="183"/>
      <c r="OF10" s="183"/>
      <c r="OG10" s="183"/>
      <c r="OH10" s="183"/>
      <c r="OI10" s="183"/>
      <c r="OJ10" s="183"/>
      <c r="OK10" s="183"/>
      <c r="OL10" s="183"/>
      <c r="OM10" s="183"/>
      <c r="ON10" s="183"/>
      <c r="OO10" s="183"/>
      <c r="OP10" s="183"/>
      <c r="OQ10" s="183"/>
      <c r="OR10" s="183"/>
      <c r="OS10" s="183"/>
      <c r="OT10" s="183"/>
      <c r="OU10" s="183"/>
      <c r="OV10" s="183"/>
      <c r="OW10" s="183"/>
      <c r="OX10" s="183"/>
      <c r="OY10" s="183"/>
      <c r="OZ10" s="183"/>
      <c r="PA10" s="183"/>
      <c r="PB10" s="183"/>
      <c r="PC10" s="183"/>
      <c r="PD10" s="183"/>
      <c r="PE10" s="183"/>
      <c r="PF10" s="183"/>
      <c r="PG10" s="183"/>
      <c r="PH10" s="183"/>
      <c r="PI10" s="183"/>
      <c r="PJ10" s="183"/>
      <c r="PK10" s="183"/>
      <c r="PL10" s="183"/>
      <c r="PM10" s="183"/>
      <c r="PN10" s="183"/>
      <c r="PO10" s="183"/>
      <c r="PP10" s="183"/>
      <c r="PQ10" s="183"/>
      <c r="PR10" s="183"/>
      <c r="PS10" s="183"/>
      <c r="PT10" s="183"/>
      <c r="PU10" s="183"/>
      <c r="PV10" s="183"/>
      <c r="PW10" s="183"/>
      <c r="PX10" s="183"/>
      <c r="PY10" s="183"/>
      <c r="PZ10" s="183"/>
      <c r="QA10" s="183"/>
      <c r="QB10" s="183"/>
      <c r="QC10" s="183"/>
      <c r="QD10" s="183"/>
      <c r="QE10" s="183"/>
      <c r="QF10" s="183"/>
      <c r="QG10" s="183"/>
      <c r="QH10" s="183"/>
      <c r="QI10" s="183"/>
      <c r="QJ10" s="183"/>
      <c r="QK10" s="183"/>
      <c r="QL10" s="183"/>
      <c r="QM10" s="183"/>
      <c r="QN10" s="183"/>
      <c r="QO10" s="183"/>
      <c r="QP10" s="183"/>
      <c r="QQ10" s="183"/>
      <c r="QR10" s="183"/>
      <c r="QS10" s="183"/>
      <c r="QT10" s="183"/>
      <c r="QU10" s="183"/>
      <c r="QV10" s="183"/>
      <c r="QW10" s="183"/>
      <c r="QX10" s="183"/>
      <c r="QY10" s="183"/>
      <c r="QZ10" s="183"/>
      <c r="RA10" s="183"/>
      <c r="RB10" s="183"/>
      <c r="RC10" s="183"/>
      <c r="RD10" s="183"/>
      <c r="RE10" s="183"/>
      <c r="RF10" s="183"/>
      <c r="RG10" s="183"/>
      <c r="RH10" s="183"/>
      <c r="RI10" s="183"/>
      <c r="RJ10" s="183"/>
      <c r="RK10" s="183"/>
      <c r="RL10" s="183"/>
      <c r="RM10" s="183"/>
      <c r="RN10" s="183"/>
      <c r="RO10" s="183"/>
      <c r="RP10" s="183"/>
      <c r="RQ10" s="183"/>
      <c r="RR10" s="183"/>
      <c r="RS10" s="183"/>
      <c r="RT10" s="183"/>
      <c r="RU10" s="183"/>
      <c r="RV10" s="183"/>
      <c r="RW10" s="183"/>
      <c r="RX10" s="183"/>
      <c r="RY10" s="183"/>
      <c r="RZ10" s="183"/>
      <c r="SA10" s="183"/>
      <c r="SB10" s="183"/>
      <c r="SC10" s="183"/>
      <c r="SD10" s="183"/>
      <c r="SE10" s="183"/>
      <c r="SF10" s="183"/>
      <c r="SG10" s="183"/>
      <c r="SH10" s="183"/>
      <c r="SI10" s="183"/>
      <c r="SJ10" s="183"/>
      <c r="SK10" s="183"/>
      <c r="SL10" s="183"/>
      <c r="SM10" s="183"/>
      <c r="SN10" s="183"/>
      <c r="SO10" s="183"/>
      <c r="SP10" s="183"/>
      <c r="SQ10" s="183"/>
      <c r="SR10" s="183"/>
      <c r="SS10" s="183"/>
      <c r="ST10" s="183"/>
      <c r="SU10" s="183"/>
      <c r="SV10" s="183"/>
      <c r="SW10" s="183"/>
      <c r="SX10" s="183"/>
      <c r="SY10" s="183"/>
      <c r="SZ10" s="183"/>
      <c r="TA10" s="183"/>
      <c r="TB10" s="183"/>
      <c r="TC10" s="183"/>
      <c r="TD10" s="183"/>
      <c r="TE10" s="183"/>
      <c r="TF10" s="183"/>
      <c r="TG10" s="183"/>
      <c r="TH10" s="183"/>
      <c r="TI10" s="183"/>
      <c r="TJ10" s="183"/>
      <c r="TK10" s="183"/>
      <c r="TL10" s="183"/>
      <c r="TM10" s="183"/>
      <c r="TN10" s="183"/>
      <c r="TO10" s="183"/>
      <c r="TP10" s="183"/>
      <c r="TQ10" s="183"/>
      <c r="TR10" s="183"/>
      <c r="TS10" s="183"/>
      <c r="TT10" s="183"/>
      <c r="TU10" s="183"/>
      <c r="TV10" s="183"/>
      <c r="TW10" s="183"/>
      <c r="TX10" s="183"/>
      <c r="TY10" s="183"/>
      <c r="TZ10" s="183"/>
      <c r="UA10" s="183"/>
      <c r="UB10" s="183"/>
      <c r="UC10" s="183"/>
      <c r="UD10" s="183"/>
      <c r="UE10" s="183"/>
      <c r="UF10" s="183"/>
      <c r="UG10" s="183"/>
      <c r="UH10" s="183"/>
      <c r="UI10" s="183"/>
      <c r="UJ10" s="183"/>
      <c r="UK10" s="183"/>
      <c r="UL10" s="183"/>
      <c r="UM10" s="183"/>
      <c r="UN10" s="183"/>
      <c r="UO10" s="183"/>
      <c r="UP10" s="183"/>
      <c r="UQ10" s="183"/>
      <c r="UR10" s="183"/>
      <c r="US10" s="183"/>
      <c r="UT10" s="183"/>
      <c r="UU10" s="183"/>
      <c r="UV10" s="183"/>
      <c r="UW10" s="183"/>
      <c r="UX10" s="183"/>
      <c r="UY10" s="183"/>
      <c r="UZ10" s="183"/>
      <c r="VA10" s="183"/>
      <c r="VB10" s="183"/>
      <c r="VC10" s="183"/>
      <c r="VD10" s="183"/>
      <c r="VE10" s="183"/>
      <c r="VF10" s="183"/>
      <c r="VG10" s="183"/>
      <c r="VH10" s="183"/>
      <c r="VI10" s="183"/>
      <c r="VJ10" s="183"/>
      <c r="VK10" s="183"/>
      <c r="VL10" s="183"/>
      <c r="VM10" s="183"/>
      <c r="VN10" s="183"/>
      <c r="VO10" s="183"/>
      <c r="VP10" s="183"/>
      <c r="VQ10" s="183"/>
      <c r="VR10" s="183"/>
      <c r="VS10" s="183"/>
      <c r="VT10" s="183"/>
      <c r="VU10" s="183"/>
      <c r="VV10" s="183"/>
      <c r="VW10" s="183"/>
      <c r="VX10" s="183"/>
      <c r="VY10" s="183"/>
      <c r="VZ10" s="183"/>
      <c r="WA10" s="183"/>
      <c r="WB10" s="183"/>
      <c r="WC10" s="183"/>
      <c r="WD10" s="183"/>
      <c r="WE10" s="183"/>
      <c r="WF10" s="183"/>
      <c r="WG10" s="183"/>
      <c r="WH10" s="183"/>
      <c r="WI10" s="183"/>
      <c r="WJ10" s="183"/>
      <c r="WK10" s="183"/>
      <c r="WL10" s="183"/>
      <c r="WM10" s="183"/>
      <c r="WN10" s="183"/>
      <c r="WO10" s="183"/>
      <c r="WP10" s="183"/>
      <c r="WQ10" s="183"/>
      <c r="WR10" s="183"/>
      <c r="WS10" s="183"/>
      <c r="WT10" s="183"/>
      <c r="WU10" s="183"/>
      <c r="WV10" s="183"/>
      <c r="WW10" s="183"/>
      <c r="WX10" s="183"/>
      <c r="WY10" s="183"/>
      <c r="WZ10" s="183"/>
      <c r="XA10" s="183"/>
      <c r="XB10" s="183"/>
      <c r="XC10" s="183"/>
      <c r="XD10" s="183"/>
      <c r="XE10" s="183"/>
      <c r="XF10" s="183"/>
      <c r="XG10" s="183"/>
      <c r="XH10" s="183"/>
      <c r="XI10" s="183"/>
      <c r="XJ10" s="183"/>
      <c r="XK10" s="183"/>
      <c r="XL10" s="183"/>
      <c r="XM10" s="183"/>
      <c r="XN10" s="183"/>
      <c r="XO10" s="183"/>
      <c r="XP10" s="183"/>
      <c r="XQ10" s="183"/>
      <c r="XR10" s="183"/>
      <c r="XS10" s="183"/>
      <c r="XT10" s="183"/>
      <c r="XU10" s="183"/>
      <c r="XV10" s="183"/>
      <c r="XW10" s="183"/>
      <c r="XX10" s="183"/>
      <c r="XY10" s="183"/>
      <c r="XZ10" s="183"/>
      <c r="YA10" s="183"/>
      <c r="YB10" s="183"/>
      <c r="YC10" s="183"/>
      <c r="YD10" s="183"/>
      <c r="YE10" s="183"/>
      <c r="YF10" s="183"/>
      <c r="YG10" s="183"/>
      <c r="YH10" s="183"/>
      <c r="YI10" s="183"/>
      <c r="YJ10" s="183"/>
      <c r="YK10" s="183"/>
      <c r="YL10" s="183"/>
      <c r="YM10" s="183"/>
      <c r="YN10" s="183"/>
      <c r="YO10" s="183"/>
      <c r="YP10" s="183"/>
      <c r="YQ10" s="183"/>
      <c r="YR10" s="183"/>
      <c r="YS10" s="183"/>
      <c r="YT10" s="183"/>
      <c r="YU10" s="183"/>
      <c r="YV10" s="183"/>
      <c r="YW10" s="183"/>
      <c r="YX10" s="183"/>
      <c r="YY10" s="183"/>
      <c r="YZ10" s="183"/>
      <c r="ZA10" s="183"/>
      <c r="ZB10" s="183"/>
      <c r="ZC10" s="183"/>
      <c r="ZD10" s="183"/>
      <c r="ZE10" s="183"/>
      <c r="ZF10" s="183"/>
      <c r="ZG10" s="183"/>
      <c r="ZH10" s="183"/>
      <c r="ZI10" s="183"/>
      <c r="ZJ10" s="183"/>
      <c r="ZK10" s="183"/>
      <c r="ZL10" s="183"/>
      <c r="ZM10" s="183"/>
      <c r="ZN10" s="183"/>
      <c r="ZO10" s="183"/>
      <c r="ZP10" s="183"/>
      <c r="ZQ10" s="183"/>
      <c r="ZR10" s="183"/>
      <c r="ZS10" s="183"/>
      <c r="ZT10" s="183"/>
      <c r="ZU10" s="183"/>
      <c r="ZV10" s="183"/>
      <c r="ZW10" s="183"/>
      <c r="ZX10" s="183"/>
      <c r="ZY10" s="183"/>
      <c r="ZZ10" s="183"/>
      <c r="AAA10" s="183"/>
      <c r="AAB10" s="183"/>
      <c r="AAC10" s="183"/>
      <c r="AAD10" s="183"/>
      <c r="AAE10" s="183"/>
      <c r="AAF10" s="183"/>
      <c r="AAG10" s="183"/>
      <c r="AAH10" s="183"/>
      <c r="AAI10" s="183"/>
      <c r="AAJ10" s="183"/>
      <c r="AAK10" s="183"/>
      <c r="AAL10" s="183"/>
      <c r="AAM10" s="183"/>
      <c r="AAN10" s="183"/>
      <c r="AAO10" s="183"/>
      <c r="AAP10" s="183"/>
      <c r="AAQ10" s="183"/>
      <c r="AAR10" s="183"/>
      <c r="AAS10" s="183"/>
      <c r="AAT10" s="183"/>
      <c r="AAU10" s="183"/>
      <c r="AAV10" s="183"/>
      <c r="AAW10" s="183"/>
      <c r="AAX10" s="183"/>
      <c r="AAY10" s="183"/>
      <c r="AAZ10" s="183"/>
      <c r="ABA10" s="183"/>
      <c r="ABB10" s="183"/>
      <c r="ABC10" s="183"/>
      <c r="ABD10" s="183"/>
      <c r="ABE10" s="183"/>
      <c r="ABF10" s="183"/>
      <c r="ABG10" s="183"/>
      <c r="ABH10" s="183"/>
      <c r="ABI10" s="183"/>
      <c r="ABJ10" s="183"/>
      <c r="ABK10" s="183"/>
      <c r="ABL10" s="183"/>
      <c r="ABM10" s="183"/>
      <c r="ABN10" s="183"/>
      <c r="ABO10" s="183"/>
      <c r="ABP10" s="183"/>
      <c r="ABQ10" s="183"/>
      <c r="ABR10" s="183"/>
      <c r="ABS10" s="183"/>
      <c r="ABT10" s="183"/>
      <c r="ABU10" s="183"/>
      <c r="ABV10" s="183"/>
      <c r="ABW10" s="183"/>
      <c r="ABX10" s="183"/>
      <c r="ABY10" s="183"/>
      <c r="ABZ10" s="183"/>
      <c r="ACA10" s="183"/>
      <c r="ACB10" s="183"/>
      <c r="ACC10" s="183"/>
      <c r="ACD10" s="183"/>
      <c r="ACE10" s="183"/>
      <c r="ACF10" s="183"/>
      <c r="ACG10" s="183"/>
      <c r="ACH10" s="183"/>
      <c r="ACI10" s="183"/>
      <c r="ACJ10" s="183"/>
      <c r="ACK10" s="183"/>
      <c r="ACL10" s="183"/>
      <c r="ACM10" s="183"/>
      <c r="ACN10" s="183"/>
      <c r="ACO10" s="183"/>
      <c r="ACP10" s="183"/>
      <c r="ACQ10" s="183"/>
      <c r="ACR10" s="183"/>
      <c r="ACS10" s="183"/>
      <c r="ACT10" s="183"/>
      <c r="ACU10" s="183"/>
      <c r="ACV10" s="183"/>
      <c r="ACW10" s="183"/>
      <c r="ACX10" s="183"/>
      <c r="ACY10" s="183"/>
      <c r="ACZ10" s="183"/>
      <c r="ADA10" s="183"/>
      <c r="ADB10" s="183"/>
      <c r="ADC10" s="183"/>
      <c r="ADD10" s="183"/>
      <c r="ADE10" s="183"/>
      <c r="ADF10" s="183"/>
      <c r="ADG10" s="183"/>
      <c r="ADH10" s="183"/>
      <c r="ADI10" s="183"/>
      <c r="ADJ10" s="183"/>
      <c r="ADK10" s="183"/>
      <c r="ADL10" s="183"/>
      <c r="ADM10" s="183"/>
      <c r="ADN10" s="183"/>
      <c r="ADO10" s="183"/>
      <c r="ADP10" s="183"/>
      <c r="ADQ10" s="183"/>
      <c r="ADR10" s="183"/>
      <c r="ADS10" s="183"/>
      <c r="ADT10" s="183"/>
      <c r="ADU10" s="183"/>
      <c r="ADV10" s="183"/>
      <c r="ADW10" s="183"/>
      <c r="ADX10" s="183"/>
      <c r="ADY10" s="183"/>
      <c r="ADZ10" s="183"/>
      <c r="AEA10" s="183"/>
      <c r="AEB10" s="183"/>
      <c r="AEC10" s="183"/>
      <c r="AED10" s="183"/>
      <c r="AEE10" s="183"/>
      <c r="AEF10" s="183"/>
      <c r="AEG10" s="183"/>
      <c r="AEH10" s="183"/>
      <c r="AEI10" s="183"/>
      <c r="AEJ10" s="183"/>
      <c r="AEK10" s="183"/>
      <c r="AEL10" s="183"/>
      <c r="AEM10" s="183"/>
      <c r="AEN10" s="183"/>
      <c r="AEO10" s="183"/>
      <c r="AEP10" s="183"/>
      <c r="AEQ10" s="183"/>
      <c r="AER10" s="183"/>
      <c r="AES10" s="183"/>
      <c r="AET10" s="183"/>
      <c r="AEU10" s="183"/>
      <c r="AEV10" s="183"/>
      <c r="AEW10" s="183"/>
      <c r="AEX10" s="183"/>
      <c r="AEY10" s="183"/>
      <c r="AEZ10" s="183"/>
      <c r="AFA10" s="183"/>
      <c r="AFB10" s="183"/>
      <c r="AFC10" s="183"/>
      <c r="AFD10" s="183"/>
      <c r="AFE10" s="183"/>
      <c r="AFF10" s="183"/>
      <c r="AFG10" s="183"/>
      <c r="AFH10" s="183"/>
      <c r="AFI10" s="183"/>
      <c r="AFJ10" s="183"/>
      <c r="AFK10" s="183"/>
      <c r="AFL10" s="183"/>
      <c r="AFM10" s="183"/>
      <c r="AFN10" s="183"/>
      <c r="AFO10" s="183"/>
      <c r="AFP10" s="183"/>
      <c r="AFQ10" s="183"/>
      <c r="AFR10" s="183"/>
      <c r="AFS10" s="183"/>
      <c r="AFT10" s="183"/>
      <c r="AFU10" s="183"/>
      <c r="AFV10" s="183"/>
      <c r="AFW10" s="183"/>
      <c r="AFX10" s="183"/>
      <c r="AFY10" s="183"/>
      <c r="AFZ10" s="183"/>
      <c r="AGA10" s="183"/>
      <c r="AGB10" s="183"/>
      <c r="AGC10" s="183"/>
      <c r="AGD10" s="183"/>
      <c r="AGE10" s="183"/>
      <c r="AGF10" s="183"/>
      <c r="AGG10" s="183"/>
      <c r="AGH10" s="183"/>
      <c r="AGI10" s="183"/>
      <c r="AGJ10" s="183"/>
      <c r="AGK10" s="183"/>
      <c r="AGL10" s="183"/>
      <c r="AGM10" s="183"/>
      <c r="AGN10" s="183"/>
      <c r="AGO10" s="183"/>
      <c r="AGP10" s="183"/>
      <c r="AGQ10" s="183"/>
      <c r="AGR10" s="183"/>
      <c r="AGS10" s="183"/>
      <c r="AGT10" s="183"/>
      <c r="AGU10" s="183"/>
      <c r="AGV10" s="183"/>
      <c r="AGW10" s="183"/>
      <c r="AGX10" s="183"/>
      <c r="AGY10" s="183"/>
      <c r="AGZ10" s="183"/>
      <c r="AHA10" s="183"/>
      <c r="AHB10" s="183"/>
      <c r="AHC10" s="183"/>
      <c r="AHD10" s="183"/>
      <c r="AHE10" s="183"/>
      <c r="AHF10" s="183"/>
      <c r="AHG10" s="183"/>
      <c r="AHH10" s="183"/>
      <c r="AHI10" s="183"/>
      <c r="AHJ10" s="183"/>
      <c r="AHK10" s="183"/>
      <c r="AHL10" s="183"/>
      <c r="AHM10" s="183"/>
      <c r="AHN10" s="183"/>
      <c r="AHO10" s="183"/>
      <c r="AHP10" s="183"/>
      <c r="AHQ10" s="183"/>
      <c r="AHR10" s="183"/>
      <c r="AHS10" s="183"/>
      <c r="AHT10" s="183"/>
      <c r="AHU10" s="183"/>
      <c r="AHV10" s="183"/>
      <c r="AHW10" s="183"/>
      <c r="AHX10" s="183"/>
      <c r="AHY10" s="183"/>
      <c r="AHZ10" s="183"/>
      <c r="AIA10" s="183"/>
      <c r="AIB10" s="183"/>
      <c r="AIC10" s="183"/>
      <c r="AID10" s="183"/>
      <c r="AIE10" s="183"/>
      <c r="AIF10" s="183"/>
      <c r="AIG10" s="183"/>
      <c r="AIH10" s="183"/>
      <c r="AII10" s="183"/>
      <c r="AIJ10" s="183"/>
      <c r="AIK10" s="183"/>
      <c r="AIL10" s="183"/>
      <c r="AIM10" s="183"/>
      <c r="AIN10" s="183"/>
      <c r="AIO10" s="183"/>
      <c r="AIP10" s="183"/>
      <c r="AIQ10" s="183"/>
      <c r="AIR10" s="183"/>
      <c r="AIS10" s="183"/>
      <c r="AIT10" s="183"/>
      <c r="AIU10" s="183"/>
      <c r="AIV10" s="183"/>
      <c r="AIW10" s="183"/>
      <c r="AIX10" s="183"/>
      <c r="AIY10" s="183"/>
      <c r="AIZ10" s="183"/>
      <c r="AJA10" s="183"/>
      <c r="AJB10" s="183"/>
      <c r="AJC10" s="183"/>
      <c r="AJD10" s="183"/>
      <c r="AJE10" s="183"/>
      <c r="AJF10" s="183"/>
      <c r="AJG10" s="183"/>
      <c r="AJH10" s="183"/>
      <c r="AJI10" s="183"/>
      <c r="AJJ10" s="183"/>
      <c r="AJK10" s="183"/>
      <c r="AJL10" s="183"/>
      <c r="AJM10" s="183"/>
      <c r="AJN10" s="183"/>
      <c r="AJO10" s="183"/>
      <c r="AJP10" s="183"/>
      <c r="AJQ10" s="183"/>
      <c r="AJR10" s="183"/>
      <c r="AJS10" s="183"/>
      <c r="AJT10" s="183"/>
      <c r="AJU10" s="183"/>
      <c r="AJV10" s="183"/>
      <c r="AJW10" s="183"/>
      <c r="AJX10" s="183"/>
      <c r="AJY10" s="183"/>
      <c r="AJZ10" s="183"/>
      <c r="AKA10" s="183"/>
      <c r="AKB10" s="183"/>
      <c r="AKC10" s="183"/>
      <c r="AKD10" s="183"/>
      <c r="AKE10" s="183"/>
      <c r="AKF10" s="183"/>
      <c r="AKG10" s="183"/>
      <c r="AKH10" s="183"/>
      <c r="AKI10" s="183"/>
      <c r="AKJ10" s="183"/>
      <c r="AKK10" s="183"/>
      <c r="AKL10" s="183"/>
      <c r="AKM10" s="183"/>
      <c r="AKN10" s="183"/>
      <c r="AKO10" s="183"/>
      <c r="AKP10" s="183"/>
      <c r="AKQ10" s="183"/>
      <c r="AKR10" s="183"/>
      <c r="AKS10" s="183"/>
      <c r="AKT10" s="183"/>
      <c r="AKU10" s="183"/>
      <c r="AKV10" s="183"/>
      <c r="AKW10" s="183"/>
      <c r="AKX10" s="183"/>
      <c r="AKY10" s="183"/>
      <c r="AKZ10" s="183"/>
      <c r="ALA10" s="183"/>
      <c r="ALB10" s="183"/>
      <c r="ALC10" s="183"/>
      <c r="ALD10" s="183"/>
      <c r="ALE10" s="183"/>
      <c r="ALF10" s="183"/>
      <c r="ALG10" s="183"/>
      <c r="ALH10" s="183"/>
      <c r="ALI10" s="183"/>
      <c r="ALJ10" s="183"/>
      <c r="ALK10" s="183"/>
      <c r="ALL10" s="183"/>
      <c r="ALM10" s="183"/>
      <c r="ALN10" s="183"/>
      <c r="ALO10" s="183"/>
      <c r="ALP10" s="183"/>
      <c r="ALQ10" s="183"/>
      <c r="ALR10" s="183"/>
      <c r="ALS10" s="183"/>
      <c r="ALT10" s="183"/>
      <c r="ALU10" s="183"/>
      <c r="ALV10" s="183"/>
      <c r="ALW10" s="183"/>
      <c r="ALX10" s="183"/>
      <c r="ALY10" s="183"/>
      <c r="ALZ10" s="183"/>
      <c r="AMA10" s="183"/>
      <c r="AMB10" s="183"/>
      <c r="AMC10" s="183"/>
      <c r="AMD10" s="183"/>
      <c r="AME10" s="183"/>
      <c r="AMF10" s="183"/>
      <c r="AMG10" s="183"/>
      <c r="AMH10" s="183"/>
    </row>
    <row r="11" spans="1:1022" s="185" customFormat="1" ht="26.25" customHeight="1" x14ac:dyDescent="0.3">
      <c r="A11" s="183"/>
      <c r="B11" s="183"/>
      <c r="C11" s="183"/>
      <c r="D11" s="183"/>
      <c r="E11" s="183"/>
      <c r="F11" s="877" t="s">
        <v>1950</v>
      </c>
      <c r="G11" s="188"/>
      <c r="H11" s="188"/>
      <c r="I11" s="188"/>
      <c r="J11" s="188"/>
      <c r="K11" s="188"/>
      <c r="L11" s="188"/>
      <c r="M11" s="188"/>
      <c r="N11" s="188"/>
      <c r="O11" s="188"/>
      <c r="P11" s="187"/>
      <c r="Q11" s="187"/>
      <c r="R11" s="187"/>
      <c r="S11" s="187"/>
      <c r="T11" s="187"/>
      <c r="U11" s="187"/>
      <c r="V11" s="187"/>
      <c r="W11" s="187"/>
      <c r="X11" s="187"/>
      <c r="Y11" s="187"/>
      <c r="Z11" s="187"/>
      <c r="AA11" s="187"/>
      <c r="AB11" s="187"/>
      <c r="AC11" s="187"/>
      <c r="AD11" s="187"/>
      <c r="AE11" s="187"/>
      <c r="AF11" s="884"/>
      <c r="AG11" s="187"/>
      <c r="AH11" s="187"/>
      <c r="AI11" s="187"/>
      <c r="AJ11" s="187"/>
      <c r="AK11" s="188"/>
      <c r="AL11" s="188"/>
      <c r="AM11" s="188"/>
      <c r="AN11" s="188"/>
      <c r="AO11" s="188"/>
      <c r="AP11" s="188"/>
      <c r="AQ11" s="188"/>
      <c r="AR11" s="187"/>
      <c r="AS11" s="188"/>
      <c r="AT11" s="188"/>
      <c r="AU11" s="188"/>
      <c r="AV11" s="884"/>
      <c r="AW11" s="183"/>
      <c r="AX11" s="1123"/>
      <c r="AY11" s="183"/>
      <c r="AZ11" s="183"/>
      <c r="BA11" s="183"/>
      <c r="BB11" s="183"/>
      <c r="BC11" s="183"/>
      <c r="BD11" s="183"/>
      <c r="BE11" s="183"/>
      <c r="BF11" s="183"/>
      <c r="BG11" s="183"/>
      <c r="BH11" s="183"/>
      <c r="BI11" s="183"/>
      <c r="BJ11" s="183"/>
      <c r="BK11" s="183"/>
      <c r="BL11" s="183"/>
      <c r="BM11" s="183"/>
      <c r="BN11" s="183"/>
      <c r="BO11" s="183"/>
      <c r="BP11" s="183"/>
      <c r="BQ11" s="183"/>
      <c r="BR11" s="183"/>
      <c r="BS11" s="183"/>
      <c r="BT11" s="183"/>
      <c r="BU11" s="183"/>
      <c r="BV11" s="183"/>
      <c r="BW11" s="183"/>
      <c r="BX11" s="183"/>
      <c r="BY11" s="183"/>
      <c r="BZ11" s="183"/>
      <c r="CA11" s="183"/>
      <c r="CB11" s="183"/>
      <c r="CC11" s="183"/>
      <c r="CD11" s="183"/>
      <c r="CE11" s="183"/>
      <c r="CF11" s="183"/>
      <c r="CG11" s="183"/>
      <c r="CH11" s="183"/>
      <c r="CI11" s="183"/>
      <c r="CJ11" s="183"/>
      <c r="CK11" s="183"/>
      <c r="CL11" s="183"/>
      <c r="CM11" s="183"/>
      <c r="CN11" s="183"/>
      <c r="CO11" s="183"/>
      <c r="CP11" s="183"/>
      <c r="CQ11" s="183"/>
      <c r="CR11" s="183"/>
      <c r="CS11" s="183"/>
      <c r="CT11" s="183"/>
      <c r="CU11" s="183"/>
      <c r="CV11" s="183"/>
      <c r="CW11" s="183"/>
      <c r="CX11" s="183"/>
      <c r="CY11" s="183"/>
      <c r="CZ11" s="183"/>
      <c r="DA11" s="183"/>
      <c r="DB11" s="183"/>
      <c r="DC11" s="183"/>
      <c r="DD11" s="183"/>
      <c r="DE11" s="183"/>
      <c r="DF11" s="183"/>
      <c r="DG11" s="183"/>
      <c r="DH11" s="183"/>
      <c r="DI11" s="183"/>
      <c r="DJ11" s="183"/>
      <c r="DK11" s="183"/>
      <c r="DL11" s="183"/>
      <c r="DM11" s="183"/>
      <c r="DN11" s="183"/>
      <c r="DO11" s="183"/>
      <c r="DP11" s="183"/>
      <c r="DQ11" s="183"/>
      <c r="DR11" s="183"/>
      <c r="DS11" s="183"/>
      <c r="DT11" s="183"/>
      <c r="DU11" s="183"/>
      <c r="DV11" s="183"/>
      <c r="DW11" s="183"/>
      <c r="DX11" s="183"/>
      <c r="DY11" s="183"/>
      <c r="DZ11" s="183"/>
      <c r="EA11" s="183"/>
      <c r="EB11" s="183"/>
      <c r="EC11" s="183"/>
      <c r="ED11" s="183"/>
      <c r="EE11" s="183"/>
      <c r="EF11" s="183"/>
      <c r="EG11" s="183"/>
      <c r="EH11" s="183"/>
      <c r="EI11" s="183"/>
      <c r="EJ11" s="183"/>
      <c r="EK11" s="183"/>
      <c r="EL11" s="183"/>
      <c r="EM11" s="183"/>
      <c r="EN11" s="183"/>
      <c r="EO11" s="183"/>
      <c r="EP11" s="183"/>
      <c r="EQ11" s="183"/>
      <c r="ER11" s="183"/>
      <c r="ES11" s="183"/>
      <c r="ET11" s="183"/>
      <c r="EU11" s="183"/>
      <c r="EV11" s="183"/>
      <c r="EW11" s="183"/>
      <c r="EX11" s="183"/>
      <c r="EY11" s="183"/>
      <c r="EZ11" s="183"/>
      <c r="FA11" s="183"/>
      <c r="FB11" s="183"/>
      <c r="FC11" s="183"/>
      <c r="FD11" s="183"/>
      <c r="FE11" s="183"/>
      <c r="FF11" s="183"/>
      <c r="FG11" s="183"/>
      <c r="FH11" s="183"/>
      <c r="FI11" s="183"/>
      <c r="FJ11" s="183"/>
      <c r="FK11" s="183"/>
      <c r="FL11" s="183"/>
      <c r="FM11" s="183"/>
      <c r="FN11" s="183"/>
      <c r="FO11" s="183"/>
      <c r="FP11" s="183"/>
      <c r="FQ11" s="183"/>
      <c r="FR11" s="183"/>
      <c r="FS11" s="183"/>
      <c r="FT11" s="183"/>
      <c r="FU11" s="183"/>
      <c r="FV11" s="183"/>
      <c r="FW11" s="183"/>
      <c r="FX11" s="183"/>
      <c r="FY11" s="183"/>
      <c r="FZ11" s="183"/>
      <c r="GA11" s="183"/>
      <c r="GB11" s="183"/>
      <c r="GC11" s="183"/>
      <c r="GD11" s="183"/>
      <c r="GE11" s="183"/>
      <c r="GF11" s="183"/>
      <c r="GG11" s="183"/>
      <c r="GH11" s="183"/>
      <c r="GI11" s="183"/>
      <c r="GJ11" s="183"/>
      <c r="GK11" s="183"/>
      <c r="GL11" s="183"/>
      <c r="GM11" s="183"/>
      <c r="GN11" s="183"/>
      <c r="GO11" s="183"/>
      <c r="GP11" s="183"/>
      <c r="GQ11" s="183"/>
      <c r="GR11" s="183"/>
      <c r="GS11" s="183"/>
      <c r="GT11" s="183"/>
      <c r="GU11" s="183"/>
      <c r="GV11" s="183"/>
      <c r="GW11" s="183"/>
      <c r="GX11" s="183"/>
      <c r="GY11" s="183"/>
      <c r="GZ11" s="183"/>
      <c r="HA11" s="183"/>
      <c r="HB11" s="183"/>
      <c r="HC11" s="183"/>
      <c r="HD11" s="183"/>
      <c r="HE11" s="183"/>
      <c r="HF11" s="183"/>
      <c r="HG11" s="183"/>
      <c r="HH11" s="183"/>
      <c r="HI11" s="183"/>
      <c r="HJ11" s="183"/>
      <c r="HK11" s="183"/>
      <c r="HL11" s="183"/>
      <c r="HM11" s="183"/>
      <c r="HN11" s="183"/>
      <c r="HO11" s="183"/>
      <c r="HP11" s="183"/>
      <c r="HQ11" s="183"/>
      <c r="HR11" s="183"/>
      <c r="HS11" s="183"/>
      <c r="HT11" s="183"/>
      <c r="HU11" s="183"/>
      <c r="HV11" s="183"/>
      <c r="HW11" s="183"/>
      <c r="HX11" s="183"/>
      <c r="HY11" s="183"/>
      <c r="HZ11" s="183"/>
      <c r="IA11" s="183"/>
      <c r="IB11" s="183"/>
      <c r="IC11" s="183"/>
      <c r="ID11" s="183"/>
      <c r="IE11" s="183"/>
      <c r="IF11" s="183"/>
      <c r="IG11" s="183"/>
      <c r="IH11" s="183"/>
      <c r="II11" s="183"/>
      <c r="IJ11" s="183"/>
      <c r="IK11" s="183"/>
      <c r="IL11" s="183"/>
      <c r="IM11" s="183"/>
      <c r="IN11" s="183"/>
      <c r="IO11" s="183"/>
      <c r="IP11" s="183"/>
      <c r="IQ11" s="183"/>
      <c r="IR11" s="183"/>
      <c r="IS11" s="183"/>
      <c r="IT11" s="183"/>
      <c r="IU11" s="183"/>
      <c r="IV11" s="183"/>
      <c r="IW11" s="183"/>
      <c r="IX11" s="183"/>
      <c r="IY11" s="183"/>
      <c r="IZ11" s="183"/>
      <c r="JA11" s="183"/>
      <c r="JB11" s="183"/>
      <c r="JC11" s="183"/>
      <c r="JD11" s="183"/>
      <c r="JE11" s="183"/>
      <c r="JF11" s="183"/>
      <c r="JG11" s="183"/>
      <c r="JH11" s="183"/>
      <c r="JI11" s="183"/>
      <c r="JJ11" s="183"/>
      <c r="JK11" s="183"/>
      <c r="JL11" s="183"/>
      <c r="JM11" s="183"/>
      <c r="JN11" s="183"/>
      <c r="JO11" s="183"/>
      <c r="JP11" s="183"/>
      <c r="JQ11" s="183"/>
      <c r="JR11" s="183"/>
      <c r="JS11" s="183"/>
      <c r="JT11" s="183"/>
      <c r="JU11" s="183"/>
      <c r="JV11" s="183"/>
      <c r="JW11" s="183"/>
      <c r="JX11" s="183"/>
      <c r="JY11" s="183"/>
      <c r="JZ11" s="183"/>
      <c r="KA11" s="183"/>
      <c r="KB11" s="183"/>
      <c r="KC11" s="183"/>
      <c r="KD11" s="183"/>
      <c r="KE11" s="183"/>
      <c r="KF11" s="183"/>
      <c r="KG11" s="183"/>
      <c r="KH11" s="183"/>
      <c r="KI11" s="183"/>
      <c r="KJ11" s="183"/>
      <c r="KK11" s="183"/>
      <c r="KL11" s="183"/>
      <c r="KM11" s="183"/>
      <c r="KN11" s="183"/>
      <c r="KO11" s="183"/>
      <c r="KP11" s="183"/>
      <c r="KQ11" s="183"/>
      <c r="KR11" s="183"/>
      <c r="KS11" s="183"/>
      <c r="KT11" s="183"/>
      <c r="KU11" s="183"/>
      <c r="KV11" s="183"/>
      <c r="KW11" s="183"/>
      <c r="KX11" s="183"/>
      <c r="KY11" s="183"/>
      <c r="KZ11" s="183"/>
      <c r="LA11" s="183"/>
      <c r="LB11" s="183"/>
      <c r="LC11" s="183"/>
      <c r="LD11" s="183"/>
      <c r="LE11" s="183"/>
      <c r="LF11" s="183"/>
      <c r="LG11" s="183"/>
      <c r="LH11" s="183"/>
      <c r="LI11" s="183"/>
      <c r="LJ11" s="183"/>
      <c r="LK11" s="183"/>
      <c r="LL11" s="183"/>
      <c r="LM11" s="183"/>
      <c r="LN11" s="183"/>
      <c r="LO11" s="183"/>
      <c r="LP11" s="183"/>
      <c r="LQ11" s="183"/>
      <c r="LR11" s="183"/>
      <c r="LS11" s="183"/>
      <c r="LT11" s="183"/>
      <c r="LU11" s="183"/>
      <c r="LV11" s="183"/>
      <c r="LW11" s="183"/>
      <c r="LX11" s="183"/>
      <c r="LY11" s="183"/>
      <c r="LZ11" s="183"/>
      <c r="MA11" s="183"/>
      <c r="MB11" s="183"/>
      <c r="MC11" s="183"/>
      <c r="MD11" s="183"/>
      <c r="ME11" s="183"/>
      <c r="MF11" s="183"/>
      <c r="MG11" s="183"/>
      <c r="MH11" s="183"/>
      <c r="MI11" s="183"/>
      <c r="MJ11" s="183"/>
      <c r="MK11" s="183"/>
      <c r="ML11" s="183"/>
      <c r="MM11" s="183"/>
      <c r="MN11" s="183"/>
      <c r="MO11" s="183"/>
      <c r="MP11" s="183"/>
      <c r="MQ11" s="183"/>
      <c r="MR11" s="183"/>
      <c r="MS11" s="183"/>
      <c r="MT11" s="183"/>
      <c r="MU11" s="183"/>
      <c r="MV11" s="183"/>
      <c r="MW11" s="183"/>
      <c r="MX11" s="183"/>
      <c r="MY11" s="183"/>
      <c r="MZ11" s="183"/>
      <c r="NA11" s="183"/>
      <c r="NB11" s="183"/>
      <c r="NC11" s="183"/>
      <c r="ND11" s="183"/>
      <c r="NE11" s="183"/>
      <c r="NF11" s="183"/>
      <c r="NG11" s="183"/>
      <c r="NH11" s="183"/>
      <c r="NI11" s="183"/>
      <c r="NJ11" s="183"/>
      <c r="NK11" s="183"/>
      <c r="NL11" s="183"/>
      <c r="NM11" s="183"/>
      <c r="NN11" s="183"/>
      <c r="NO11" s="183"/>
      <c r="NP11" s="183"/>
      <c r="NQ11" s="183"/>
      <c r="NR11" s="183"/>
      <c r="NS11" s="183"/>
      <c r="NT11" s="183"/>
      <c r="NU11" s="183"/>
      <c r="NV11" s="183"/>
      <c r="NW11" s="183"/>
      <c r="NX11" s="183"/>
      <c r="NY11" s="183"/>
      <c r="NZ11" s="183"/>
      <c r="OA11" s="183"/>
      <c r="OB11" s="183"/>
      <c r="OC11" s="183"/>
      <c r="OD11" s="183"/>
      <c r="OE11" s="183"/>
      <c r="OF11" s="183"/>
      <c r="OG11" s="183"/>
      <c r="OH11" s="183"/>
      <c r="OI11" s="183"/>
      <c r="OJ11" s="183"/>
      <c r="OK11" s="183"/>
      <c r="OL11" s="183"/>
      <c r="OM11" s="183"/>
      <c r="ON11" s="183"/>
      <c r="OO11" s="183"/>
      <c r="OP11" s="183"/>
      <c r="OQ11" s="183"/>
      <c r="OR11" s="183"/>
      <c r="OS11" s="183"/>
      <c r="OT11" s="183"/>
      <c r="OU11" s="183"/>
      <c r="OV11" s="183"/>
      <c r="OW11" s="183"/>
      <c r="OX11" s="183"/>
      <c r="OY11" s="183"/>
      <c r="OZ11" s="183"/>
      <c r="PA11" s="183"/>
      <c r="PB11" s="183"/>
      <c r="PC11" s="183"/>
      <c r="PD11" s="183"/>
      <c r="PE11" s="183"/>
      <c r="PF11" s="183"/>
      <c r="PG11" s="183"/>
      <c r="PH11" s="183"/>
      <c r="PI11" s="183"/>
      <c r="PJ11" s="183"/>
      <c r="PK11" s="183"/>
      <c r="PL11" s="183"/>
      <c r="PM11" s="183"/>
      <c r="PN11" s="183"/>
      <c r="PO11" s="183"/>
      <c r="PP11" s="183"/>
      <c r="PQ11" s="183"/>
      <c r="PR11" s="183"/>
      <c r="PS11" s="183"/>
      <c r="PT11" s="183"/>
      <c r="PU11" s="183"/>
      <c r="PV11" s="183"/>
      <c r="PW11" s="183"/>
      <c r="PX11" s="183"/>
      <c r="PY11" s="183"/>
      <c r="PZ11" s="183"/>
      <c r="QA11" s="183"/>
      <c r="QB11" s="183"/>
      <c r="QC11" s="183"/>
      <c r="QD11" s="183"/>
      <c r="QE11" s="183"/>
      <c r="QF11" s="183"/>
      <c r="QG11" s="183"/>
      <c r="QH11" s="183"/>
      <c r="QI11" s="183"/>
      <c r="QJ11" s="183"/>
      <c r="QK11" s="183"/>
      <c r="QL11" s="183"/>
      <c r="QM11" s="183"/>
      <c r="QN11" s="183"/>
      <c r="QO11" s="183"/>
      <c r="QP11" s="183"/>
      <c r="QQ11" s="183"/>
      <c r="QR11" s="183"/>
      <c r="QS11" s="183"/>
      <c r="QT11" s="183"/>
      <c r="QU11" s="183"/>
      <c r="QV11" s="183"/>
      <c r="QW11" s="183"/>
      <c r="QX11" s="183"/>
      <c r="QY11" s="183"/>
      <c r="QZ11" s="183"/>
      <c r="RA11" s="183"/>
      <c r="RB11" s="183"/>
      <c r="RC11" s="183"/>
      <c r="RD11" s="183"/>
      <c r="RE11" s="183"/>
      <c r="RF11" s="183"/>
      <c r="RG11" s="183"/>
      <c r="RH11" s="183"/>
      <c r="RI11" s="183"/>
      <c r="RJ11" s="183"/>
      <c r="RK11" s="183"/>
      <c r="RL11" s="183"/>
      <c r="RM11" s="183"/>
      <c r="RN11" s="183"/>
      <c r="RO11" s="183"/>
      <c r="RP11" s="183"/>
      <c r="RQ11" s="183"/>
      <c r="RR11" s="183"/>
      <c r="RS11" s="183"/>
      <c r="RT11" s="183"/>
      <c r="RU11" s="183"/>
      <c r="RV11" s="183"/>
      <c r="RW11" s="183"/>
      <c r="RX11" s="183"/>
      <c r="RY11" s="183"/>
      <c r="RZ11" s="183"/>
      <c r="SA11" s="183"/>
      <c r="SB11" s="183"/>
      <c r="SC11" s="183"/>
      <c r="SD11" s="183"/>
      <c r="SE11" s="183"/>
      <c r="SF11" s="183"/>
      <c r="SG11" s="183"/>
      <c r="SH11" s="183"/>
      <c r="SI11" s="183"/>
      <c r="SJ11" s="183"/>
      <c r="SK11" s="183"/>
      <c r="SL11" s="183"/>
      <c r="SM11" s="183"/>
      <c r="SN11" s="183"/>
      <c r="SO11" s="183"/>
      <c r="SP11" s="183"/>
      <c r="SQ11" s="183"/>
      <c r="SR11" s="183"/>
      <c r="SS11" s="183"/>
      <c r="ST11" s="183"/>
      <c r="SU11" s="183"/>
      <c r="SV11" s="183"/>
      <c r="SW11" s="183"/>
      <c r="SX11" s="183"/>
      <c r="SY11" s="183"/>
      <c r="SZ11" s="183"/>
      <c r="TA11" s="183"/>
      <c r="TB11" s="183"/>
      <c r="TC11" s="183"/>
      <c r="TD11" s="183"/>
      <c r="TE11" s="183"/>
      <c r="TF11" s="183"/>
      <c r="TG11" s="183"/>
      <c r="TH11" s="183"/>
      <c r="TI11" s="183"/>
      <c r="TJ11" s="183"/>
      <c r="TK11" s="183"/>
      <c r="TL11" s="183"/>
      <c r="TM11" s="183"/>
      <c r="TN11" s="183"/>
      <c r="TO11" s="183"/>
      <c r="TP11" s="183"/>
      <c r="TQ11" s="183"/>
      <c r="TR11" s="183"/>
      <c r="TS11" s="183"/>
      <c r="TT11" s="183"/>
      <c r="TU11" s="183"/>
      <c r="TV11" s="183"/>
      <c r="TW11" s="183"/>
      <c r="TX11" s="183"/>
      <c r="TY11" s="183"/>
      <c r="TZ11" s="183"/>
      <c r="UA11" s="183"/>
      <c r="UB11" s="183"/>
      <c r="UC11" s="183"/>
      <c r="UD11" s="183"/>
      <c r="UE11" s="183"/>
      <c r="UF11" s="183"/>
      <c r="UG11" s="183"/>
      <c r="UH11" s="183"/>
      <c r="UI11" s="183"/>
      <c r="UJ11" s="183"/>
      <c r="UK11" s="183"/>
      <c r="UL11" s="183"/>
      <c r="UM11" s="183"/>
      <c r="UN11" s="183"/>
      <c r="UO11" s="183"/>
      <c r="UP11" s="183"/>
      <c r="UQ11" s="183"/>
      <c r="UR11" s="183"/>
      <c r="US11" s="183"/>
      <c r="UT11" s="183"/>
      <c r="UU11" s="183"/>
      <c r="UV11" s="183"/>
      <c r="UW11" s="183"/>
      <c r="UX11" s="183"/>
      <c r="UY11" s="183"/>
      <c r="UZ11" s="183"/>
      <c r="VA11" s="183"/>
      <c r="VB11" s="183"/>
      <c r="VC11" s="183"/>
      <c r="VD11" s="183"/>
      <c r="VE11" s="183"/>
      <c r="VF11" s="183"/>
      <c r="VG11" s="183"/>
      <c r="VH11" s="183"/>
      <c r="VI11" s="183"/>
      <c r="VJ11" s="183"/>
      <c r="VK11" s="183"/>
      <c r="VL11" s="183"/>
      <c r="VM11" s="183"/>
      <c r="VN11" s="183"/>
      <c r="VO11" s="183"/>
      <c r="VP11" s="183"/>
      <c r="VQ11" s="183"/>
      <c r="VR11" s="183"/>
      <c r="VS11" s="183"/>
      <c r="VT11" s="183"/>
      <c r="VU11" s="183"/>
      <c r="VV11" s="183"/>
      <c r="VW11" s="183"/>
      <c r="VX11" s="183"/>
      <c r="VY11" s="183"/>
      <c r="VZ11" s="183"/>
      <c r="WA11" s="183"/>
      <c r="WB11" s="183"/>
      <c r="WC11" s="183"/>
      <c r="WD11" s="183"/>
      <c r="WE11" s="183"/>
      <c r="WF11" s="183"/>
      <c r="WG11" s="183"/>
      <c r="WH11" s="183"/>
      <c r="WI11" s="183"/>
      <c r="WJ11" s="183"/>
      <c r="WK11" s="183"/>
      <c r="WL11" s="183"/>
      <c r="WM11" s="183"/>
      <c r="WN11" s="183"/>
      <c r="WO11" s="183"/>
      <c r="WP11" s="183"/>
      <c r="WQ11" s="183"/>
      <c r="WR11" s="183"/>
      <c r="WS11" s="183"/>
      <c r="WT11" s="183"/>
      <c r="WU11" s="183"/>
      <c r="WV11" s="183"/>
      <c r="WW11" s="183"/>
      <c r="WX11" s="183"/>
      <c r="WY11" s="183"/>
      <c r="WZ11" s="183"/>
      <c r="XA11" s="183"/>
      <c r="XB11" s="183"/>
      <c r="XC11" s="183"/>
      <c r="XD11" s="183"/>
      <c r="XE11" s="183"/>
      <c r="XF11" s="183"/>
      <c r="XG11" s="183"/>
      <c r="XH11" s="183"/>
      <c r="XI11" s="183"/>
      <c r="XJ11" s="183"/>
      <c r="XK11" s="183"/>
      <c r="XL11" s="183"/>
      <c r="XM11" s="183"/>
      <c r="XN11" s="183"/>
      <c r="XO11" s="183"/>
      <c r="XP11" s="183"/>
      <c r="XQ11" s="183"/>
      <c r="XR11" s="183"/>
      <c r="XS11" s="183"/>
      <c r="XT11" s="183"/>
      <c r="XU11" s="183"/>
      <c r="XV11" s="183"/>
      <c r="XW11" s="183"/>
      <c r="XX11" s="183"/>
      <c r="XY11" s="183"/>
      <c r="XZ11" s="183"/>
      <c r="YA11" s="183"/>
      <c r="YB11" s="183"/>
      <c r="YC11" s="183"/>
      <c r="YD11" s="183"/>
      <c r="YE11" s="183"/>
      <c r="YF11" s="183"/>
      <c r="YG11" s="183"/>
      <c r="YH11" s="183"/>
      <c r="YI11" s="183"/>
      <c r="YJ11" s="183"/>
      <c r="YK11" s="183"/>
      <c r="YL11" s="183"/>
      <c r="YM11" s="183"/>
      <c r="YN11" s="183"/>
      <c r="YO11" s="183"/>
      <c r="YP11" s="183"/>
      <c r="YQ11" s="183"/>
      <c r="YR11" s="183"/>
      <c r="YS11" s="183"/>
      <c r="YT11" s="183"/>
      <c r="YU11" s="183"/>
      <c r="YV11" s="183"/>
      <c r="YW11" s="183"/>
      <c r="YX11" s="183"/>
      <c r="YY11" s="183"/>
      <c r="YZ11" s="183"/>
      <c r="ZA11" s="183"/>
      <c r="ZB11" s="183"/>
      <c r="ZC11" s="183"/>
      <c r="ZD11" s="183"/>
      <c r="ZE11" s="183"/>
      <c r="ZF11" s="183"/>
      <c r="ZG11" s="183"/>
      <c r="ZH11" s="183"/>
      <c r="ZI11" s="183"/>
      <c r="ZJ11" s="183"/>
      <c r="ZK11" s="183"/>
      <c r="ZL11" s="183"/>
      <c r="ZM11" s="183"/>
      <c r="ZN11" s="183"/>
      <c r="ZO11" s="183"/>
      <c r="ZP11" s="183"/>
      <c r="ZQ11" s="183"/>
      <c r="ZR11" s="183"/>
      <c r="ZS11" s="183"/>
      <c r="ZT11" s="183"/>
      <c r="ZU11" s="183"/>
      <c r="ZV11" s="183"/>
      <c r="ZW11" s="183"/>
      <c r="ZX11" s="183"/>
      <c r="ZY11" s="183"/>
      <c r="ZZ11" s="183"/>
      <c r="AAA11" s="183"/>
      <c r="AAB11" s="183"/>
      <c r="AAC11" s="183"/>
      <c r="AAD11" s="183"/>
      <c r="AAE11" s="183"/>
      <c r="AAF11" s="183"/>
      <c r="AAG11" s="183"/>
      <c r="AAH11" s="183"/>
      <c r="AAI11" s="183"/>
      <c r="AAJ11" s="183"/>
      <c r="AAK11" s="183"/>
      <c r="AAL11" s="183"/>
      <c r="AAM11" s="183"/>
      <c r="AAN11" s="183"/>
      <c r="AAO11" s="183"/>
      <c r="AAP11" s="183"/>
      <c r="AAQ11" s="183"/>
      <c r="AAR11" s="183"/>
      <c r="AAS11" s="183"/>
      <c r="AAT11" s="183"/>
      <c r="AAU11" s="183"/>
      <c r="AAV11" s="183"/>
      <c r="AAW11" s="183"/>
      <c r="AAX11" s="183"/>
      <c r="AAY11" s="183"/>
      <c r="AAZ11" s="183"/>
      <c r="ABA11" s="183"/>
      <c r="ABB11" s="183"/>
      <c r="ABC11" s="183"/>
      <c r="ABD11" s="183"/>
      <c r="ABE11" s="183"/>
      <c r="ABF11" s="183"/>
      <c r="ABG11" s="183"/>
      <c r="ABH11" s="183"/>
      <c r="ABI11" s="183"/>
      <c r="ABJ11" s="183"/>
      <c r="ABK11" s="183"/>
      <c r="ABL11" s="183"/>
      <c r="ABM11" s="183"/>
      <c r="ABN11" s="183"/>
      <c r="ABO11" s="183"/>
      <c r="ABP11" s="183"/>
      <c r="ABQ11" s="183"/>
      <c r="ABR11" s="183"/>
      <c r="ABS11" s="183"/>
      <c r="ABT11" s="183"/>
      <c r="ABU11" s="183"/>
      <c r="ABV11" s="183"/>
      <c r="ABW11" s="183"/>
      <c r="ABX11" s="183"/>
      <c r="ABY11" s="183"/>
      <c r="ABZ11" s="183"/>
      <c r="ACA11" s="183"/>
      <c r="ACB11" s="183"/>
      <c r="ACC11" s="183"/>
      <c r="ACD11" s="183"/>
      <c r="ACE11" s="183"/>
      <c r="ACF11" s="183"/>
      <c r="ACG11" s="183"/>
      <c r="ACH11" s="183"/>
      <c r="ACI11" s="183"/>
      <c r="ACJ11" s="183"/>
      <c r="ACK11" s="183"/>
      <c r="ACL11" s="183"/>
      <c r="ACM11" s="183"/>
      <c r="ACN11" s="183"/>
      <c r="ACO11" s="183"/>
      <c r="ACP11" s="183"/>
      <c r="ACQ11" s="183"/>
      <c r="ACR11" s="183"/>
      <c r="ACS11" s="183"/>
      <c r="ACT11" s="183"/>
      <c r="ACU11" s="183"/>
      <c r="ACV11" s="183"/>
      <c r="ACW11" s="183"/>
      <c r="ACX11" s="183"/>
      <c r="ACY11" s="183"/>
      <c r="ACZ11" s="183"/>
      <c r="ADA11" s="183"/>
      <c r="ADB11" s="183"/>
      <c r="ADC11" s="183"/>
      <c r="ADD11" s="183"/>
      <c r="ADE11" s="183"/>
      <c r="ADF11" s="183"/>
      <c r="ADG11" s="183"/>
      <c r="ADH11" s="183"/>
      <c r="ADI11" s="183"/>
      <c r="ADJ11" s="183"/>
      <c r="ADK11" s="183"/>
      <c r="ADL11" s="183"/>
      <c r="ADM11" s="183"/>
      <c r="ADN11" s="183"/>
      <c r="ADO11" s="183"/>
      <c r="ADP11" s="183"/>
      <c r="ADQ11" s="183"/>
      <c r="ADR11" s="183"/>
      <c r="ADS11" s="183"/>
      <c r="ADT11" s="183"/>
      <c r="ADU11" s="183"/>
      <c r="ADV11" s="183"/>
      <c r="ADW11" s="183"/>
      <c r="ADX11" s="183"/>
      <c r="ADY11" s="183"/>
      <c r="ADZ11" s="183"/>
      <c r="AEA11" s="183"/>
      <c r="AEB11" s="183"/>
      <c r="AEC11" s="183"/>
      <c r="AED11" s="183"/>
      <c r="AEE11" s="183"/>
      <c r="AEF11" s="183"/>
      <c r="AEG11" s="183"/>
      <c r="AEH11" s="183"/>
      <c r="AEI11" s="183"/>
      <c r="AEJ11" s="183"/>
      <c r="AEK11" s="183"/>
      <c r="AEL11" s="183"/>
      <c r="AEM11" s="183"/>
      <c r="AEN11" s="183"/>
      <c r="AEO11" s="183"/>
      <c r="AEP11" s="183"/>
      <c r="AEQ11" s="183"/>
      <c r="AER11" s="183"/>
      <c r="AES11" s="183"/>
      <c r="AET11" s="183"/>
      <c r="AEU11" s="183"/>
      <c r="AEV11" s="183"/>
      <c r="AEW11" s="183"/>
      <c r="AEX11" s="183"/>
      <c r="AEY11" s="183"/>
      <c r="AEZ11" s="183"/>
      <c r="AFA11" s="183"/>
      <c r="AFB11" s="183"/>
      <c r="AFC11" s="183"/>
      <c r="AFD11" s="183"/>
      <c r="AFE11" s="183"/>
      <c r="AFF11" s="183"/>
      <c r="AFG11" s="183"/>
      <c r="AFH11" s="183"/>
      <c r="AFI11" s="183"/>
      <c r="AFJ11" s="183"/>
      <c r="AFK11" s="183"/>
      <c r="AFL11" s="183"/>
      <c r="AFM11" s="183"/>
      <c r="AFN11" s="183"/>
      <c r="AFO11" s="183"/>
      <c r="AFP11" s="183"/>
      <c r="AFQ11" s="183"/>
      <c r="AFR11" s="183"/>
      <c r="AFS11" s="183"/>
      <c r="AFT11" s="183"/>
      <c r="AFU11" s="183"/>
      <c r="AFV11" s="183"/>
      <c r="AFW11" s="183"/>
      <c r="AFX11" s="183"/>
      <c r="AFY11" s="183"/>
      <c r="AFZ11" s="183"/>
      <c r="AGA11" s="183"/>
      <c r="AGB11" s="183"/>
      <c r="AGC11" s="183"/>
      <c r="AGD11" s="183"/>
      <c r="AGE11" s="183"/>
      <c r="AGF11" s="183"/>
      <c r="AGG11" s="183"/>
      <c r="AGH11" s="183"/>
      <c r="AGI11" s="183"/>
      <c r="AGJ11" s="183"/>
      <c r="AGK11" s="183"/>
      <c r="AGL11" s="183"/>
      <c r="AGM11" s="183"/>
      <c r="AGN11" s="183"/>
      <c r="AGO11" s="183"/>
      <c r="AGP11" s="183"/>
      <c r="AGQ11" s="183"/>
      <c r="AGR11" s="183"/>
      <c r="AGS11" s="183"/>
      <c r="AGT11" s="183"/>
      <c r="AGU11" s="183"/>
      <c r="AGV11" s="183"/>
      <c r="AGW11" s="183"/>
      <c r="AGX11" s="183"/>
      <c r="AGY11" s="183"/>
      <c r="AGZ11" s="183"/>
      <c r="AHA11" s="183"/>
      <c r="AHB11" s="183"/>
      <c r="AHC11" s="183"/>
      <c r="AHD11" s="183"/>
      <c r="AHE11" s="183"/>
      <c r="AHF11" s="183"/>
      <c r="AHG11" s="183"/>
      <c r="AHH11" s="183"/>
      <c r="AHI11" s="183"/>
      <c r="AHJ11" s="183"/>
      <c r="AHK11" s="183"/>
      <c r="AHL11" s="183"/>
      <c r="AHM11" s="183"/>
      <c r="AHN11" s="183"/>
      <c r="AHO11" s="183"/>
      <c r="AHP11" s="183"/>
      <c r="AHQ11" s="183"/>
      <c r="AHR11" s="183"/>
      <c r="AHS11" s="183"/>
      <c r="AHT11" s="183"/>
      <c r="AHU11" s="183"/>
      <c r="AHV11" s="183"/>
      <c r="AHW11" s="183"/>
      <c r="AHX11" s="183"/>
      <c r="AHY11" s="183"/>
      <c r="AHZ11" s="183"/>
      <c r="AIA11" s="183"/>
      <c r="AIB11" s="183"/>
      <c r="AIC11" s="183"/>
      <c r="AID11" s="183"/>
      <c r="AIE11" s="183"/>
      <c r="AIF11" s="183"/>
      <c r="AIG11" s="183"/>
      <c r="AIH11" s="183"/>
      <c r="AII11" s="183"/>
      <c r="AIJ11" s="183"/>
      <c r="AIK11" s="183"/>
      <c r="AIL11" s="183"/>
      <c r="AIM11" s="183"/>
      <c r="AIN11" s="183"/>
      <c r="AIO11" s="183"/>
      <c r="AIP11" s="183"/>
      <c r="AIQ11" s="183"/>
      <c r="AIR11" s="183"/>
      <c r="AIS11" s="183"/>
      <c r="AIT11" s="183"/>
      <c r="AIU11" s="183"/>
      <c r="AIV11" s="183"/>
      <c r="AIW11" s="183"/>
      <c r="AIX11" s="183"/>
      <c r="AIY11" s="183"/>
      <c r="AIZ11" s="183"/>
      <c r="AJA11" s="183"/>
      <c r="AJB11" s="183"/>
      <c r="AJC11" s="183"/>
      <c r="AJD11" s="183"/>
      <c r="AJE11" s="183"/>
      <c r="AJF11" s="183"/>
      <c r="AJG11" s="183"/>
      <c r="AJH11" s="183"/>
      <c r="AJI11" s="183"/>
      <c r="AJJ11" s="183"/>
      <c r="AJK11" s="183"/>
      <c r="AJL11" s="183"/>
      <c r="AJM11" s="183"/>
      <c r="AJN11" s="183"/>
      <c r="AJO11" s="183"/>
      <c r="AJP11" s="183"/>
      <c r="AJQ11" s="183"/>
      <c r="AJR11" s="183"/>
      <c r="AJS11" s="183"/>
      <c r="AJT11" s="183"/>
      <c r="AJU11" s="183"/>
      <c r="AJV11" s="183"/>
      <c r="AJW11" s="183"/>
      <c r="AJX11" s="183"/>
      <c r="AJY11" s="183"/>
      <c r="AJZ11" s="183"/>
      <c r="AKA11" s="183"/>
      <c r="AKB11" s="183"/>
      <c r="AKC11" s="183"/>
      <c r="AKD11" s="183"/>
      <c r="AKE11" s="183"/>
      <c r="AKF11" s="183"/>
      <c r="AKG11" s="183"/>
      <c r="AKH11" s="183"/>
      <c r="AKI11" s="183"/>
      <c r="AKJ11" s="183"/>
      <c r="AKK11" s="183"/>
      <c r="AKL11" s="183"/>
      <c r="AKM11" s="183"/>
      <c r="AKN11" s="183"/>
      <c r="AKO11" s="183"/>
      <c r="AKP11" s="183"/>
      <c r="AKQ11" s="183"/>
      <c r="AKR11" s="183"/>
      <c r="AKS11" s="183"/>
      <c r="AKT11" s="183"/>
      <c r="AKU11" s="183"/>
      <c r="AKV11" s="183"/>
      <c r="AKW11" s="183"/>
      <c r="AKX11" s="183"/>
      <c r="AKY11" s="183"/>
      <c r="AKZ11" s="183"/>
      <c r="ALA11" s="183"/>
      <c r="ALB11" s="183"/>
      <c r="ALC11" s="183"/>
      <c r="ALD11" s="183"/>
      <c r="ALE11" s="183"/>
      <c r="ALF11" s="183"/>
      <c r="ALG11" s="183"/>
      <c r="ALH11" s="183"/>
      <c r="ALI11" s="183"/>
      <c r="ALJ11" s="183"/>
      <c r="ALK11" s="183"/>
      <c r="ALL11" s="183"/>
      <c r="ALM11" s="183"/>
      <c r="ALN11" s="183"/>
      <c r="ALO11" s="183"/>
      <c r="ALP11" s="183"/>
      <c r="ALQ11" s="183"/>
      <c r="ALR11" s="183"/>
      <c r="ALS11" s="183"/>
      <c r="ALT11" s="183"/>
      <c r="ALU11" s="183"/>
      <c r="ALV11" s="183"/>
      <c r="ALW11" s="183"/>
      <c r="ALX11" s="183"/>
      <c r="ALY11" s="183"/>
      <c r="ALZ11" s="183"/>
      <c r="AMA11" s="183"/>
      <c r="AMB11" s="183"/>
      <c r="AMC11" s="183"/>
      <c r="AMD11" s="183"/>
      <c r="AME11" s="183"/>
      <c r="AMF11" s="183"/>
      <c r="AMG11" s="183"/>
      <c r="AMH11" s="183"/>
    </row>
    <row r="12" spans="1:1022" ht="26.25" customHeight="1" x14ac:dyDescent="0.3">
      <c r="F12" s="187"/>
      <c r="G12" s="188"/>
      <c r="H12" s="188"/>
      <c r="I12" s="188"/>
      <c r="J12" s="188"/>
      <c r="K12" s="188"/>
      <c r="L12" s="188"/>
      <c r="M12" s="188"/>
      <c r="N12" s="188"/>
      <c r="O12" s="188"/>
      <c r="P12" s="187"/>
      <c r="Q12" s="187"/>
      <c r="R12" s="187"/>
      <c r="S12" s="187"/>
      <c r="T12" s="187"/>
      <c r="U12" s="187"/>
      <c r="V12" s="187"/>
      <c r="W12" s="187"/>
      <c r="X12" s="187"/>
      <c r="Y12" s="187"/>
      <c r="Z12" s="187"/>
      <c r="AA12" s="187"/>
      <c r="AB12" s="187"/>
      <c r="AC12" s="187"/>
      <c r="AD12" s="187"/>
      <c r="AE12" s="187"/>
      <c r="AF12" s="884"/>
      <c r="AG12" s="1127" t="s">
        <v>2434</v>
      </c>
      <c r="AH12" s="1127"/>
      <c r="AI12" s="1127"/>
      <c r="AJ12" s="1127"/>
      <c r="AK12" s="1127"/>
      <c r="AL12" s="1127"/>
      <c r="AM12" s="1127"/>
      <c r="AN12" s="1127"/>
      <c r="AO12" s="1127"/>
      <c r="AP12" s="1127"/>
      <c r="AQ12" s="1127"/>
      <c r="AR12" s="1127"/>
      <c r="AS12" s="1127"/>
      <c r="AT12" s="1127"/>
      <c r="AU12" s="1127"/>
      <c r="AV12" s="1128"/>
      <c r="AX12" s="1123"/>
    </row>
    <row r="13" spans="1:1022" ht="13.5" customHeight="1" x14ac:dyDescent="0.3">
      <c r="AG13" s="1127"/>
      <c r="AH13" s="1127"/>
      <c r="AI13" s="1127"/>
      <c r="AJ13" s="1127"/>
      <c r="AK13" s="1127"/>
      <c r="AL13" s="1127"/>
      <c r="AM13" s="1127"/>
      <c r="AN13" s="1127"/>
      <c r="AO13" s="1127"/>
      <c r="AP13" s="1127"/>
      <c r="AQ13" s="1127"/>
      <c r="AR13" s="1127"/>
      <c r="AS13" s="1127"/>
      <c r="AT13" s="1127"/>
      <c r="AU13" s="1127"/>
      <c r="AV13" s="1128"/>
      <c r="AX13" s="1123"/>
    </row>
    <row r="14" spans="1:1022" ht="3.75" customHeight="1" x14ac:dyDescent="0.3">
      <c r="AO14" s="41"/>
      <c r="AP14" s="41"/>
      <c r="AQ14" s="41"/>
      <c r="AR14" s="41"/>
      <c r="AS14" s="41"/>
      <c r="AT14" s="41"/>
      <c r="AU14" s="41"/>
      <c r="AV14" s="888"/>
      <c r="AX14" s="1123"/>
    </row>
    <row r="15" spans="1:1022" ht="45" customHeight="1" x14ac:dyDescent="0.3">
      <c r="F15" s="1129" t="s">
        <v>2466</v>
      </c>
      <c r="G15" s="1129"/>
      <c r="H15" s="1129"/>
      <c r="I15" s="1129"/>
      <c r="J15" s="1129"/>
      <c r="K15" s="1129"/>
      <c r="L15" s="1129"/>
      <c r="M15" s="1129"/>
      <c r="N15" s="1129"/>
      <c r="O15" s="1129"/>
      <c r="P15" s="1129"/>
      <c r="Q15" s="1129"/>
      <c r="R15" s="1129"/>
      <c r="S15" s="1129"/>
      <c r="T15" s="1129"/>
      <c r="U15" s="1129"/>
      <c r="V15" s="1129"/>
      <c r="W15" s="1129"/>
      <c r="X15" s="1129"/>
      <c r="Y15" s="1129"/>
      <c r="Z15" s="1129"/>
      <c r="AA15" s="1129"/>
      <c r="AB15" s="1129"/>
      <c r="AC15" s="1129"/>
      <c r="AD15" s="1129"/>
      <c r="AE15" s="1129"/>
      <c r="AF15" s="1129"/>
      <c r="AG15" s="1129"/>
      <c r="AH15" s="1129"/>
      <c r="AI15" s="1129"/>
      <c r="AJ15" s="1129"/>
      <c r="AK15" s="1129"/>
      <c r="AL15" s="1129"/>
      <c r="AM15" s="1129"/>
      <c r="AN15" s="1129"/>
      <c r="AO15" s="1129"/>
      <c r="AP15" s="1129"/>
      <c r="AQ15" s="1129"/>
      <c r="AR15" s="1129"/>
      <c r="AS15" s="1129"/>
      <c r="AT15" s="1129"/>
      <c r="AU15" s="1129"/>
      <c r="AV15" s="1129"/>
      <c r="AX15" s="1123"/>
    </row>
    <row r="16" spans="1:1022" ht="21.75" customHeight="1" x14ac:dyDescent="0.3">
      <c r="F16" s="1130" t="str">
        <f>IF(OR(OsnPodaci!A58="",OsnPodaci!B58=""),"Unijeti interval izvještavanja."," od "&amp;TEXT(OsnPodaci!A58,"dd.mm.yyyy.")&amp;" do "&amp;TEXT(OsnPodaci!B58,"dd.mm.yyyy.")&amp;" godine")</f>
        <v xml:space="preserve"> od 01.01.2023. do 31.12.2023. godine</v>
      </c>
      <c r="G16" s="1130"/>
      <c r="H16" s="1130"/>
      <c r="I16" s="1130"/>
      <c r="J16" s="1130"/>
      <c r="K16" s="1130"/>
      <c r="L16" s="1130"/>
      <c r="M16" s="1130"/>
      <c r="N16" s="1130"/>
      <c r="O16" s="1130"/>
      <c r="P16" s="1130"/>
      <c r="Q16" s="1130"/>
      <c r="R16" s="1130"/>
      <c r="S16" s="1130"/>
      <c r="T16" s="1130"/>
      <c r="U16" s="1130"/>
      <c r="V16" s="1130"/>
      <c r="W16" s="1130"/>
      <c r="X16" s="1130"/>
      <c r="Y16" s="1130"/>
      <c r="Z16" s="1130"/>
      <c r="AA16" s="1130"/>
      <c r="AB16" s="1130"/>
      <c r="AC16" s="1130"/>
      <c r="AD16" s="1130"/>
      <c r="AE16" s="1130"/>
      <c r="AF16" s="1130"/>
      <c r="AG16" s="1130"/>
      <c r="AH16" s="1130"/>
      <c r="AI16" s="1130"/>
      <c r="AJ16" s="1130"/>
      <c r="AK16" s="1130"/>
      <c r="AL16" s="1130"/>
      <c r="AM16" s="1130"/>
      <c r="AN16" s="1130"/>
      <c r="AO16" s="1130"/>
      <c r="AP16" s="1130"/>
      <c r="AQ16" s="1130"/>
      <c r="AR16" s="1130"/>
      <c r="AS16" s="1130"/>
      <c r="AT16" s="1130"/>
      <c r="AU16" s="1130"/>
      <c r="AV16" s="1130"/>
      <c r="AX16" s="1123"/>
    </row>
    <row r="17" spans="1:50" ht="27" customHeight="1" x14ac:dyDescent="0.3">
      <c r="F17" s="890"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189"/>
      <c r="AN17" s="189"/>
      <c r="AO17" s="189"/>
      <c r="AP17" s="189"/>
      <c r="AQ17" s="189"/>
      <c r="AS17" s="189"/>
      <c r="AT17" s="1131" t="s">
        <v>2074</v>
      </c>
      <c r="AU17" s="1131"/>
      <c r="AV17" s="1131"/>
      <c r="AX17" s="1123"/>
    </row>
    <row r="18" spans="1:50" ht="27.75" customHeight="1" x14ac:dyDescent="0.3">
      <c r="F18" s="1081" t="s">
        <v>2075</v>
      </c>
      <c r="G18" s="1082"/>
      <c r="H18" s="1082"/>
      <c r="I18" s="1083"/>
      <c r="J18" s="1078" t="s">
        <v>2438</v>
      </c>
      <c r="K18" s="1079"/>
      <c r="L18" s="1079"/>
      <c r="M18" s="1079"/>
      <c r="N18" s="1079"/>
      <c r="O18" s="1079"/>
      <c r="P18" s="1079"/>
      <c r="Q18" s="1079"/>
      <c r="R18" s="1079"/>
      <c r="S18" s="1079"/>
      <c r="T18" s="1079"/>
      <c r="U18" s="1079"/>
      <c r="V18" s="1079"/>
      <c r="W18" s="1079"/>
      <c r="X18" s="1079"/>
      <c r="Y18" s="1079"/>
      <c r="Z18" s="1079"/>
      <c r="AA18" s="1079"/>
      <c r="AB18" s="1079"/>
      <c r="AC18" s="1079"/>
      <c r="AD18" s="1080"/>
      <c r="AE18" s="1081" t="s">
        <v>2467</v>
      </c>
      <c r="AF18" s="1082"/>
      <c r="AG18" s="1083"/>
      <c r="AH18" s="1081" t="s">
        <v>2077</v>
      </c>
      <c r="AI18" s="1082"/>
      <c r="AJ18" s="1084"/>
      <c r="AK18" s="1079" t="s">
        <v>2468</v>
      </c>
      <c r="AL18" s="1085"/>
      <c r="AM18" s="1085"/>
      <c r="AN18" s="1085"/>
      <c r="AO18" s="1085"/>
      <c r="AP18" s="1085"/>
      <c r="AQ18" s="1085"/>
      <c r="AR18" s="1085"/>
      <c r="AS18" s="1085"/>
      <c r="AT18" s="1085"/>
      <c r="AU18" s="1085"/>
      <c r="AV18" s="1086"/>
      <c r="AX18" s="1123"/>
    </row>
    <row r="19" spans="1:50" s="190" customFormat="1" ht="26.25" customHeight="1" x14ac:dyDescent="0.3">
      <c r="F19" s="1081"/>
      <c r="G19" s="1082"/>
      <c r="H19" s="1082"/>
      <c r="I19" s="1083"/>
      <c r="J19" s="1078"/>
      <c r="K19" s="1079"/>
      <c r="L19" s="1079"/>
      <c r="M19" s="1079"/>
      <c r="N19" s="1079"/>
      <c r="O19" s="1079"/>
      <c r="P19" s="1079"/>
      <c r="Q19" s="1079"/>
      <c r="R19" s="1079"/>
      <c r="S19" s="1079"/>
      <c r="T19" s="1079"/>
      <c r="U19" s="1079"/>
      <c r="V19" s="1079"/>
      <c r="W19" s="1079"/>
      <c r="X19" s="1079"/>
      <c r="Y19" s="1079"/>
      <c r="Z19" s="1079"/>
      <c r="AA19" s="1079"/>
      <c r="AB19" s="1079"/>
      <c r="AC19" s="1079"/>
      <c r="AD19" s="1080"/>
      <c r="AE19" s="1081"/>
      <c r="AF19" s="1082"/>
      <c r="AG19" s="1083"/>
      <c r="AH19" s="1081"/>
      <c r="AI19" s="1082"/>
      <c r="AJ19" s="1084"/>
      <c r="AK19" s="1079" t="s">
        <v>2469</v>
      </c>
      <c r="AL19" s="1085"/>
      <c r="AM19" s="1085"/>
      <c r="AN19" s="1085"/>
      <c r="AO19" s="1085"/>
      <c r="AP19" s="1087"/>
      <c r="AQ19" s="1078" t="s">
        <v>2470</v>
      </c>
      <c r="AR19" s="1085"/>
      <c r="AS19" s="1085"/>
      <c r="AT19" s="1085"/>
      <c r="AU19" s="1085"/>
      <c r="AV19" s="1086"/>
    </row>
    <row r="20" spans="1:50" ht="4.5" customHeight="1" x14ac:dyDescent="0.3">
      <c r="F20" s="1081"/>
      <c r="G20" s="1082"/>
      <c r="H20" s="1082"/>
      <c r="I20" s="1083"/>
      <c r="J20" s="1078"/>
      <c r="K20" s="1079"/>
      <c r="L20" s="1079"/>
      <c r="M20" s="1079"/>
      <c r="N20" s="1079"/>
      <c r="O20" s="1079"/>
      <c r="P20" s="1079"/>
      <c r="Q20" s="1079"/>
      <c r="R20" s="1079"/>
      <c r="S20" s="1079"/>
      <c r="T20" s="1079"/>
      <c r="U20" s="1079"/>
      <c r="V20" s="1079"/>
      <c r="W20" s="1079"/>
      <c r="X20" s="1079"/>
      <c r="Y20" s="1079"/>
      <c r="Z20" s="1079"/>
      <c r="AA20" s="1079"/>
      <c r="AB20" s="1079"/>
      <c r="AC20" s="1079"/>
      <c r="AD20" s="1080"/>
      <c r="AE20" s="1081"/>
      <c r="AF20" s="1082"/>
      <c r="AG20" s="1083"/>
      <c r="AH20" s="1081"/>
      <c r="AI20" s="1082"/>
      <c r="AJ20" s="1084"/>
      <c r="AK20" s="1079"/>
      <c r="AL20" s="1085"/>
      <c r="AM20" s="1085"/>
      <c r="AN20" s="1085"/>
      <c r="AO20" s="1085"/>
      <c r="AP20" s="1087"/>
      <c r="AQ20" s="1078"/>
      <c r="AR20" s="1085"/>
      <c r="AS20" s="1085"/>
      <c r="AT20" s="1085"/>
      <c r="AU20" s="1085"/>
      <c r="AV20" s="1086"/>
    </row>
    <row r="21" spans="1:50" x14ac:dyDescent="0.3">
      <c r="F21" s="1100">
        <v>1</v>
      </c>
      <c r="G21" s="1101"/>
      <c r="H21" s="1101"/>
      <c r="I21" s="1102"/>
      <c r="J21" s="1100">
        <v>2</v>
      </c>
      <c r="K21" s="1120"/>
      <c r="L21" s="1120"/>
      <c r="M21" s="1120"/>
      <c r="N21" s="1120"/>
      <c r="O21" s="1120"/>
      <c r="P21" s="1120"/>
      <c r="Q21" s="1120"/>
      <c r="R21" s="1120"/>
      <c r="S21" s="1120"/>
      <c r="T21" s="1120"/>
      <c r="U21" s="1120"/>
      <c r="V21" s="1120"/>
      <c r="W21" s="1120"/>
      <c r="X21" s="1120"/>
      <c r="Y21" s="1120"/>
      <c r="Z21" s="1120"/>
      <c r="AA21" s="1120"/>
      <c r="AB21" s="1120"/>
      <c r="AC21" s="1120"/>
      <c r="AD21" s="1121"/>
      <c r="AE21" s="1100">
        <v>3</v>
      </c>
      <c r="AF21" s="1101"/>
      <c r="AG21" s="1102"/>
      <c r="AH21" s="1100">
        <v>4</v>
      </c>
      <c r="AI21" s="1101"/>
      <c r="AJ21" s="1122"/>
      <c r="AK21" s="1120">
        <v>5</v>
      </c>
      <c r="AL21" s="1120"/>
      <c r="AM21" s="1120"/>
      <c r="AN21" s="1120"/>
      <c r="AO21" s="1120"/>
      <c r="AP21" s="1133"/>
      <c r="AQ21" s="1100">
        <v>6</v>
      </c>
      <c r="AR21" s="1120"/>
      <c r="AS21" s="1120"/>
      <c r="AT21" s="1120"/>
      <c r="AU21" s="1120"/>
      <c r="AV21" s="1121"/>
    </row>
    <row r="22" spans="1:50" ht="34.5" customHeight="1" x14ac:dyDescent="0.3">
      <c r="A22" s="186">
        <v>0.01</v>
      </c>
      <c r="B22" s="186">
        <f>A88+0.01</f>
        <v>0.58000000000000029</v>
      </c>
      <c r="C22" s="191">
        <f>IF(LEN(AK22)=0,"",1+ABS((AK22*A22)/LEN(AK22))+A22)</f>
        <v>125.714</v>
      </c>
      <c r="D22" s="191">
        <f>IF(LEN(AQ22)=0,"",1+ABS((AQ22*B22)/LEN(AQ22))+B22)</f>
        <v>8867.2280000000046</v>
      </c>
      <c r="F22" s="1088" t="s">
        <v>2081</v>
      </c>
      <c r="G22" s="1089"/>
      <c r="H22" s="1089"/>
      <c r="I22" s="1090"/>
      <c r="J22" s="1091" t="s">
        <v>2471</v>
      </c>
      <c r="K22" s="1092"/>
      <c r="L22" s="1092"/>
      <c r="M22" s="1092"/>
      <c r="N22" s="1092"/>
      <c r="O22" s="1092"/>
      <c r="P22" s="1092"/>
      <c r="Q22" s="1092"/>
      <c r="R22" s="1092"/>
      <c r="S22" s="1092"/>
      <c r="T22" s="1092"/>
      <c r="U22" s="1092"/>
      <c r="V22" s="1092"/>
      <c r="W22" s="1092"/>
      <c r="X22" s="1092"/>
      <c r="Y22" s="1092"/>
      <c r="Z22" s="1092"/>
      <c r="AA22" s="1092"/>
      <c r="AB22" s="1092"/>
      <c r="AC22" s="1092"/>
      <c r="AD22" s="1093"/>
      <c r="AE22" s="1088"/>
      <c r="AF22" s="1089"/>
      <c r="AG22" s="1090"/>
      <c r="AH22" s="1088">
        <v>601</v>
      </c>
      <c r="AI22" s="1089"/>
      <c r="AJ22" s="1094"/>
      <c r="AK22" s="1095">
        <f>IFERROR(IF(AND(AK23,AK26,AK27,AK28,AK29,AK30,AK31,AK32,AK33)="","",SUM(AK23,AK26,AK27,AK28,AK29,AK30,AK31,AK32,AK33)),"")</f>
        <v>62352</v>
      </c>
      <c r="AL22" s="1096"/>
      <c r="AM22" s="1096"/>
      <c r="AN22" s="1096"/>
      <c r="AO22" s="1096"/>
      <c r="AP22" s="1097"/>
      <c r="AQ22" s="1098">
        <f>IFERROR(IF(AND(AQ23,AQ26,AQ27,AQ28,AQ29,AQ30,AQ31,AQ32,AQ33)="","",SUM(AQ23,AQ26,AQ27,AQ28,AQ29,AQ30,AQ31,AQ32,AQ33)),"")</f>
        <v>76428</v>
      </c>
      <c r="AR22" s="1096"/>
      <c r="AS22" s="1096"/>
      <c r="AT22" s="1096"/>
      <c r="AU22" s="1096"/>
      <c r="AV22" s="1099"/>
    </row>
    <row r="23" spans="1:50" ht="34.5" customHeight="1" x14ac:dyDescent="0.3">
      <c r="A23" s="186">
        <f t="shared" ref="A23:B38" si="0">A22+0.01</f>
        <v>0.02</v>
      </c>
      <c r="B23" s="186">
        <f>B22+0.01</f>
        <v>0.5900000000000003</v>
      </c>
      <c r="C23" s="191">
        <f t="shared" ref="C23:C62" si="1">IF(LEN(AK23)=0,"",1+ABS((AK23*A23)/LEN(AK23))+A23)</f>
        <v>1.02</v>
      </c>
      <c r="D23" s="191">
        <f t="shared" ref="D23:D62" si="2">IF(LEN(AQ23)=0,"",1+ABS((AQ23*B23)/LEN(AQ23))+B23)</f>
        <v>1.5900000000000003</v>
      </c>
      <c r="F23" s="1113" t="s">
        <v>2100</v>
      </c>
      <c r="G23" s="1114"/>
      <c r="H23" s="1114"/>
      <c r="I23" s="1115"/>
      <c r="J23" s="891" t="s">
        <v>2472</v>
      </c>
      <c r="K23" s="892"/>
      <c r="L23" s="892"/>
      <c r="M23" s="892"/>
      <c r="N23" s="892"/>
      <c r="O23" s="892"/>
      <c r="P23" s="892"/>
      <c r="Q23" s="892"/>
      <c r="R23" s="892"/>
      <c r="S23" s="892"/>
      <c r="T23" s="892"/>
      <c r="U23" s="892"/>
      <c r="V23" s="892"/>
      <c r="W23" s="892"/>
      <c r="X23" s="892"/>
      <c r="Y23" s="892"/>
      <c r="Z23" s="892"/>
      <c r="AA23" s="892"/>
      <c r="AB23" s="892"/>
      <c r="AC23" s="892"/>
      <c r="AD23" s="893"/>
      <c r="AE23" s="1113">
        <v>650</v>
      </c>
      <c r="AF23" s="1114"/>
      <c r="AG23" s="1115"/>
      <c r="AH23" s="1113">
        <v>602</v>
      </c>
      <c r="AI23" s="1114"/>
      <c r="AJ23" s="1116"/>
      <c r="AK23" s="1117">
        <v>0</v>
      </c>
      <c r="AL23" s="1118"/>
      <c r="AM23" s="1118"/>
      <c r="AN23" s="1118"/>
      <c r="AO23" s="1118"/>
      <c r="AP23" s="1119"/>
      <c r="AQ23" s="1117">
        <v>0</v>
      </c>
      <c r="AR23" s="1118"/>
      <c r="AS23" s="1118"/>
      <c r="AT23" s="1118"/>
      <c r="AU23" s="1118"/>
      <c r="AV23" s="1119"/>
    </row>
    <row r="24" spans="1:50" ht="34.5" customHeight="1" x14ac:dyDescent="0.3">
      <c r="A24" s="186">
        <f t="shared" si="0"/>
        <v>0.03</v>
      </c>
      <c r="B24" s="186">
        <f>B23+0.01</f>
        <v>0.60000000000000031</v>
      </c>
      <c r="C24" s="191">
        <f t="shared" si="1"/>
        <v>1.03</v>
      </c>
      <c r="D24" s="191">
        <f t="shared" si="2"/>
        <v>1.6000000000000003</v>
      </c>
      <c r="F24" s="1113" t="s">
        <v>2110</v>
      </c>
      <c r="G24" s="1114"/>
      <c r="H24" s="1114"/>
      <c r="I24" s="1115"/>
      <c r="J24" s="1134" t="s">
        <v>2473</v>
      </c>
      <c r="K24" s="1135"/>
      <c r="L24" s="1135"/>
      <c r="M24" s="1135"/>
      <c r="N24" s="1135"/>
      <c r="O24" s="1135"/>
      <c r="P24" s="1135"/>
      <c r="Q24" s="1135"/>
      <c r="R24" s="1135"/>
      <c r="S24" s="1135"/>
      <c r="T24" s="1135"/>
      <c r="U24" s="1135"/>
      <c r="V24" s="1135"/>
      <c r="W24" s="1135"/>
      <c r="X24" s="1135"/>
      <c r="Y24" s="1135"/>
      <c r="Z24" s="1135"/>
      <c r="AA24" s="1135"/>
      <c r="AB24" s="1135"/>
      <c r="AC24" s="1135"/>
      <c r="AD24" s="1136"/>
      <c r="AE24" s="1113" t="s">
        <v>2474</v>
      </c>
      <c r="AF24" s="1114"/>
      <c r="AG24" s="1115"/>
      <c r="AH24" s="1113">
        <v>603</v>
      </c>
      <c r="AI24" s="1114"/>
      <c r="AJ24" s="1116"/>
      <c r="AK24" s="1117">
        <v>0</v>
      </c>
      <c r="AL24" s="1118"/>
      <c r="AM24" s="1118"/>
      <c r="AN24" s="1118"/>
      <c r="AO24" s="1118"/>
      <c r="AP24" s="1119"/>
      <c r="AQ24" s="1117">
        <v>0</v>
      </c>
      <c r="AR24" s="1118"/>
      <c r="AS24" s="1118"/>
      <c r="AT24" s="1118"/>
      <c r="AU24" s="1118"/>
      <c r="AV24" s="1119"/>
    </row>
    <row r="25" spans="1:50" ht="34.5" customHeight="1" x14ac:dyDescent="0.3">
      <c r="A25" s="186">
        <f t="shared" si="0"/>
        <v>0.04</v>
      </c>
      <c r="B25" s="186">
        <f>B24+0.01</f>
        <v>0.61000000000000032</v>
      </c>
      <c r="C25" s="191">
        <f t="shared" si="1"/>
        <v>1.04</v>
      </c>
      <c r="D25" s="191">
        <f t="shared" si="2"/>
        <v>1.6100000000000003</v>
      </c>
      <c r="F25" s="1113" t="s">
        <v>2113</v>
      </c>
      <c r="G25" s="1114"/>
      <c r="H25" s="1114"/>
      <c r="I25" s="1115"/>
      <c r="J25" s="1134" t="s">
        <v>2475</v>
      </c>
      <c r="K25" s="1135"/>
      <c r="L25" s="1135"/>
      <c r="M25" s="1135"/>
      <c r="N25" s="1135"/>
      <c r="O25" s="1135"/>
      <c r="P25" s="1135"/>
      <c r="Q25" s="1135"/>
      <c r="R25" s="1135"/>
      <c r="S25" s="1135"/>
      <c r="T25" s="1135"/>
      <c r="U25" s="1135"/>
      <c r="V25" s="1135"/>
      <c r="W25" s="1135"/>
      <c r="X25" s="1135"/>
      <c r="Y25" s="1135"/>
      <c r="Z25" s="1135"/>
      <c r="AA25" s="1135"/>
      <c r="AB25" s="1135"/>
      <c r="AC25" s="1135"/>
      <c r="AD25" s="1136"/>
      <c r="AE25" s="1113" t="s">
        <v>2474</v>
      </c>
      <c r="AF25" s="1114"/>
      <c r="AG25" s="1115"/>
      <c r="AH25" s="1113">
        <v>604</v>
      </c>
      <c r="AI25" s="1114"/>
      <c r="AJ25" s="1116"/>
      <c r="AK25" s="1117">
        <v>0</v>
      </c>
      <c r="AL25" s="1118"/>
      <c r="AM25" s="1118"/>
      <c r="AN25" s="1118"/>
      <c r="AO25" s="1118"/>
      <c r="AP25" s="1119"/>
      <c r="AQ25" s="1117">
        <v>0</v>
      </c>
      <c r="AR25" s="1118"/>
      <c r="AS25" s="1118"/>
      <c r="AT25" s="1118"/>
      <c r="AU25" s="1118"/>
      <c r="AV25" s="1119"/>
    </row>
    <row r="26" spans="1:50" ht="34.5" customHeight="1" x14ac:dyDescent="0.3">
      <c r="A26" s="186">
        <f t="shared" si="0"/>
        <v>0.05</v>
      </c>
      <c r="B26" s="186">
        <f t="shared" si="0"/>
        <v>0.62000000000000033</v>
      </c>
      <c r="C26" s="191">
        <f t="shared" si="1"/>
        <v>81.1875</v>
      </c>
      <c r="D26" s="191">
        <f t="shared" si="2"/>
        <v>1348.1050000000007</v>
      </c>
      <c r="F26" s="1113" t="s">
        <v>2125</v>
      </c>
      <c r="G26" s="1114"/>
      <c r="H26" s="1114"/>
      <c r="I26" s="1115"/>
      <c r="J26" s="1134" t="s">
        <v>2476</v>
      </c>
      <c r="K26" s="1135"/>
      <c r="L26" s="1135"/>
      <c r="M26" s="1135"/>
      <c r="N26" s="1135"/>
      <c r="O26" s="1135"/>
      <c r="P26" s="1135"/>
      <c r="Q26" s="1135"/>
      <c r="R26" s="1135"/>
      <c r="S26" s="1135"/>
      <c r="T26" s="1135"/>
      <c r="U26" s="1135"/>
      <c r="V26" s="1135"/>
      <c r="W26" s="1135"/>
      <c r="X26" s="1135"/>
      <c r="Y26" s="1135"/>
      <c r="Z26" s="1135"/>
      <c r="AA26" s="1135"/>
      <c r="AB26" s="1135"/>
      <c r="AC26" s="1135"/>
      <c r="AD26" s="1136"/>
      <c r="AE26" s="1113">
        <v>651</v>
      </c>
      <c r="AF26" s="1114"/>
      <c r="AG26" s="1115"/>
      <c r="AH26" s="1113">
        <v>605</v>
      </c>
      <c r="AI26" s="1114"/>
      <c r="AJ26" s="1116"/>
      <c r="AK26" s="1117">
        <v>6411</v>
      </c>
      <c r="AL26" s="1118"/>
      <c r="AM26" s="1118"/>
      <c r="AN26" s="1118"/>
      <c r="AO26" s="1118"/>
      <c r="AP26" s="1119"/>
      <c r="AQ26" s="1117">
        <v>8687</v>
      </c>
      <c r="AR26" s="1118"/>
      <c r="AS26" s="1118"/>
      <c r="AT26" s="1118"/>
      <c r="AU26" s="1118"/>
      <c r="AV26" s="1119"/>
    </row>
    <row r="27" spans="1:50" ht="34.5" customHeight="1" x14ac:dyDescent="0.3">
      <c r="A27" s="186">
        <f t="shared" si="0"/>
        <v>6.0000000000000005E-2</v>
      </c>
      <c r="B27" s="186">
        <f t="shared" si="0"/>
        <v>0.63000000000000034</v>
      </c>
      <c r="C27" s="191">
        <f t="shared" si="1"/>
        <v>1.06</v>
      </c>
      <c r="D27" s="191">
        <f t="shared" si="2"/>
        <v>1.6300000000000003</v>
      </c>
      <c r="F27" s="1113" t="s">
        <v>2128</v>
      </c>
      <c r="G27" s="1114"/>
      <c r="H27" s="1114"/>
      <c r="I27" s="1115"/>
      <c r="J27" s="891" t="s">
        <v>2477</v>
      </c>
      <c r="K27" s="892"/>
      <c r="L27" s="892"/>
      <c r="M27" s="892"/>
      <c r="N27" s="892"/>
      <c r="O27" s="892"/>
      <c r="P27" s="892"/>
      <c r="Q27" s="892"/>
      <c r="R27" s="892"/>
      <c r="S27" s="892"/>
      <c r="T27" s="892"/>
      <c r="U27" s="892"/>
      <c r="V27" s="892"/>
      <c r="W27" s="892"/>
      <c r="X27" s="892"/>
      <c r="Y27" s="892"/>
      <c r="Z27" s="892"/>
      <c r="AA27" s="892"/>
      <c r="AB27" s="892"/>
      <c r="AC27" s="892"/>
      <c r="AD27" s="893"/>
      <c r="AE27" s="1113">
        <v>652</v>
      </c>
      <c r="AF27" s="1114"/>
      <c r="AG27" s="1115"/>
      <c r="AH27" s="1113">
        <v>606</v>
      </c>
      <c r="AI27" s="1114"/>
      <c r="AJ27" s="1116"/>
      <c r="AK27" s="1117">
        <v>0</v>
      </c>
      <c r="AL27" s="1118"/>
      <c r="AM27" s="1118"/>
      <c r="AN27" s="1118"/>
      <c r="AO27" s="1118"/>
      <c r="AP27" s="1119"/>
      <c r="AQ27" s="1117">
        <v>0</v>
      </c>
      <c r="AR27" s="1118"/>
      <c r="AS27" s="1118"/>
      <c r="AT27" s="1118"/>
      <c r="AU27" s="1118"/>
      <c r="AV27" s="1119"/>
    </row>
    <row r="28" spans="1:50" ht="34.5" customHeight="1" x14ac:dyDescent="0.3">
      <c r="A28" s="186">
        <f t="shared" si="0"/>
        <v>7.0000000000000007E-2</v>
      </c>
      <c r="B28" s="186">
        <f t="shared" si="0"/>
        <v>0.64000000000000035</v>
      </c>
      <c r="C28" s="191">
        <f t="shared" si="1"/>
        <v>1.07</v>
      </c>
      <c r="D28" s="191">
        <f t="shared" si="2"/>
        <v>1.6400000000000003</v>
      </c>
      <c r="F28" s="1113" t="s">
        <v>2130</v>
      </c>
      <c r="G28" s="1114"/>
      <c r="H28" s="1114"/>
      <c r="I28" s="1115"/>
      <c r="J28" s="891" t="s">
        <v>2478</v>
      </c>
      <c r="K28" s="892"/>
      <c r="L28" s="892"/>
      <c r="M28" s="892"/>
      <c r="N28" s="892"/>
      <c r="O28" s="892"/>
      <c r="P28" s="892"/>
      <c r="Q28" s="892"/>
      <c r="R28" s="892"/>
      <c r="S28" s="892"/>
      <c r="T28" s="892"/>
      <c r="U28" s="892"/>
      <c r="V28" s="892"/>
      <c r="W28" s="892"/>
      <c r="X28" s="892"/>
      <c r="Y28" s="892"/>
      <c r="Z28" s="892"/>
      <c r="AA28" s="892"/>
      <c r="AB28" s="892"/>
      <c r="AC28" s="892"/>
      <c r="AD28" s="893"/>
      <c r="AE28" s="1113">
        <v>653</v>
      </c>
      <c r="AF28" s="1114"/>
      <c r="AG28" s="1115"/>
      <c r="AH28" s="1113">
        <v>607</v>
      </c>
      <c r="AI28" s="1114"/>
      <c r="AJ28" s="1116"/>
      <c r="AK28" s="1117">
        <v>0</v>
      </c>
      <c r="AL28" s="1118"/>
      <c r="AM28" s="1118"/>
      <c r="AN28" s="1118"/>
      <c r="AO28" s="1118"/>
      <c r="AP28" s="1119"/>
      <c r="AQ28" s="1117">
        <v>0</v>
      </c>
      <c r="AR28" s="1118"/>
      <c r="AS28" s="1118"/>
      <c r="AT28" s="1118"/>
      <c r="AU28" s="1118"/>
      <c r="AV28" s="1119"/>
    </row>
    <row r="29" spans="1:50" ht="34.5" customHeight="1" x14ac:dyDescent="0.3">
      <c r="A29" s="186">
        <f t="shared" si="0"/>
        <v>0.08</v>
      </c>
      <c r="B29" s="186">
        <f t="shared" si="0"/>
        <v>0.65000000000000036</v>
      </c>
      <c r="C29" s="191">
        <f t="shared" si="1"/>
        <v>1.08</v>
      </c>
      <c r="D29" s="191">
        <f t="shared" si="2"/>
        <v>1.6500000000000004</v>
      </c>
      <c r="F29" s="1113" t="s">
        <v>2133</v>
      </c>
      <c r="G29" s="1114"/>
      <c r="H29" s="1114"/>
      <c r="I29" s="1115"/>
      <c r="J29" s="891" t="s">
        <v>2479</v>
      </c>
      <c r="K29" s="892"/>
      <c r="L29" s="892"/>
      <c r="M29" s="892"/>
      <c r="N29" s="892"/>
      <c r="O29" s="892"/>
      <c r="P29" s="892"/>
      <c r="Q29" s="892"/>
      <c r="R29" s="892"/>
      <c r="S29" s="892"/>
      <c r="T29" s="892"/>
      <c r="U29" s="892"/>
      <c r="V29" s="892"/>
      <c r="W29" s="892"/>
      <c r="X29" s="892"/>
      <c r="Y29" s="892"/>
      <c r="Z29" s="892"/>
      <c r="AA29" s="892"/>
      <c r="AB29" s="892"/>
      <c r="AC29" s="892"/>
      <c r="AD29" s="893"/>
      <c r="AE29" s="1113">
        <v>654</v>
      </c>
      <c r="AF29" s="1114"/>
      <c r="AG29" s="1115"/>
      <c r="AH29" s="1113">
        <v>608</v>
      </c>
      <c r="AI29" s="1114"/>
      <c r="AJ29" s="1116"/>
      <c r="AK29" s="1117">
        <v>0</v>
      </c>
      <c r="AL29" s="1118"/>
      <c r="AM29" s="1118"/>
      <c r="AN29" s="1118"/>
      <c r="AO29" s="1118"/>
      <c r="AP29" s="1119"/>
      <c r="AQ29" s="1117">
        <v>0</v>
      </c>
      <c r="AR29" s="1118"/>
      <c r="AS29" s="1118"/>
      <c r="AT29" s="1118"/>
      <c r="AU29" s="1118"/>
      <c r="AV29" s="1119"/>
    </row>
    <row r="30" spans="1:50" ht="34.5" customHeight="1" x14ac:dyDescent="0.3">
      <c r="A30" s="186">
        <f t="shared" si="0"/>
        <v>0.09</v>
      </c>
      <c r="B30" s="186">
        <f t="shared" si="0"/>
        <v>0.66000000000000036</v>
      </c>
      <c r="C30" s="191">
        <f t="shared" si="1"/>
        <v>1.0900000000000001</v>
      </c>
      <c r="D30" s="191">
        <f t="shared" si="2"/>
        <v>2387.5600000000013</v>
      </c>
      <c r="F30" s="1113" t="s">
        <v>2135</v>
      </c>
      <c r="G30" s="1114"/>
      <c r="H30" s="1114"/>
      <c r="I30" s="1115"/>
      <c r="J30" s="891" t="s">
        <v>2480</v>
      </c>
      <c r="K30" s="892"/>
      <c r="L30" s="892"/>
      <c r="M30" s="892"/>
      <c r="N30" s="892"/>
      <c r="O30" s="892"/>
      <c r="P30" s="892"/>
      <c r="Q30" s="892"/>
      <c r="R30" s="892"/>
      <c r="S30" s="892"/>
      <c r="T30" s="892"/>
      <c r="U30" s="892"/>
      <c r="V30" s="892"/>
      <c r="W30" s="892"/>
      <c r="X30" s="892"/>
      <c r="Y30" s="892"/>
      <c r="Z30" s="892"/>
      <c r="AA30" s="892"/>
      <c r="AB30" s="892"/>
      <c r="AC30" s="892"/>
      <c r="AD30" s="893"/>
      <c r="AE30" s="1113">
        <v>655</v>
      </c>
      <c r="AF30" s="1114"/>
      <c r="AG30" s="1115"/>
      <c r="AH30" s="1113">
        <v>609</v>
      </c>
      <c r="AI30" s="1114"/>
      <c r="AJ30" s="1116"/>
      <c r="AK30" s="1117">
        <v>0</v>
      </c>
      <c r="AL30" s="1118"/>
      <c r="AM30" s="1118"/>
      <c r="AN30" s="1118"/>
      <c r="AO30" s="1118"/>
      <c r="AP30" s="1119"/>
      <c r="AQ30" s="1117">
        <v>18075</v>
      </c>
      <c r="AR30" s="1118"/>
      <c r="AS30" s="1118"/>
      <c r="AT30" s="1118"/>
      <c r="AU30" s="1118"/>
      <c r="AV30" s="1119"/>
    </row>
    <row r="31" spans="1:50" ht="34.5" customHeight="1" x14ac:dyDescent="0.3">
      <c r="A31" s="186">
        <f t="shared" si="0"/>
        <v>9.9999999999999992E-2</v>
      </c>
      <c r="B31" s="186">
        <f t="shared" si="0"/>
        <v>0.67000000000000037</v>
      </c>
      <c r="C31" s="191">
        <f t="shared" si="1"/>
        <v>1119.9199999999998</v>
      </c>
      <c r="D31" s="191">
        <f t="shared" si="2"/>
        <v>6656.9140000000034</v>
      </c>
      <c r="F31" s="1113" t="s">
        <v>2138</v>
      </c>
      <c r="G31" s="1114"/>
      <c r="H31" s="1114"/>
      <c r="I31" s="1115"/>
      <c r="J31" s="891" t="s">
        <v>2481</v>
      </c>
      <c r="K31" s="892"/>
      <c r="L31" s="892"/>
      <c r="M31" s="892"/>
      <c r="N31" s="892"/>
      <c r="O31" s="892"/>
      <c r="P31" s="892"/>
      <c r="Q31" s="892"/>
      <c r="R31" s="892"/>
      <c r="S31" s="892"/>
      <c r="T31" s="892"/>
      <c r="U31" s="892"/>
      <c r="V31" s="892"/>
      <c r="W31" s="892"/>
      <c r="X31" s="892"/>
      <c r="Y31" s="892"/>
      <c r="Z31" s="892"/>
      <c r="AA31" s="892"/>
      <c r="AB31" s="892"/>
      <c r="AC31" s="892"/>
      <c r="AD31" s="893"/>
      <c r="AE31" s="1113">
        <v>659</v>
      </c>
      <c r="AF31" s="1114"/>
      <c r="AG31" s="1115"/>
      <c r="AH31" s="1113">
        <v>610</v>
      </c>
      <c r="AI31" s="1114"/>
      <c r="AJ31" s="1116"/>
      <c r="AK31" s="1117">
        <v>55941</v>
      </c>
      <c r="AL31" s="1118"/>
      <c r="AM31" s="1118"/>
      <c r="AN31" s="1118"/>
      <c r="AO31" s="1118"/>
      <c r="AP31" s="1119"/>
      <c r="AQ31" s="1117">
        <v>49666</v>
      </c>
      <c r="AR31" s="1118"/>
      <c r="AS31" s="1118"/>
      <c r="AT31" s="1118"/>
      <c r="AU31" s="1118"/>
      <c r="AV31" s="1119"/>
    </row>
    <row r="32" spans="1:50" ht="34.5" customHeight="1" x14ac:dyDescent="0.3">
      <c r="A32" s="186">
        <f t="shared" si="0"/>
        <v>0.10999999999999999</v>
      </c>
      <c r="B32" s="186">
        <f t="shared" si="0"/>
        <v>0.68000000000000038</v>
      </c>
      <c r="C32" s="191">
        <f t="shared" si="1"/>
        <v>1.1099999999999999</v>
      </c>
      <c r="D32" s="191">
        <f t="shared" si="2"/>
        <v>1.6800000000000004</v>
      </c>
      <c r="F32" s="1113" t="s">
        <v>2144</v>
      </c>
      <c r="G32" s="1114"/>
      <c r="H32" s="1114"/>
      <c r="I32" s="1115"/>
      <c r="J32" s="891" t="s">
        <v>2482</v>
      </c>
      <c r="K32" s="892"/>
      <c r="L32" s="892"/>
      <c r="M32" s="892"/>
      <c r="N32" s="892"/>
      <c r="O32" s="892"/>
      <c r="P32" s="892"/>
      <c r="Q32" s="892"/>
      <c r="R32" s="892"/>
      <c r="S32" s="892"/>
      <c r="T32" s="892"/>
      <c r="U32" s="892"/>
      <c r="V32" s="892"/>
      <c r="W32" s="892"/>
      <c r="X32" s="892"/>
      <c r="Y32" s="892"/>
      <c r="Z32" s="892"/>
      <c r="AA32" s="892"/>
      <c r="AB32" s="892"/>
      <c r="AC32" s="892"/>
      <c r="AD32" s="893"/>
      <c r="AE32" s="1113">
        <v>675</v>
      </c>
      <c r="AF32" s="1114"/>
      <c r="AG32" s="1115"/>
      <c r="AH32" s="1113">
        <v>611</v>
      </c>
      <c r="AI32" s="1114"/>
      <c r="AJ32" s="1116"/>
      <c r="AK32" s="1117">
        <v>0</v>
      </c>
      <c r="AL32" s="1118"/>
      <c r="AM32" s="1118"/>
      <c r="AN32" s="1118"/>
      <c r="AO32" s="1118"/>
      <c r="AP32" s="1119"/>
      <c r="AQ32" s="1117">
        <v>0</v>
      </c>
      <c r="AR32" s="1118"/>
      <c r="AS32" s="1118"/>
      <c r="AT32" s="1118"/>
      <c r="AU32" s="1118"/>
      <c r="AV32" s="1119"/>
    </row>
    <row r="33" spans="1:50" ht="34.5" customHeight="1" x14ac:dyDescent="0.3">
      <c r="A33" s="186">
        <f t="shared" si="0"/>
        <v>0.11999999999999998</v>
      </c>
      <c r="B33" s="186">
        <f t="shared" si="0"/>
        <v>0.69000000000000039</v>
      </c>
      <c r="C33" s="191">
        <f t="shared" si="1"/>
        <v>1.1199999999999999</v>
      </c>
      <c r="D33" s="191">
        <f t="shared" si="2"/>
        <v>1.6900000000000004</v>
      </c>
      <c r="F33" s="1113" t="s">
        <v>2156</v>
      </c>
      <c r="G33" s="1114"/>
      <c r="H33" s="1114"/>
      <c r="I33" s="1115"/>
      <c r="J33" s="891" t="s">
        <v>2483</v>
      </c>
      <c r="K33" s="892"/>
      <c r="L33" s="892"/>
      <c r="M33" s="892"/>
      <c r="N33" s="892"/>
      <c r="O33" s="892"/>
      <c r="P33" s="892"/>
      <c r="Q33" s="892"/>
      <c r="R33" s="892"/>
      <c r="S33" s="892"/>
      <c r="T33" s="892"/>
      <c r="U33" s="892"/>
      <c r="V33" s="892"/>
      <c r="W33" s="892"/>
      <c r="X33" s="892"/>
      <c r="Y33" s="892"/>
      <c r="Z33" s="892"/>
      <c r="AA33" s="892"/>
      <c r="AB33" s="892"/>
      <c r="AC33" s="892"/>
      <c r="AD33" s="893"/>
      <c r="AE33" s="1113">
        <v>685</v>
      </c>
      <c r="AF33" s="1114"/>
      <c r="AG33" s="1115"/>
      <c r="AH33" s="1113">
        <v>612</v>
      </c>
      <c r="AI33" s="1114"/>
      <c r="AJ33" s="1116"/>
      <c r="AK33" s="1117">
        <v>0</v>
      </c>
      <c r="AL33" s="1118"/>
      <c r="AM33" s="1118"/>
      <c r="AN33" s="1118"/>
      <c r="AO33" s="1118"/>
      <c r="AP33" s="1119"/>
      <c r="AQ33" s="1117">
        <v>0</v>
      </c>
      <c r="AR33" s="1118"/>
      <c r="AS33" s="1118"/>
      <c r="AT33" s="1118"/>
      <c r="AU33" s="1118"/>
      <c r="AV33" s="1119"/>
    </row>
    <row r="34" spans="1:50" ht="54" customHeight="1" x14ac:dyDescent="0.3">
      <c r="A34" s="186">
        <f t="shared" si="0"/>
        <v>0.12999999999999998</v>
      </c>
      <c r="B34" s="186">
        <f t="shared" si="0"/>
        <v>0.7000000000000004</v>
      </c>
      <c r="C34" s="191">
        <f t="shared" si="1"/>
        <v>81427.725714285712</v>
      </c>
      <c r="D34" s="191">
        <f t="shared" si="2"/>
        <v>290704.70000000019</v>
      </c>
      <c r="F34" s="1088" t="s">
        <v>2158</v>
      </c>
      <c r="G34" s="1089"/>
      <c r="H34" s="1089"/>
      <c r="I34" s="1090"/>
      <c r="J34" s="1091" t="s">
        <v>2484</v>
      </c>
      <c r="K34" s="1092"/>
      <c r="L34" s="1092"/>
      <c r="M34" s="1092"/>
      <c r="N34" s="1092"/>
      <c r="O34" s="1092"/>
      <c r="P34" s="1092"/>
      <c r="Q34" s="1092"/>
      <c r="R34" s="1092"/>
      <c r="S34" s="1092"/>
      <c r="T34" s="1092"/>
      <c r="U34" s="1092"/>
      <c r="V34" s="1092"/>
      <c r="W34" s="1092"/>
      <c r="X34" s="1092"/>
      <c r="Y34" s="1092"/>
      <c r="Z34" s="1092"/>
      <c r="AA34" s="1092"/>
      <c r="AB34" s="1092"/>
      <c r="AC34" s="1092"/>
      <c r="AD34" s="1093"/>
      <c r="AE34" s="1088">
        <v>52</v>
      </c>
      <c r="AF34" s="1089"/>
      <c r="AG34" s="1090"/>
      <c r="AH34" s="1088">
        <v>613</v>
      </c>
      <c r="AI34" s="1089"/>
      <c r="AJ34" s="1094"/>
      <c r="AK34" s="1137">
        <f>IFERROR(IF(AND( AK35,AK36,AK37,AK38,AK39,AK41,AK42,AK43)="","",SUM( AK35,AK36,AK37,AK38,AK39,AK41,AK42,AK43)),"")</f>
        <v>4384509</v>
      </c>
      <c r="AL34" s="1138"/>
      <c r="AM34" s="1138"/>
      <c r="AN34" s="1138"/>
      <c r="AO34" s="1138"/>
      <c r="AP34" s="1139"/>
      <c r="AQ34" s="1137">
        <f>IFERROR(IF(AND( AQ35,AQ36,AQ37,AQ38,AQ39,AQ41,AQ42,AQ43)="","",SUM( AQ35,AQ36,AQ37,AQ38,AQ39,AQ41,AQ42,AQ43)),"")</f>
        <v>2907030</v>
      </c>
      <c r="AR34" s="1138"/>
      <c r="AS34" s="1138"/>
      <c r="AT34" s="1138"/>
      <c r="AU34" s="1138"/>
      <c r="AV34" s="1139"/>
    </row>
    <row r="35" spans="1:50" ht="34.5" customHeight="1" x14ac:dyDescent="0.3">
      <c r="A35" s="186">
        <f t="shared" si="0"/>
        <v>0.13999999999999999</v>
      </c>
      <c r="B35" s="186">
        <f t="shared" si="0"/>
        <v>0.71000000000000041</v>
      </c>
      <c r="C35" s="191">
        <f t="shared" si="1"/>
        <v>39889.359999999993</v>
      </c>
      <c r="D35" s="191">
        <f t="shared" si="2"/>
        <v>137495.54285714292</v>
      </c>
      <c r="F35" s="1113" t="s">
        <v>2456</v>
      </c>
      <c r="G35" s="1114"/>
      <c r="H35" s="1114"/>
      <c r="I35" s="1115"/>
      <c r="J35" s="1140" t="s">
        <v>2485</v>
      </c>
      <c r="K35" s="1141"/>
      <c r="L35" s="1141"/>
      <c r="M35" s="1141"/>
      <c r="N35" s="1141"/>
      <c r="O35" s="1141"/>
      <c r="P35" s="1141"/>
      <c r="Q35" s="1141"/>
      <c r="R35" s="1141"/>
      <c r="S35" s="1141"/>
      <c r="T35" s="1141"/>
      <c r="U35" s="1141"/>
      <c r="V35" s="1141"/>
      <c r="W35" s="1141"/>
      <c r="X35" s="1141"/>
      <c r="Y35" s="1141"/>
      <c r="Z35" s="1141"/>
      <c r="AA35" s="1141"/>
      <c r="AB35" s="1141"/>
      <c r="AC35" s="1141"/>
      <c r="AD35" s="1142"/>
      <c r="AE35" s="1113" t="s">
        <v>2486</v>
      </c>
      <c r="AF35" s="1114"/>
      <c r="AG35" s="1115"/>
      <c r="AH35" s="1113">
        <v>614</v>
      </c>
      <c r="AI35" s="1114"/>
      <c r="AJ35" s="1116"/>
      <c r="AK35" s="1117">
        <v>1994411</v>
      </c>
      <c r="AL35" s="1118"/>
      <c r="AM35" s="1118"/>
      <c r="AN35" s="1118"/>
      <c r="AO35" s="1118"/>
      <c r="AP35" s="1119"/>
      <c r="AQ35" s="1117">
        <v>1355573</v>
      </c>
      <c r="AR35" s="1118"/>
      <c r="AS35" s="1118"/>
      <c r="AT35" s="1118"/>
      <c r="AU35" s="1118"/>
      <c r="AV35" s="1119"/>
    </row>
    <row r="36" spans="1:50" ht="34.5" customHeight="1" x14ac:dyDescent="0.3">
      <c r="A36" s="186">
        <f t="shared" si="0"/>
        <v>0.15</v>
      </c>
      <c r="B36" s="186">
        <f t="shared" si="0"/>
        <v>0.72000000000000042</v>
      </c>
      <c r="C36" s="191">
        <f t="shared" si="1"/>
        <v>3502.125</v>
      </c>
      <c r="D36" s="191">
        <f t="shared" si="2"/>
        <v>11082.232000000005</v>
      </c>
      <c r="F36" s="1113" t="s">
        <v>2458</v>
      </c>
      <c r="G36" s="1114"/>
      <c r="H36" s="1114"/>
      <c r="I36" s="1115"/>
      <c r="J36" s="891" t="s">
        <v>2487</v>
      </c>
      <c r="K36" s="892"/>
      <c r="L36" s="892"/>
      <c r="M36" s="892"/>
      <c r="N36" s="892"/>
      <c r="O36" s="892"/>
      <c r="P36" s="892"/>
      <c r="Q36" s="892"/>
      <c r="R36" s="892"/>
      <c r="S36" s="892"/>
      <c r="T36" s="892"/>
      <c r="U36" s="892"/>
      <c r="V36" s="892"/>
      <c r="W36" s="892"/>
      <c r="X36" s="892"/>
      <c r="Y36" s="892"/>
      <c r="Z36" s="892"/>
      <c r="AA36" s="892"/>
      <c r="AB36" s="892"/>
      <c r="AC36" s="892"/>
      <c r="AD36" s="893"/>
      <c r="AE36" s="1113" t="s">
        <v>2486</v>
      </c>
      <c r="AF36" s="1114"/>
      <c r="AG36" s="1115"/>
      <c r="AH36" s="1113">
        <v>615</v>
      </c>
      <c r="AI36" s="1114"/>
      <c r="AJ36" s="1116"/>
      <c r="AK36" s="1117">
        <v>140039</v>
      </c>
      <c r="AL36" s="1118"/>
      <c r="AM36" s="1118"/>
      <c r="AN36" s="1118"/>
      <c r="AO36" s="1118"/>
      <c r="AP36" s="1119"/>
      <c r="AQ36" s="1117">
        <v>76948</v>
      </c>
      <c r="AR36" s="1118"/>
      <c r="AS36" s="1118"/>
      <c r="AT36" s="1118"/>
      <c r="AU36" s="1118"/>
      <c r="AV36" s="1119"/>
    </row>
    <row r="37" spans="1:50" ht="34.5" customHeight="1" x14ac:dyDescent="0.3">
      <c r="A37" s="186">
        <f t="shared" si="0"/>
        <v>0.16</v>
      </c>
      <c r="B37" s="186">
        <f t="shared" si="0"/>
        <v>0.73000000000000043</v>
      </c>
      <c r="C37" s="191">
        <f t="shared" si="1"/>
        <v>23898.257142857143</v>
      </c>
      <c r="D37" s="191">
        <f t="shared" si="2"/>
        <v>83415.30166666671</v>
      </c>
      <c r="F37" s="1113" t="s">
        <v>2488</v>
      </c>
      <c r="G37" s="1114"/>
      <c r="H37" s="1114"/>
      <c r="I37" s="1115"/>
      <c r="J37" s="1149" t="s">
        <v>2447</v>
      </c>
      <c r="K37" s="1150"/>
      <c r="L37" s="1150"/>
      <c r="M37" s="1150"/>
      <c r="N37" s="1150"/>
      <c r="O37" s="1150"/>
      <c r="P37" s="1150"/>
      <c r="Q37" s="1150"/>
      <c r="R37" s="1150"/>
      <c r="S37" s="1150"/>
      <c r="T37" s="1150"/>
      <c r="U37" s="1150"/>
      <c r="V37" s="1150"/>
      <c r="W37" s="1150"/>
      <c r="X37" s="1150"/>
      <c r="Y37" s="1150"/>
      <c r="Z37" s="1150"/>
      <c r="AA37" s="1150"/>
      <c r="AB37" s="1150"/>
      <c r="AC37" s="1150"/>
      <c r="AD37" s="1151"/>
      <c r="AE37" s="1113" t="s">
        <v>2486</v>
      </c>
      <c r="AF37" s="1114"/>
      <c r="AG37" s="1115"/>
      <c r="AH37" s="1113">
        <v>616</v>
      </c>
      <c r="AI37" s="1114"/>
      <c r="AJ37" s="1116"/>
      <c r="AK37" s="1117">
        <v>1045498</v>
      </c>
      <c r="AL37" s="1118"/>
      <c r="AM37" s="1118"/>
      <c r="AN37" s="1118"/>
      <c r="AO37" s="1118"/>
      <c r="AP37" s="1119"/>
      <c r="AQ37" s="1117">
        <v>685591</v>
      </c>
      <c r="AR37" s="1118"/>
      <c r="AS37" s="1118"/>
      <c r="AT37" s="1118"/>
      <c r="AU37" s="1118"/>
      <c r="AV37" s="1119"/>
    </row>
    <row r="38" spans="1:50" ht="34.5" customHeight="1" x14ac:dyDescent="0.3">
      <c r="A38" s="186">
        <f t="shared" si="0"/>
        <v>0.17</v>
      </c>
      <c r="B38" s="186">
        <f t="shared" si="0"/>
        <v>0.74000000000000044</v>
      </c>
      <c r="C38" s="191">
        <f t="shared" si="1"/>
        <v>11344.051666666668</v>
      </c>
      <c r="D38" s="191">
        <f t="shared" si="2"/>
        <v>28641.713333333355</v>
      </c>
      <c r="F38" s="1143" t="s">
        <v>2489</v>
      </c>
      <c r="G38" s="1144"/>
      <c r="H38" s="1144"/>
      <c r="I38" s="1145"/>
      <c r="J38" s="1146" t="s">
        <v>2448</v>
      </c>
      <c r="K38" s="1147"/>
      <c r="L38" s="1147"/>
      <c r="M38" s="1147"/>
      <c r="N38" s="1147"/>
      <c r="O38" s="1147"/>
      <c r="P38" s="1147"/>
      <c r="Q38" s="1147"/>
      <c r="R38" s="1147"/>
      <c r="S38" s="1147"/>
      <c r="T38" s="1147"/>
      <c r="U38" s="1147"/>
      <c r="V38" s="1147"/>
      <c r="W38" s="1147"/>
      <c r="X38" s="1147"/>
      <c r="Y38" s="1147"/>
      <c r="Z38" s="1147"/>
      <c r="AA38" s="1147"/>
      <c r="AB38" s="1147"/>
      <c r="AC38" s="1147"/>
      <c r="AD38" s="1148"/>
      <c r="AE38" s="1143" t="s">
        <v>2486</v>
      </c>
      <c r="AF38" s="1144"/>
      <c r="AG38" s="1145"/>
      <c r="AH38" s="1113">
        <v>617</v>
      </c>
      <c r="AI38" s="1114"/>
      <c r="AJ38" s="1116"/>
      <c r="AK38" s="1117">
        <v>400337</v>
      </c>
      <c r="AL38" s="1118"/>
      <c r="AM38" s="1118"/>
      <c r="AN38" s="1118"/>
      <c r="AO38" s="1118"/>
      <c r="AP38" s="1119"/>
      <c r="AQ38" s="1117">
        <v>232216</v>
      </c>
      <c r="AR38" s="1118"/>
      <c r="AS38" s="1118"/>
      <c r="AT38" s="1118"/>
      <c r="AU38" s="1118"/>
      <c r="AV38" s="1119"/>
      <c r="AX38" s="1152"/>
    </row>
    <row r="39" spans="1:50" ht="34.5" customHeight="1" x14ac:dyDescent="0.3">
      <c r="A39" s="186">
        <f t="shared" ref="A39:B54" si="3">A38+0.01</f>
        <v>0.18000000000000002</v>
      </c>
      <c r="B39" s="186">
        <f t="shared" si="3"/>
        <v>0.75000000000000044</v>
      </c>
      <c r="C39" s="191">
        <f t="shared" si="1"/>
        <v>967.81600000000003</v>
      </c>
      <c r="D39" s="191">
        <f t="shared" si="2"/>
        <v>1745.0500000000011</v>
      </c>
      <c r="F39" s="1143" t="s">
        <v>2490</v>
      </c>
      <c r="G39" s="1144"/>
      <c r="H39" s="1144"/>
      <c r="I39" s="1145"/>
      <c r="J39" s="891" t="s">
        <v>2491</v>
      </c>
      <c r="K39" s="892"/>
      <c r="L39" s="892"/>
      <c r="M39" s="892"/>
      <c r="N39" s="892"/>
      <c r="O39" s="892"/>
      <c r="P39" s="892"/>
      <c r="Q39" s="892"/>
      <c r="R39" s="892"/>
      <c r="S39" s="892"/>
      <c r="T39" s="892"/>
      <c r="U39" s="892"/>
      <c r="V39" s="892"/>
      <c r="W39" s="892"/>
      <c r="X39" s="892"/>
      <c r="Y39" s="892"/>
      <c r="Z39" s="892"/>
      <c r="AA39" s="892"/>
      <c r="AB39" s="892"/>
      <c r="AC39" s="892"/>
      <c r="AD39" s="893"/>
      <c r="AE39" s="1143">
        <v>523</v>
      </c>
      <c r="AF39" s="1144"/>
      <c r="AG39" s="1145"/>
      <c r="AH39" s="1113">
        <v>618</v>
      </c>
      <c r="AI39" s="1114"/>
      <c r="AJ39" s="1116"/>
      <c r="AK39" s="1117">
        <v>26851</v>
      </c>
      <c r="AL39" s="1118"/>
      <c r="AM39" s="1118"/>
      <c r="AN39" s="1118"/>
      <c r="AO39" s="1118"/>
      <c r="AP39" s="1119"/>
      <c r="AQ39" s="1117">
        <v>11622</v>
      </c>
      <c r="AR39" s="1118"/>
      <c r="AS39" s="1118"/>
      <c r="AT39" s="1118"/>
      <c r="AU39" s="1118"/>
      <c r="AV39" s="1119"/>
      <c r="AX39" s="1152"/>
    </row>
    <row r="40" spans="1:50" ht="34.5" customHeight="1" x14ac:dyDescent="0.3">
      <c r="A40" s="186">
        <f t="shared" si="3"/>
        <v>0.19000000000000003</v>
      </c>
      <c r="B40" s="186">
        <f t="shared" si="3"/>
        <v>0.76000000000000045</v>
      </c>
      <c r="C40" s="191">
        <f t="shared" si="1"/>
        <v>1010.6980000000002</v>
      </c>
      <c r="D40" s="191">
        <f t="shared" si="2"/>
        <v>1715.104000000001</v>
      </c>
      <c r="F40" s="1143" t="s">
        <v>2492</v>
      </c>
      <c r="G40" s="1144"/>
      <c r="H40" s="1144"/>
      <c r="I40" s="1145"/>
      <c r="J40" s="891" t="s">
        <v>2493</v>
      </c>
      <c r="K40" s="892"/>
      <c r="L40" s="892"/>
      <c r="M40" s="892"/>
      <c r="N40" s="892"/>
      <c r="O40" s="892"/>
      <c r="P40" s="892"/>
      <c r="Q40" s="892"/>
      <c r="R40" s="892"/>
      <c r="S40" s="892"/>
      <c r="T40" s="892"/>
      <c r="U40" s="892"/>
      <c r="V40" s="892"/>
      <c r="W40" s="892"/>
      <c r="X40" s="892"/>
      <c r="Y40" s="892"/>
      <c r="Z40" s="892"/>
      <c r="AA40" s="892"/>
      <c r="AB40" s="892"/>
      <c r="AC40" s="892"/>
      <c r="AD40" s="893"/>
      <c r="AE40" s="1143" t="s">
        <v>2494</v>
      </c>
      <c r="AF40" s="1144"/>
      <c r="AG40" s="1145"/>
      <c r="AH40" s="1113">
        <v>619</v>
      </c>
      <c r="AI40" s="1114"/>
      <c r="AJ40" s="1116"/>
      <c r="AK40" s="1117">
        <v>26566</v>
      </c>
      <c r="AL40" s="1118"/>
      <c r="AM40" s="1118"/>
      <c r="AN40" s="1118"/>
      <c r="AO40" s="1118"/>
      <c r="AP40" s="1119"/>
      <c r="AQ40" s="1117">
        <v>11272</v>
      </c>
      <c r="AR40" s="1118"/>
      <c r="AS40" s="1118"/>
      <c r="AT40" s="1118"/>
      <c r="AU40" s="1118"/>
      <c r="AV40" s="1119"/>
      <c r="AX40" s="1152"/>
    </row>
    <row r="41" spans="1:50" ht="34.5" customHeight="1" x14ac:dyDescent="0.3">
      <c r="A41" s="186">
        <f t="shared" si="3"/>
        <v>0.20000000000000004</v>
      </c>
      <c r="B41" s="186">
        <f t="shared" si="3"/>
        <v>0.77000000000000046</v>
      </c>
      <c r="C41" s="191">
        <f t="shared" si="1"/>
        <v>24622.100000000006</v>
      </c>
      <c r="D41" s="191">
        <f t="shared" si="2"/>
        <v>67763.823333333377</v>
      </c>
      <c r="F41" s="1143" t="s">
        <v>2495</v>
      </c>
      <c r="G41" s="1144"/>
      <c r="H41" s="1144"/>
      <c r="I41" s="1145"/>
      <c r="J41" s="891" t="s">
        <v>2496</v>
      </c>
      <c r="K41" s="892"/>
      <c r="L41" s="892"/>
      <c r="M41" s="892"/>
      <c r="N41" s="892"/>
      <c r="O41" s="892"/>
      <c r="P41" s="892"/>
      <c r="Q41" s="892"/>
      <c r="R41" s="892"/>
      <c r="S41" s="892"/>
      <c r="T41" s="892"/>
      <c r="U41" s="892"/>
      <c r="V41" s="892"/>
      <c r="W41" s="892"/>
      <c r="X41" s="892"/>
      <c r="Y41" s="892"/>
      <c r="Z41" s="892"/>
      <c r="AA41" s="892"/>
      <c r="AB41" s="892"/>
      <c r="AC41" s="892"/>
      <c r="AD41" s="893"/>
      <c r="AE41" s="1143">
        <v>524</v>
      </c>
      <c r="AF41" s="1144"/>
      <c r="AG41" s="1145"/>
      <c r="AH41" s="1113">
        <v>620</v>
      </c>
      <c r="AI41" s="1114"/>
      <c r="AJ41" s="1116"/>
      <c r="AK41" s="1117">
        <v>738627</v>
      </c>
      <c r="AL41" s="1118"/>
      <c r="AM41" s="1118"/>
      <c r="AN41" s="1118"/>
      <c r="AO41" s="1118"/>
      <c r="AP41" s="1119"/>
      <c r="AQ41" s="1117">
        <v>528016</v>
      </c>
      <c r="AR41" s="1118"/>
      <c r="AS41" s="1118"/>
      <c r="AT41" s="1118"/>
      <c r="AU41" s="1118"/>
      <c r="AV41" s="1119"/>
      <c r="AX41" s="1152"/>
    </row>
    <row r="42" spans="1:50" ht="34.5" customHeight="1" x14ac:dyDescent="0.3">
      <c r="A42" s="186">
        <f t="shared" si="3"/>
        <v>0.21000000000000005</v>
      </c>
      <c r="B42" s="186">
        <f t="shared" si="3"/>
        <v>0.78000000000000047</v>
      </c>
      <c r="C42" s="191">
        <f t="shared" si="1"/>
        <v>1616.9920000000004</v>
      </c>
      <c r="D42" s="191">
        <f t="shared" si="2"/>
        <v>2571.2560000000017</v>
      </c>
      <c r="F42" s="1143" t="s">
        <v>2497</v>
      </c>
      <c r="G42" s="1144"/>
      <c r="H42" s="1144"/>
      <c r="I42" s="1145"/>
      <c r="J42" s="891" t="s">
        <v>2498</v>
      </c>
      <c r="K42" s="892"/>
      <c r="L42" s="892"/>
      <c r="M42" s="892"/>
      <c r="N42" s="892"/>
      <c r="O42" s="892"/>
      <c r="P42" s="892"/>
      <c r="Q42" s="892"/>
      <c r="R42" s="892"/>
      <c r="S42" s="892"/>
      <c r="T42" s="892"/>
      <c r="U42" s="892"/>
      <c r="V42" s="892"/>
      <c r="W42" s="892"/>
      <c r="X42" s="892"/>
      <c r="Y42" s="892"/>
      <c r="Z42" s="892"/>
      <c r="AA42" s="892"/>
      <c r="AB42" s="892"/>
      <c r="AC42" s="892"/>
      <c r="AD42" s="893"/>
      <c r="AE42" s="1143">
        <v>527</v>
      </c>
      <c r="AF42" s="1144"/>
      <c r="AG42" s="1145"/>
      <c r="AH42" s="1113">
        <v>621</v>
      </c>
      <c r="AI42" s="1114"/>
      <c r="AJ42" s="1116"/>
      <c r="AK42" s="1117">
        <v>38471</v>
      </c>
      <c r="AL42" s="1118"/>
      <c r="AM42" s="1118"/>
      <c r="AN42" s="1118"/>
      <c r="AO42" s="1118"/>
      <c r="AP42" s="1119"/>
      <c r="AQ42" s="1117">
        <v>16471</v>
      </c>
      <c r="AR42" s="1118"/>
      <c r="AS42" s="1118"/>
      <c r="AT42" s="1118"/>
      <c r="AU42" s="1118"/>
      <c r="AV42" s="1119"/>
      <c r="AX42" s="1152"/>
    </row>
    <row r="43" spans="1:50" ht="34.5" customHeight="1" x14ac:dyDescent="0.3">
      <c r="A43" s="186">
        <f t="shared" si="3"/>
        <v>0.22000000000000006</v>
      </c>
      <c r="B43" s="186">
        <f t="shared" si="3"/>
        <v>0.79000000000000048</v>
      </c>
      <c r="C43" s="191">
        <f t="shared" si="1"/>
        <v>21.38666666666667</v>
      </c>
      <c r="D43" s="191">
        <f t="shared" si="2"/>
        <v>157.94666666666677</v>
      </c>
      <c r="F43" s="1143" t="s">
        <v>2499</v>
      </c>
      <c r="G43" s="1144"/>
      <c r="H43" s="1144"/>
      <c r="I43" s="1145"/>
      <c r="J43" s="891" t="s">
        <v>2500</v>
      </c>
      <c r="K43" s="892"/>
      <c r="L43" s="892"/>
      <c r="M43" s="892"/>
      <c r="N43" s="892"/>
      <c r="O43" s="892"/>
      <c r="P43" s="892"/>
      <c r="Q43" s="892"/>
      <c r="R43" s="892"/>
      <c r="S43" s="892"/>
      <c r="T43" s="892"/>
      <c r="U43" s="892"/>
      <c r="V43" s="892"/>
      <c r="W43" s="892"/>
      <c r="X43" s="892"/>
      <c r="Y43" s="892"/>
      <c r="Z43" s="892"/>
      <c r="AA43" s="892"/>
      <c r="AB43" s="892"/>
      <c r="AC43" s="892"/>
      <c r="AD43" s="893"/>
      <c r="AE43" s="1143">
        <v>529</v>
      </c>
      <c r="AF43" s="1144"/>
      <c r="AG43" s="1145"/>
      <c r="AH43" s="1113">
        <v>622</v>
      </c>
      <c r="AI43" s="1114"/>
      <c r="AJ43" s="1116"/>
      <c r="AK43" s="1117">
        <v>275</v>
      </c>
      <c r="AL43" s="1118"/>
      <c r="AM43" s="1118"/>
      <c r="AN43" s="1118"/>
      <c r="AO43" s="1118"/>
      <c r="AP43" s="1119"/>
      <c r="AQ43" s="1117">
        <v>593</v>
      </c>
      <c r="AR43" s="1118"/>
      <c r="AS43" s="1118"/>
      <c r="AT43" s="1118"/>
      <c r="AU43" s="1118"/>
      <c r="AV43" s="1119"/>
      <c r="AX43" s="1152"/>
    </row>
    <row r="44" spans="1:50" ht="36" customHeight="1" x14ac:dyDescent="0.3">
      <c r="A44" s="186">
        <f t="shared" si="3"/>
        <v>0.23000000000000007</v>
      </c>
      <c r="B44" s="186">
        <f t="shared" si="3"/>
        <v>0.80000000000000049</v>
      </c>
      <c r="C44" s="191">
        <f t="shared" si="1"/>
        <v>21121.938333333339</v>
      </c>
      <c r="D44" s="191">
        <f t="shared" si="2"/>
        <v>58439.133333333375</v>
      </c>
      <c r="F44" s="1153" t="s">
        <v>2501</v>
      </c>
      <c r="G44" s="1154"/>
      <c r="H44" s="1154"/>
      <c r="I44" s="1155"/>
      <c r="J44" s="894" t="s">
        <v>2502</v>
      </c>
      <c r="K44" s="895"/>
      <c r="L44" s="895"/>
      <c r="M44" s="895"/>
      <c r="N44" s="895"/>
      <c r="O44" s="895"/>
      <c r="P44" s="895"/>
      <c r="Q44" s="895"/>
      <c r="R44" s="895"/>
      <c r="S44" s="895"/>
      <c r="T44" s="895"/>
      <c r="U44" s="895"/>
      <c r="V44" s="895"/>
      <c r="W44" s="895"/>
      <c r="X44" s="895"/>
      <c r="Y44" s="895"/>
      <c r="Z44" s="895"/>
      <c r="AA44" s="895"/>
      <c r="AB44" s="895"/>
      <c r="AC44" s="895"/>
      <c r="AD44" s="896"/>
      <c r="AE44" s="1153">
        <v>53</v>
      </c>
      <c r="AF44" s="1154"/>
      <c r="AG44" s="1155"/>
      <c r="AH44" s="1088">
        <v>623</v>
      </c>
      <c r="AI44" s="1089"/>
      <c r="AJ44" s="1094"/>
      <c r="AK44" s="1137">
        <f>IFERROR(IF(AND(AK45,AK46,AK47,AK48,AK49,AK50,AK51,AK52,AK53)="","",SUM(AK45,AK46,AK47,AK48,AK49,AK50,AK51,AK52,AK53)),"")</f>
        <v>550975</v>
      </c>
      <c r="AL44" s="1138"/>
      <c r="AM44" s="1138"/>
      <c r="AN44" s="1138"/>
      <c r="AO44" s="1138"/>
      <c r="AP44" s="1139"/>
      <c r="AQ44" s="1137">
        <f>IFERROR(IF(AND(AQ45,AQ46,AQ47,AQ48,AQ49,AQ50,AQ51,AQ52,AQ53)="","",SUM(AQ45,AQ46,AQ47,AQ48,AQ49,AQ50,AQ51,AQ52,AQ53)),"")</f>
        <v>438280</v>
      </c>
      <c r="AR44" s="1138"/>
      <c r="AS44" s="1138"/>
      <c r="AT44" s="1138"/>
      <c r="AU44" s="1138"/>
      <c r="AV44" s="1139"/>
      <c r="AX44" s="1152"/>
    </row>
    <row r="45" spans="1:50" ht="34.5" customHeight="1" x14ac:dyDescent="0.3">
      <c r="A45" s="186">
        <f t="shared" si="3"/>
        <v>0.24000000000000007</v>
      </c>
      <c r="B45" s="186">
        <f t="shared" si="3"/>
        <v>0.8100000000000005</v>
      </c>
      <c r="C45" s="191">
        <f t="shared" si="1"/>
        <v>1.24</v>
      </c>
      <c r="D45" s="191">
        <f t="shared" si="2"/>
        <v>1.8100000000000005</v>
      </c>
      <c r="F45" s="1143" t="s">
        <v>2503</v>
      </c>
      <c r="G45" s="1144"/>
      <c r="H45" s="1144"/>
      <c r="I45" s="1145"/>
      <c r="J45" s="891" t="s">
        <v>2504</v>
      </c>
      <c r="K45" s="892"/>
      <c r="L45" s="892"/>
      <c r="M45" s="892"/>
      <c r="N45" s="892"/>
      <c r="O45" s="892"/>
      <c r="P45" s="892"/>
      <c r="Q45" s="892"/>
      <c r="R45" s="892"/>
      <c r="S45" s="892"/>
      <c r="T45" s="892"/>
      <c r="U45" s="892"/>
      <c r="V45" s="892"/>
      <c r="W45" s="892"/>
      <c r="X45" s="892"/>
      <c r="Y45" s="892"/>
      <c r="Z45" s="892"/>
      <c r="AA45" s="892"/>
      <c r="AB45" s="892"/>
      <c r="AC45" s="892"/>
      <c r="AD45" s="893"/>
      <c r="AE45" s="1143">
        <v>530</v>
      </c>
      <c r="AF45" s="1144"/>
      <c r="AG45" s="1145"/>
      <c r="AH45" s="1113">
        <v>624</v>
      </c>
      <c r="AI45" s="1114"/>
      <c r="AJ45" s="1116"/>
      <c r="AK45" s="1117">
        <v>0</v>
      </c>
      <c r="AL45" s="1118"/>
      <c r="AM45" s="1118"/>
      <c r="AN45" s="1118"/>
      <c r="AO45" s="1118"/>
      <c r="AP45" s="1119"/>
      <c r="AQ45" s="1117">
        <v>0</v>
      </c>
      <c r="AR45" s="1118"/>
      <c r="AS45" s="1118"/>
      <c r="AT45" s="1118"/>
      <c r="AU45" s="1118"/>
      <c r="AV45" s="1119"/>
      <c r="AX45" s="1152"/>
    </row>
    <row r="46" spans="1:50" ht="34.5" customHeight="1" x14ac:dyDescent="0.3">
      <c r="A46" s="186">
        <f t="shared" si="3"/>
        <v>0.25000000000000006</v>
      </c>
      <c r="B46" s="186">
        <f t="shared" si="3"/>
        <v>0.82000000000000051</v>
      </c>
      <c r="C46" s="191">
        <f t="shared" si="1"/>
        <v>85.875000000000014</v>
      </c>
      <c r="D46" s="191">
        <f t="shared" si="2"/>
        <v>289.23000000000019</v>
      </c>
      <c r="F46" s="1143" t="s">
        <v>2505</v>
      </c>
      <c r="G46" s="1144"/>
      <c r="H46" s="1144"/>
      <c r="I46" s="1145"/>
      <c r="J46" s="891" t="s">
        <v>2506</v>
      </c>
      <c r="K46" s="892"/>
      <c r="L46" s="892"/>
      <c r="M46" s="892"/>
      <c r="N46" s="892"/>
      <c r="O46" s="892"/>
      <c r="P46" s="892"/>
      <c r="Q46" s="892"/>
      <c r="R46" s="892"/>
      <c r="S46" s="892"/>
      <c r="T46" s="892"/>
      <c r="U46" s="892"/>
      <c r="V46" s="892"/>
      <c r="W46" s="892"/>
      <c r="X46" s="892"/>
      <c r="Y46" s="892"/>
      <c r="Z46" s="892"/>
      <c r="AA46" s="892"/>
      <c r="AB46" s="892"/>
      <c r="AC46" s="892"/>
      <c r="AD46" s="893"/>
      <c r="AE46" s="1143">
        <v>531</v>
      </c>
      <c r="AF46" s="1144"/>
      <c r="AG46" s="1145"/>
      <c r="AH46" s="1113">
        <v>625</v>
      </c>
      <c r="AI46" s="1114"/>
      <c r="AJ46" s="1116"/>
      <c r="AK46" s="1117">
        <v>1354</v>
      </c>
      <c r="AL46" s="1118"/>
      <c r="AM46" s="1118"/>
      <c r="AN46" s="1118"/>
      <c r="AO46" s="1118"/>
      <c r="AP46" s="1119"/>
      <c r="AQ46" s="1117">
        <v>1402</v>
      </c>
      <c r="AR46" s="1118"/>
      <c r="AS46" s="1118"/>
      <c r="AT46" s="1118"/>
      <c r="AU46" s="1118"/>
      <c r="AV46" s="1119"/>
      <c r="AX46" s="1152"/>
    </row>
    <row r="47" spans="1:50" ht="34.5" customHeight="1" x14ac:dyDescent="0.3">
      <c r="A47" s="186">
        <f t="shared" si="3"/>
        <v>0.26000000000000006</v>
      </c>
      <c r="B47" s="186">
        <f t="shared" si="3"/>
        <v>0.83000000000000052</v>
      </c>
      <c r="C47" s="191">
        <f t="shared" si="1"/>
        <v>2919.9160000000011</v>
      </c>
      <c r="D47" s="191">
        <f t="shared" si="2"/>
        <v>11916.646000000008</v>
      </c>
      <c r="F47" s="1143" t="s">
        <v>2507</v>
      </c>
      <c r="G47" s="1144"/>
      <c r="H47" s="1144"/>
      <c r="I47" s="1145"/>
      <c r="J47" s="891" t="s">
        <v>2508</v>
      </c>
      <c r="K47" s="892"/>
      <c r="L47" s="892"/>
      <c r="M47" s="892"/>
      <c r="N47" s="892"/>
      <c r="O47" s="892"/>
      <c r="P47" s="892"/>
      <c r="Q47" s="892"/>
      <c r="R47" s="892"/>
      <c r="S47" s="892"/>
      <c r="T47" s="892"/>
      <c r="U47" s="892"/>
      <c r="V47" s="892"/>
      <c r="W47" s="892"/>
      <c r="X47" s="892"/>
      <c r="Y47" s="892"/>
      <c r="Z47" s="892"/>
      <c r="AA47" s="892"/>
      <c r="AB47" s="892"/>
      <c r="AC47" s="892"/>
      <c r="AD47" s="893"/>
      <c r="AE47" s="1143">
        <v>532</v>
      </c>
      <c r="AF47" s="1144"/>
      <c r="AG47" s="1145"/>
      <c r="AH47" s="1113">
        <v>626</v>
      </c>
      <c r="AI47" s="1114"/>
      <c r="AJ47" s="1116"/>
      <c r="AK47" s="1117">
        <v>56128</v>
      </c>
      <c r="AL47" s="1118"/>
      <c r="AM47" s="1118"/>
      <c r="AN47" s="1118"/>
      <c r="AO47" s="1118"/>
      <c r="AP47" s="1119"/>
      <c r="AQ47" s="1117">
        <v>71776</v>
      </c>
      <c r="AR47" s="1118"/>
      <c r="AS47" s="1118"/>
      <c r="AT47" s="1118"/>
      <c r="AU47" s="1118"/>
      <c r="AV47" s="1119"/>
      <c r="AX47" s="1152"/>
    </row>
    <row r="48" spans="1:50" ht="34.5" customHeight="1" x14ac:dyDescent="0.3">
      <c r="A48" s="186">
        <f t="shared" si="3"/>
        <v>0.27000000000000007</v>
      </c>
      <c r="B48" s="186">
        <f t="shared" si="3"/>
        <v>0.84000000000000052</v>
      </c>
      <c r="C48" s="191">
        <f t="shared" si="1"/>
        <v>933.85000000000025</v>
      </c>
      <c r="D48" s="191">
        <f t="shared" si="2"/>
        <v>3238.1920000000018</v>
      </c>
      <c r="F48" s="1143" t="s">
        <v>2509</v>
      </c>
      <c r="G48" s="1144"/>
      <c r="H48" s="1144"/>
      <c r="I48" s="1145"/>
      <c r="J48" s="891" t="s">
        <v>2510</v>
      </c>
      <c r="K48" s="892"/>
      <c r="L48" s="892"/>
      <c r="M48" s="892"/>
      <c r="N48" s="892"/>
      <c r="O48" s="892"/>
      <c r="P48" s="892"/>
      <c r="Q48" s="892"/>
      <c r="R48" s="892"/>
      <c r="S48" s="892"/>
      <c r="T48" s="892"/>
      <c r="U48" s="892"/>
      <c r="V48" s="892"/>
      <c r="W48" s="892"/>
      <c r="X48" s="892"/>
      <c r="Y48" s="892"/>
      <c r="Z48" s="892"/>
      <c r="AA48" s="892"/>
      <c r="AB48" s="892"/>
      <c r="AC48" s="892"/>
      <c r="AD48" s="893"/>
      <c r="AE48" s="1143">
        <v>533</v>
      </c>
      <c r="AF48" s="1144"/>
      <c r="AG48" s="1145"/>
      <c r="AH48" s="1113">
        <v>627</v>
      </c>
      <c r="AI48" s="1114"/>
      <c r="AJ48" s="1116"/>
      <c r="AK48" s="1117">
        <v>17270</v>
      </c>
      <c r="AL48" s="1118"/>
      <c r="AM48" s="1118"/>
      <c r="AN48" s="1118"/>
      <c r="AO48" s="1118"/>
      <c r="AP48" s="1119"/>
      <c r="AQ48" s="1117">
        <v>19264</v>
      </c>
      <c r="AR48" s="1118"/>
      <c r="AS48" s="1118"/>
      <c r="AT48" s="1118"/>
      <c r="AU48" s="1118"/>
      <c r="AV48" s="1119"/>
      <c r="AX48" s="1152"/>
    </row>
    <row r="49" spans="1:50" ht="34.5" customHeight="1" x14ac:dyDescent="0.3">
      <c r="A49" s="186">
        <f t="shared" si="3"/>
        <v>0.28000000000000008</v>
      </c>
      <c r="B49" s="186">
        <f t="shared" si="3"/>
        <v>0.85000000000000053</v>
      </c>
      <c r="C49" s="191">
        <f t="shared" si="1"/>
        <v>1.28</v>
      </c>
      <c r="D49" s="191">
        <f t="shared" si="2"/>
        <v>1.8500000000000005</v>
      </c>
      <c r="F49" s="1143" t="s">
        <v>2511</v>
      </c>
      <c r="G49" s="1144"/>
      <c r="H49" s="1144"/>
      <c r="I49" s="1145"/>
      <c r="J49" s="891" t="s">
        <v>2512</v>
      </c>
      <c r="K49" s="892"/>
      <c r="L49" s="892"/>
      <c r="M49" s="892"/>
      <c r="N49" s="892"/>
      <c r="O49" s="892"/>
      <c r="P49" s="892"/>
      <c r="Q49" s="892"/>
      <c r="R49" s="892"/>
      <c r="S49" s="892"/>
      <c r="T49" s="892"/>
      <c r="U49" s="892"/>
      <c r="V49" s="892"/>
      <c r="W49" s="892"/>
      <c r="X49" s="892"/>
      <c r="Y49" s="892"/>
      <c r="Z49" s="892"/>
      <c r="AA49" s="892"/>
      <c r="AB49" s="892"/>
      <c r="AC49" s="892"/>
      <c r="AD49" s="893"/>
      <c r="AE49" s="1143">
        <v>534</v>
      </c>
      <c r="AF49" s="1144"/>
      <c r="AG49" s="1145"/>
      <c r="AH49" s="1113">
        <v>628</v>
      </c>
      <c r="AI49" s="1114"/>
      <c r="AJ49" s="1116"/>
      <c r="AK49" s="1117">
        <v>0</v>
      </c>
      <c r="AL49" s="1118"/>
      <c r="AM49" s="1118"/>
      <c r="AN49" s="1118"/>
      <c r="AO49" s="1118"/>
      <c r="AP49" s="1119"/>
      <c r="AQ49" s="1117">
        <v>0</v>
      </c>
      <c r="AR49" s="1118"/>
      <c r="AS49" s="1118"/>
      <c r="AT49" s="1118"/>
      <c r="AU49" s="1118"/>
      <c r="AV49" s="1119"/>
      <c r="AX49" s="1152"/>
    </row>
    <row r="50" spans="1:50" ht="34.5" customHeight="1" x14ac:dyDescent="0.3">
      <c r="A50" s="186">
        <f t="shared" si="3"/>
        <v>0.29000000000000009</v>
      </c>
      <c r="B50" s="186">
        <f t="shared" si="3"/>
        <v>0.86000000000000054</v>
      </c>
      <c r="C50" s="191">
        <f t="shared" si="1"/>
        <v>24.490000000000006</v>
      </c>
      <c r="D50" s="191">
        <f t="shared" si="2"/>
        <v>1270.3600000000008</v>
      </c>
      <c r="F50" s="1143" t="s">
        <v>2513</v>
      </c>
      <c r="G50" s="1144"/>
      <c r="H50" s="1144"/>
      <c r="I50" s="1145"/>
      <c r="J50" s="891" t="s">
        <v>2514</v>
      </c>
      <c r="K50" s="892"/>
      <c r="L50" s="892"/>
      <c r="M50" s="892"/>
      <c r="N50" s="892"/>
      <c r="O50" s="892"/>
      <c r="P50" s="892"/>
      <c r="Q50" s="892"/>
      <c r="R50" s="892"/>
      <c r="S50" s="892"/>
      <c r="T50" s="892"/>
      <c r="U50" s="892"/>
      <c r="V50" s="892"/>
      <c r="W50" s="892"/>
      <c r="X50" s="892"/>
      <c r="Y50" s="892"/>
      <c r="Z50" s="892"/>
      <c r="AA50" s="892"/>
      <c r="AB50" s="892"/>
      <c r="AC50" s="892"/>
      <c r="AD50" s="893"/>
      <c r="AE50" s="1143">
        <v>535</v>
      </c>
      <c r="AF50" s="1144"/>
      <c r="AG50" s="1145"/>
      <c r="AH50" s="1113">
        <v>629</v>
      </c>
      <c r="AI50" s="1114"/>
      <c r="AJ50" s="1116"/>
      <c r="AK50" s="1117">
        <v>240</v>
      </c>
      <c r="AL50" s="1118"/>
      <c r="AM50" s="1118"/>
      <c r="AN50" s="1118"/>
      <c r="AO50" s="1118"/>
      <c r="AP50" s="1119"/>
      <c r="AQ50" s="1117">
        <v>5900</v>
      </c>
      <c r="AR50" s="1118"/>
      <c r="AS50" s="1118"/>
      <c r="AT50" s="1118"/>
      <c r="AU50" s="1118"/>
      <c r="AV50" s="1119"/>
      <c r="AX50" s="1152"/>
    </row>
    <row r="51" spans="1:50" ht="34.5" customHeight="1" x14ac:dyDescent="0.3">
      <c r="A51" s="186">
        <f t="shared" si="3"/>
        <v>0.3000000000000001</v>
      </c>
      <c r="B51" s="186">
        <f t="shared" si="3"/>
        <v>0.87000000000000055</v>
      </c>
      <c r="C51" s="191">
        <f t="shared" si="1"/>
        <v>1.3</v>
      </c>
      <c r="D51" s="191">
        <f t="shared" si="2"/>
        <v>1.8700000000000006</v>
      </c>
      <c r="F51" s="1143" t="s">
        <v>2515</v>
      </c>
      <c r="G51" s="1144"/>
      <c r="H51" s="1144"/>
      <c r="I51" s="1145"/>
      <c r="J51" s="891" t="s">
        <v>2516</v>
      </c>
      <c r="K51" s="892"/>
      <c r="L51" s="892"/>
      <c r="M51" s="892"/>
      <c r="N51" s="892"/>
      <c r="O51" s="892"/>
      <c r="P51" s="892"/>
      <c r="Q51" s="892"/>
      <c r="R51" s="892"/>
      <c r="S51" s="892"/>
      <c r="T51" s="892"/>
      <c r="U51" s="892"/>
      <c r="V51" s="892"/>
      <c r="W51" s="892"/>
      <c r="X51" s="892"/>
      <c r="Y51" s="892"/>
      <c r="Z51" s="892"/>
      <c r="AA51" s="892"/>
      <c r="AB51" s="892"/>
      <c r="AC51" s="892"/>
      <c r="AD51" s="893"/>
      <c r="AE51" s="1143">
        <v>536</v>
      </c>
      <c r="AF51" s="1144"/>
      <c r="AG51" s="1145"/>
      <c r="AH51" s="1113">
        <v>630</v>
      </c>
      <c r="AI51" s="1114"/>
      <c r="AJ51" s="1116"/>
      <c r="AK51" s="1117">
        <v>0</v>
      </c>
      <c r="AL51" s="1118"/>
      <c r="AM51" s="1118"/>
      <c r="AN51" s="1118"/>
      <c r="AO51" s="1118"/>
      <c r="AP51" s="1119"/>
      <c r="AQ51" s="1117">
        <v>0</v>
      </c>
      <c r="AR51" s="1118"/>
      <c r="AS51" s="1118"/>
      <c r="AT51" s="1118"/>
      <c r="AU51" s="1118"/>
      <c r="AV51" s="1119"/>
      <c r="AX51" s="1152"/>
    </row>
    <row r="52" spans="1:50" ht="34.5" customHeight="1" x14ac:dyDescent="0.3">
      <c r="A52" s="186">
        <f t="shared" si="3"/>
        <v>0.31000000000000011</v>
      </c>
      <c r="B52" s="186">
        <f t="shared" si="3"/>
        <v>0.88000000000000056</v>
      </c>
      <c r="C52" s="191">
        <f t="shared" si="1"/>
        <v>1.31</v>
      </c>
      <c r="D52" s="191">
        <f t="shared" si="2"/>
        <v>1.8800000000000006</v>
      </c>
      <c r="F52" s="1143" t="s">
        <v>2517</v>
      </c>
      <c r="G52" s="1144"/>
      <c r="H52" s="1144"/>
      <c r="I52" s="1145"/>
      <c r="J52" s="891" t="s">
        <v>2518</v>
      </c>
      <c r="K52" s="892"/>
      <c r="L52" s="892"/>
      <c r="M52" s="892"/>
      <c r="N52" s="892"/>
      <c r="O52" s="892"/>
      <c r="P52" s="892"/>
      <c r="Q52" s="892"/>
      <c r="R52" s="892"/>
      <c r="S52" s="892"/>
      <c r="T52" s="892"/>
      <c r="U52" s="892"/>
      <c r="V52" s="892"/>
      <c r="W52" s="892"/>
      <c r="X52" s="892"/>
      <c r="Y52" s="892"/>
      <c r="Z52" s="892"/>
      <c r="AA52" s="892"/>
      <c r="AB52" s="892"/>
      <c r="AC52" s="892"/>
      <c r="AD52" s="893"/>
      <c r="AE52" s="1143">
        <v>537</v>
      </c>
      <c r="AF52" s="1144"/>
      <c r="AG52" s="1145"/>
      <c r="AH52" s="1113">
        <v>631</v>
      </c>
      <c r="AI52" s="1114"/>
      <c r="AJ52" s="1116"/>
      <c r="AK52" s="1117">
        <v>0</v>
      </c>
      <c r="AL52" s="1118"/>
      <c r="AM52" s="1118"/>
      <c r="AN52" s="1118"/>
      <c r="AO52" s="1118"/>
      <c r="AP52" s="1119"/>
      <c r="AQ52" s="1117">
        <v>0</v>
      </c>
      <c r="AR52" s="1118"/>
      <c r="AS52" s="1118"/>
      <c r="AT52" s="1118"/>
      <c r="AU52" s="1118"/>
      <c r="AV52" s="1119"/>
      <c r="AX52" s="1152"/>
    </row>
    <row r="53" spans="1:50" ht="34.5" customHeight="1" x14ac:dyDescent="0.3">
      <c r="A53" s="186">
        <f t="shared" si="3"/>
        <v>0.32000000000000012</v>
      </c>
      <c r="B53" s="186">
        <f t="shared" si="3"/>
        <v>0.89000000000000057</v>
      </c>
      <c r="C53" s="191">
        <f t="shared" si="1"/>
        <v>25387.080000000009</v>
      </c>
      <c r="D53" s="191">
        <f t="shared" si="2"/>
        <v>50426.026666666694</v>
      </c>
      <c r="F53" s="1143" t="s">
        <v>2519</v>
      </c>
      <c r="G53" s="1144"/>
      <c r="H53" s="1144"/>
      <c r="I53" s="1145"/>
      <c r="J53" s="891" t="s">
        <v>2520</v>
      </c>
      <c r="K53" s="892"/>
      <c r="L53" s="892"/>
      <c r="M53" s="892"/>
      <c r="N53" s="892"/>
      <c r="O53" s="892"/>
      <c r="P53" s="892"/>
      <c r="Q53" s="892"/>
      <c r="R53" s="892"/>
      <c r="S53" s="892"/>
      <c r="T53" s="892"/>
      <c r="U53" s="892"/>
      <c r="V53" s="892"/>
      <c r="W53" s="892"/>
      <c r="X53" s="892"/>
      <c r="Y53" s="892"/>
      <c r="Z53" s="892"/>
      <c r="AA53" s="892"/>
      <c r="AB53" s="892"/>
      <c r="AC53" s="892"/>
      <c r="AD53" s="893"/>
      <c r="AE53" s="1143">
        <v>539</v>
      </c>
      <c r="AF53" s="1144"/>
      <c r="AG53" s="1145"/>
      <c r="AH53" s="1113">
        <v>632</v>
      </c>
      <c r="AI53" s="1114"/>
      <c r="AJ53" s="1116"/>
      <c r="AK53" s="1117">
        <v>475983</v>
      </c>
      <c r="AL53" s="1118"/>
      <c r="AM53" s="1118"/>
      <c r="AN53" s="1118"/>
      <c r="AO53" s="1118"/>
      <c r="AP53" s="1119"/>
      <c r="AQ53" s="1117">
        <v>339938</v>
      </c>
      <c r="AR53" s="1118"/>
      <c r="AS53" s="1118"/>
      <c r="AT53" s="1118"/>
      <c r="AU53" s="1118"/>
      <c r="AV53" s="1119"/>
      <c r="AX53" s="1152"/>
    </row>
    <row r="54" spans="1:50" ht="36" customHeight="1" x14ac:dyDescent="0.3">
      <c r="A54" s="186">
        <f t="shared" si="3"/>
        <v>0.33000000000000013</v>
      </c>
      <c r="B54" s="186">
        <f t="shared" si="3"/>
        <v>0.90000000000000058</v>
      </c>
      <c r="C54" s="191">
        <f t="shared" si="1"/>
        <v>22613.425000000014</v>
      </c>
      <c r="D54" s="191">
        <f t="shared" si="2"/>
        <v>51678.700000000041</v>
      </c>
      <c r="F54" s="1153" t="s">
        <v>2521</v>
      </c>
      <c r="G54" s="1154"/>
      <c r="H54" s="1154"/>
      <c r="I54" s="1155"/>
      <c r="J54" s="1091" t="s">
        <v>2522</v>
      </c>
      <c r="K54" s="1092"/>
      <c r="L54" s="1092"/>
      <c r="M54" s="1092"/>
      <c r="N54" s="1092"/>
      <c r="O54" s="1092"/>
      <c r="P54" s="1092"/>
      <c r="Q54" s="1092"/>
      <c r="R54" s="1092"/>
      <c r="S54" s="1092"/>
      <c r="T54" s="1092"/>
      <c r="U54" s="1092"/>
      <c r="V54" s="1092"/>
      <c r="W54" s="1092"/>
      <c r="X54" s="1092"/>
      <c r="Y54" s="1092"/>
      <c r="Z54" s="1092"/>
      <c r="AA54" s="1092"/>
      <c r="AB54" s="1092"/>
      <c r="AC54" s="1092"/>
      <c r="AD54" s="1093"/>
      <c r="AE54" s="1153">
        <v>55</v>
      </c>
      <c r="AF54" s="1154"/>
      <c r="AG54" s="1155"/>
      <c r="AH54" s="1088">
        <v>633</v>
      </c>
      <c r="AI54" s="1089"/>
      <c r="AJ54" s="1094"/>
      <c r="AK54" s="1137">
        <f>IFERROR(IF(AND(AK55,AK56,AK57,AK58,AK59,AK60,AK61,AK62)="","",SUM(AK55,AK56,AK57,AK58,AK59,AK60,AK61,AK62)),"")</f>
        <v>411129</v>
      </c>
      <c r="AL54" s="1138"/>
      <c r="AM54" s="1138"/>
      <c r="AN54" s="1138"/>
      <c r="AO54" s="1138"/>
      <c r="AP54" s="1139"/>
      <c r="AQ54" s="1137">
        <f>IFERROR(IF(AND(AQ55,AQ56,AQ57,AQ58,AQ59,AQ60,AQ61,AQ62)="","",SUM(AQ55,AQ56,AQ57,AQ58,AQ59,AQ60,AQ61,AQ62)),"")</f>
        <v>344512</v>
      </c>
      <c r="AR54" s="1138"/>
      <c r="AS54" s="1138"/>
      <c r="AT54" s="1138"/>
      <c r="AU54" s="1138"/>
      <c r="AV54" s="1139"/>
      <c r="AX54" s="1152"/>
    </row>
    <row r="55" spans="1:50" ht="36" customHeight="1" x14ac:dyDescent="0.3">
      <c r="A55" s="186">
        <f>A54+0.01</f>
        <v>0.34000000000000014</v>
      </c>
      <c r="B55" s="186">
        <f>B54+0.01</f>
        <v>0.91000000000000059</v>
      </c>
      <c r="C55" s="191">
        <f t="shared" si="1"/>
        <v>3359.5880000000011</v>
      </c>
      <c r="D55" s="191">
        <f t="shared" si="2"/>
        <v>9769.3040000000055</v>
      </c>
      <c r="F55" s="1143" t="s">
        <v>2523</v>
      </c>
      <c r="G55" s="1144"/>
      <c r="H55" s="1144"/>
      <c r="I55" s="1145"/>
      <c r="J55" s="891" t="s">
        <v>2520</v>
      </c>
      <c r="K55" s="892"/>
      <c r="L55" s="892"/>
      <c r="M55" s="892"/>
      <c r="N55" s="892"/>
      <c r="O55" s="892"/>
      <c r="P55" s="892"/>
      <c r="Q55" s="892"/>
      <c r="R55" s="892"/>
      <c r="S55" s="892"/>
      <c r="T55" s="892"/>
      <c r="U55" s="892"/>
      <c r="V55" s="892"/>
      <c r="W55" s="892"/>
      <c r="X55" s="892"/>
      <c r="Y55" s="892"/>
      <c r="Z55" s="892"/>
      <c r="AA55" s="892"/>
      <c r="AB55" s="892"/>
      <c r="AC55" s="892"/>
      <c r="AD55" s="893"/>
      <c r="AE55" s="1143">
        <v>550</v>
      </c>
      <c r="AF55" s="1144"/>
      <c r="AG55" s="1145"/>
      <c r="AH55" s="1113">
        <v>634</v>
      </c>
      <c r="AI55" s="1114"/>
      <c r="AJ55" s="1116"/>
      <c r="AK55" s="1117">
        <v>49386</v>
      </c>
      <c r="AL55" s="1118"/>
      <c r="AM55" s="1118"/>
      <c r="AN55" s="1118"/>
      <c r="AO55" s="1118"/>
      <c r="AP55" s="1119"/>
      <c r="AQ55" s="1117">
        <v>53667</v>
      </c>
      <c r="AR55" s="1118"/>
      <c r="AS55" s="1118"/>
      <c r="AT55" s="1118"/>
      <c r="AU55" s="1118"/>
      <c r="AV55" s="1119"/>
      <c r="AX55" s="1152"/>
    </row>
    <row r="56" spans="1:50" ht="34.5" customHeight="1" x14ac:dyDescent="0.3">
      <c r="A56" s="186">
        <f t="shared" ref="A56:B62" si="4">A55+0.01</f>
        <v>0.35000000000000014</v>
      </c>
      <c r="B56" s="186">
        <f t="shared" si="4"/>
        <v>0.9200000000000006</v>
      </c>
      <c r="C56" s="191">
        <f t="shared" si="1"/>
        <v>105.30000000000004</v>
      </c>
      <c r="D56" s="191">
        <f t="shared" si="2"/>
        <v>212.60000000000014</v>
      </c>
      <c r="F56" s="1156" t="s">
        <v>2524</v>
      </c>
      <c r="G56" s="1156"/>
      <c r="H56" s="1156"/>
      <c r="I56" s="1156"/>
      <c r="J56" s="1157" t="s">
        <v>2525</v>
      </c>
      <c r="K56" s="1157"/>
      <c r="L56" s="1157"/>
      <c r="M56" s="1157"/>
      <c r="N56" s="1157"/>
      <c r="O56" s="1157"/>
      <c r="P56" s="1157"/>
      <c r="Q56" s="1157"/>
      <c r="R56" s="1157"/>
      <c r="S56" s="1157"/>
      <c r="T56" s="1157"/>
      <c r="U56" s="1157"/>
      <c r="V56" s="1157"/>
      <c r="W56" s="1157"/>
      <c r="X56" s="1157"/>
      <c r="Y56" s="1157"/>
      <c r="Z56" s="1157"/>
      <c r="AA56" s="1157"/>
      <c r="AB56" s="1157"/>
      <c r="AC56" s="1157"/>
      <c r="AD56" s="1157"/>
      <c r="AE56" s="1156">
        <v>551</v>
      </c>
      <c r="AF56" s="1156"/>
      <c r="AG56" s="1156"/>
      <c r="AH56" s="1113">
        <v>635</v>
      </c>
      <c r="AI56" s="1114"/>
      <c r="AJ56" s="1116"/>
      <c r="AK56" s="1117">
        <v>1188</v>
      </c>
      <c r="AL56" s="1118"/>
      <c r="AM56" s="1118"/>
      <c r="AN56" s="1118"/>
      <c r="AO56" s="1118"/>
      <c r="AP56" s="1119"/>
      <c r="AQ56" s="1117">
        <v>687</v>
      </c>
      <c r="AR56" s="1118"/>
      <c r="AS56" s="1118"/>
      <c r="AT56" s="1118"/>
      <c r="AU56" s="1118"/>
      <c r="AV56" s="1119"/>
      <c r="AX56" s="192"/>
    </row>
    <row r="57" spans="1:50" ht="34.5" customHeight="1" x14ac:dyDescent="0.3">
      <c r="A57" s="186">
        <f t="shared" si="4"/>
        <v>0.36000000000000015</v>
      </c>
      <c r="B57" s="186">
        <f t="shared" si="4"/>
        <v>0.9300000000000006</v>
      </c>
      <c r="C57" s="191">
        <f t="shared" si="1"/>
        <v>7713.8800000000028</v>
      </c>
      <c r="D57" s="191">
        <f t="shared" si="2"/>
        <v>16071.214000000011</v>
      </c>
      <c r="F57" s="1156" t="s">
        <v>2526</v>
      </c>
      <c r="G57" s="1156"/>
      <c r="H57" s="1156"/>
      <c r="I57" s="1156"/>
      <c r="J57" s="1157" t="s">
        <v>2527</v>
      </c>
      <c r="K57" s="1157"/>
      <c r="L57" s="1157"/>
      <c r="M57" s="1157"/>
      <c r="N57" s="1157"/>
      <c r="O57" s="1157"/>
      <c r="P57" s="1157"/>
      <c r="Q57" s="1157"/>
      <c r="R57" s="1157"/>
      <c r="S57" s="1157"/>
      <c r="T57" s="1157"/>
      <c r="U57" s="1157"/>
      <c r="V57" s="1157"/>
      <c r="W57" s="1157"/>
      <c r="X57" s="1157"/>
      <c r="Y57" s="1157"/>
      <c r="Z57" s="1157"/>
      <c r="AA57" s="1157"/>
      <c r="AB57" s="1157"/>
      <c r="AC57" s="1157"/>
      <c r="AD57" s="1157"/>
      <c r="AE57" s="1156">
        <v>552</v>
      </c>
      <c r="AF57" s="1156"/>
      <c r="AG57" s="1156"/>
      <c r="AH57" s="1113">
        <v>636</v>
      </c>
      <c r="AI57" s="1114"/>
      <c r="AJ57" s="1116"/>
      <c r="AK57" s="1117">
        <v>128542</v>
      </c>
      <c r="AL57" s="1118"/>
      <c r="AM57" s="1118"/>
      <c r="AN57" s="1118"/>
      <c r="AO57" s="1118"/>
      <c r="AP57" s="1119"/>
      <c r="AQ57" s="1117">
        <v>86394</v>
      </c>
      <c r="AR57" s="1118"/>
      <c r="AS57" s="1118"/>
      <c r="AT57" s="1118"/>
      <c r="AU57" s="1118"/>
      <c r="AV57" s="1119"/>
      <c r="AX57" s="192"/>
    </row>
    <row r="58" spans="1:50" ht="34.5" customHeight="1" x14ac:dyDescent="0.3">
      <c r="A58" s="186">
        <f t="shared" si="4"/>
        <v>0.37000000000000016</v>
      </c>
      <c r="B58" s="186">
        <f t="shared" si="4"/>
        <v>0.94000000000000061</v>
      </c>
      <c r="C58" s="191">
        <f t="shared" si="1"/>
        <v>1502.6820000000005</v>
      </c>
      <c r="D58" s="191">
        <f t="shared" si="2"/>
        <v>2372.6200000000013</v>
      </c>
      <c r="F58" s="1113" t="s">
        <v>2528</v>
      </c>
      <c r="G58" s="1114"/>
      <c r="H58" s="1114"/>
      <c r="I58" s="1115"/>
      <c r="J58" s="891" t="s">
        <v>2529</v>
      </c>
      <c r="K58" s="897"/>
      <c r="L58" s="897"/>
      <c r="M58" s="897"/>
      <c r="N58" s="897"/>
      <c r="O58" s="897"/>
      <c r="P58" s="897"/>
      <c r="Q58" s="897"/>
      <c r="R58" s="897"/>
      <c r="S58" s="897"/>
      <c r="T58" s="897"/>
      <c r="U58" s="897"/>
      <c r="V58" s="897"/>
      <c r="W58" s="897"/>
      <c r="X58" s="897"/>
      <c r="Y58" s="897"/>
      <c r="Z58" s="897"/>
      <c r="AA58" s="897"/>
      <c r="AB58" s="897"/>
      <c r="AC58" s="897"/>
      <c r="AD58" s="897"/>
      <c r="AE58" s="1143">
        <v>553</v>
      </c>
      <c r="AF58" s="1144"/>
      <c r="AG58" s="1145"/>
      <c r="AH58" s="1113">
        <v>637</v>
      </c>
      <c r="AI58" s="1114"/>
      <c r="AJ58" s="1116"/>
      <c r="AK58" s="1117">
        <v>20288</v>
      </c>
      <c r="AL58" s="1118"/>
      <c r="AM58" s="1118"/>
      <c r="AN58" s="1118"/>
      <c r="AO58" s="1118"/>
      <c r="AP58" s="1119"/>
      <c r="AQ58" s="1117">
        <v>12610</v>
      </c>
      <c r="AR58" s="1118"/>
      <c r="AS58" s="1118"/>
      <c r="AT58" s="1118"/>
      <c r="AU58" s="1118"/>
      <c r="AV58" s="1119"/>
      <c r="AX58" s="192"/>
    </row>
    <row r="59" spans="1:50" ht="34.5" customHeight="1" x14ac:dyDescent="0.3">
      <c r="A59" s="186">
        <f t="shared" si="4"/>
        <v>0.38000000000000017</v>
      </c>
      <c r="B59" s="186">
        <f t="shared" si="4"/>
        <v>0.95000000000000062</v>
      </c>
      <c r="C59" s="191">
        <f t="shared" si="1"/>
        <v>3444.5600000000018</v>
      </c>
      <c r="D59" s="191">
        <f t="shared" si="2"/>
        <v>7831.8500000000058</v>
      </c>
      <c r="F59" s="1113" t="s">
        <v>2530</v>
      </c>
      <c r="G59" s="1114"/>
      <c r="H59" s="1114"/>
      <c r="I59" s="1115"/>
      <c r="J59" s="891" t="s">
        <v>2531</v>
      </c>
      <c r="K59" s="897"/>
      <c r="L59" s="897"/>
      <c r="M59" s="897"/>
      <c r="N59" s="897"/>
      <c r="O59" s="897"/>
      <c r="P59" s="897"/>
      <c r="Q59" s="897"/>
      <c r="R59" s="897"/>
      <c r="S59" s="897"/>
      <c r="T59" s="897"/>
      <c r="U59" s="897"/>
      <c r="V59" s="897"/>
      <c r="W59" s="897"/>
      <c r="X59" s="897"/>
      <c r="Y59" s="897"/>
      <c r="Z59" s="897"/>
      <c r="AA59" s="897"/>
      <c r="AB59" s="897"/>
      <c r="AC59" s="897"/>
      <c r="AD59" s="897"/>
      <c r="AE59" s="1113">
        <v>554</v>
      </c>
      <c r="AF59" s="1114"/>
      <c r="AG59" s="1116"/>
      <c r="AH59" s="1113">
        <v>638</v>
      </c>
      <c r="AI59" s="1114"/>
      <c r="AJ59" s="1116"/>
      <c r="AK59" s="1117">
        <v>45305</v>
      </c>
      <c r="AL59" s="1118"/>
      <c r="AM59" s="1118"/>
      <c r="AN59" s="1118"/>
      <c r="AO59" s="1118"/>
      <c r="AP59" s="1119"/>
      <c r="AQ59" s="1117">
        <v>41210</v>
      </c>
      <c r="AR59" s="1118"/>
      <c r="AS59" s="1118"/>
      <c r="AT59" s="1118"/>
      <c r="AU59" s="1118"/>
      <c r="AV59" s="1119"/>
      <c r="AX59" s="192"/>
    </row>
    <row r="60" spans="1:50" ht="34.5" customHeight="1" x14ac:dyDescent="0.3">
      <c r="A60" s="186">
        <f t="shared" si="4"/>
        <v>0.39000000000000018</v>
      </c>
      <c r="B60" s="186">
        <f t="shared" si="4"/>
        <v>0.96000000000000063</v>
      </c>
      <c r="C60" s="191">
        <f t="shared" si="1"/>
        <v>10105.770000000004</v>
      </c>
      <c r="D60" s="191">
        <f t="shared" si="2"/>
        <v>22535.720000000012</v>
      </c>
      <c r="F60" s="1113" t="s">
        <v>2532</v>
      </c>
      <c r="G60" s="1114"/>
      <c r="H60" s="1114"/>
      <c r="I60" s="1115"/>
      <c r="J60" s="891" t="s">
        <v>2533</v>
      </c>
      <c r="K60" s="897"/>
      <c r="L60" s="897"/>
      <c r="M60" s="897"/>
      <c r="N60" s="897"/>
      <c r="O60" s="897"/>
      <c r="P60" s="897"/>
      <c r="Q60" s="897"/>
      <c r="R60" s="897"/>
      <c r="S60" s="897"/>
      <c r="T60" s="897"/>
      <c r="U60" s="897"/>
      <c r="V60" s="897"/>
      <c r="W60" s="897"/>
      <c r="X60" s="897"/>
      <c r="Y60" s="897"/>
      <c r="Z60" s="897"/>
      <c r="AA60" s="897"/>
      <c r="AB60" s="897"/>
      <c r="AC60" s="897"/>
      <c r="AD60" s="897"/>
      <c r="AE60" s="1143">
        <v>555</v>
      </c>
      <c r="AF60" s="1144"/>
      <c r="AG60" s="1145"/>
      <c r="AH60" s="1113">
        <v>639</v>
      </c>
      <c r="AI60" s="1114"/>
      <c r="AJ60" s="1116"/>
      <c r="AK60" s="1117">
        <v>155452</v>
      </c>
      <c r="AL60" s="1118"/>
      <c r="AM60" s="1118"/>
      <c r="AN60" s="1118"/>
      <c r="AO60" s="1118"/>
      <c r="AP60" s="1119"/>
      <c r="AQ60" s="1117">
        <v>140836</v>
      </c>
      <c r="AR60" s="1118"/>
      <c r="AS60" s="1118"/>
      <c r="AT60" s="1118"/>
      <c r="AU60" s="1118"/>
      <c r="AV60" s="1119"/>
      <c r="AX60" s="192"/>
    </row>
    <row r="61" spans="1:50" ht="34.5" customHeight="1" x14ac:dyDescent="0.3">
      <c r="A61" s="186">
        <f t="shared" si="4"/>
        <v>0.40000000000000019</v>
      </c>
      <c r="B61" s="186">
        <f t="shared" si="4"/>
        <v>0.97000000000000064</v>
      </c>
      <c r="C61" s="191">
        <f t="shared" si="1"/>
        <v>622.00000000000023</v>
      </c>
      <c r="D61" s="191">
        <f t="shared" si="2"/>
        <v>1421.807500000001</v>
      </c>
      <c r="F61" s="1113" t="s">
        <v>2534</v>
      </c>
      <c r="G61" s="1114"/>
      <c r="H61" s="1114"/>
      <c r="I61" s="1115"/>
      <c r="J61" s="891" t="s">
        <v>2535</v>
      </c>
      <c r="K61" s="897"/>
      <c r="L61" s="897"/>
      <c r="M61" s="897"/>
      <c r="N61" s="897"/>
      <c r="O61" s="897"/>
      <c r="P61" s="897"/>
      <c r="Q61" s="897"/>
      <c r="R61" s="897"/>
      <c r="S61" s="897"/>
      <c r="T61" s="897"/>
      <c r="U61" s="897"/>
      <c r="V61" s="897"/>
      <c r="W61" s="897"/>
      <c r="X61" s="897"/>
      <c r="Y61" s="897"/>
      <c r="Z61" s="897"/>
      <c r="AA61" s="897"/>
      <c r="AB61" s="897"/>
      <c r="AC61" s="897"/>
      <c r="AD61" s="897"/>
      <c r="AE61" s="1143">
        <v>556</v>
      </c>
      <c r="AF61" s="1144"/>
      <c r="AG61" s="1145"/>
      <c r="AH61" s="1113">
        <v>640</v>
      </c>
      <c r="AI61" s="1114"/>
      <c r="AJ61" s="1116"/>
      <c r="AK61" s="1117">
        <v>6206</v>
      </c>
      <c r="AL61" s="1118"/>
      <c r="AM61" s="1118"/>
      <c r="AN61" s="1118"/>
      <c r="AO61" s="1118"/>
      <c r="AP61" s="1119"/>
      <c r="AQ61" s="1117">
        <v>5855</v>
      </c>
      <c r="AR61" s="1118"/>
      <c r="AS61" s="1118"/>
      <c r="AT61" s="1118"/>
      <c r="AU61" s="1118"/>
      <c r="AV61" s="1119"/>
      <c r="AX61" s="192"/>
    </row>
    <row r="62" spans="1:50" ht="34.5" customHeight="1" x14ac:dyDescent="0.3">
      <c r="A62" s="186">
        <f t="shared" si="4"/>
        <v>0.4100000000000002</v>
      </c>
      <c r="B62" s="186">
        <f t="shared" si="4"/>
        <v>0.98000000000000065</v>
      </c>
      <c r="C62" s="191">
        <f t="shared" si="1"/>
        <v>489.51500000000027</v>
      </c>
      <c r="D62" s="191">
        <f t="shared" si="2"/>
        <v>798.9650000000006</v>
      </c>
      <c r="F62" s="1113" t="s">
        <v>2536</v>
      </c>
      <c r="G62" s="1114"/>
      <c r="H62" s="1114"/>
      <c r="I62" s="1115"/>
      <c r="J62" s="891" t="s">
        <v>2537</v>
      </c>
      <c r="K62" s="897"/>
      <c r="L62" s="897"/>
      <c r="M62" s="897"/>
      <c r="N62" s="897"/>
      <c r="O62" s="897"/>
      <c r="P62" s="897"/>
      <c r="Q62" s="897"/>
      <c r="R62" s="897"/>
      <c r="S62" s="897"/>
      <c r="T62" s="897"/>
      <c r="U62" s="897"/>
      <c r="V62" s="897"/>
      <c r="W62" s="897"/>
      <c r="X62" s="897"/>
      <c r="Y62" s="897"/>
      <c r="Z62" s="897"/>
      <c r="AA62" s="897"/>
      <c r="AB62" s="897"/>
      <c r="AC62" s="897"/>
      <c r="AD62" s="897"/>
      <c r="AE62" s="1143">
        <v>559</v>
      </c>
      <c r="AF62" s="1144"/>
      <c r="AG62" s="1145"/>
      <c r="AH62" s="1113">
        <v>641</v>
      </c>
      <c r="AI62" s="1114"/>
      <c r="AJ62" s="1116"/>
      <c r="AK62" s="1117">
        <v>4762</v>
      </c>
      <c r="AL62" s="1118"/>
      <c r="AM62" s="1118"/>
      <c r="AN62" s="1118"/>
      <c r="AO62" s="1118"/>
      <c r="AP62" s="1119"/>
      <c r="AQ62" s="1117">
        <v>3253</v>
      </c>
      <c r="AR62" s="1118"/>
      <c r="AS62" s="1118"/>
      <c r="AT62" s="1118"/>
      <c r="AU62" s="1118"/>
      <c r="AV62" s="1119"/>
      <c r="AX62" s="192"/>
    </row>
    <row r="63" spans="1:50" ht="26.25" customHeight="1" x14ac:dyDescent="0.3">
      <c r="C63" s="191"/>
      <c r="D63" s="191"/>
      <c r="F63" s="898"/>
      <c r="G63" s="898"/>
      <c r="H63" s="898"/>
      <c r="I63" s="898"/>
      <c r="J63" s="899"/>
      <c r="K63" s="900"/>
      <c r="L63" s="900"/>
      <c r="M63" s="900"/>
      <c r="N63" s="900"/>
      <c r="O63" s="900"/>
      <c r="P63" s="900"/>
      <c r="Q63" s="900"/>
      <c r="R63" s="900"/>
      <c r="S63" s="900"/>
      <c r="T63" s="900"/>
      <c r="U63" s="900"/>
      <c r="V63" s="900"/>
      <c r="W63" s="900"/>
      <c r="X63" s="900"/>
      <c r="Y63" s="900"/>
      <c r="Z63" s="900"/>
      <c r="AA63" s="900"/>
      <c r="AB63" s="900"/>
      <c r="AC63" s="900"/>
      <c r="AD63" s="900"/>
      <c r="AE63" s="898"/>
      <c r="AF63" s="898"/>
      <c r="AG63" s="898"/>
      <c r="AH63" s="898"/>
      <c r="AI63" s="898"/>
      <c r="AJ63" s="898"/>
      <c r="AK63" s="901"/>
      <c r="AL63" s="901"/>
      <c r="AM63" s="901"/>
      <c r="AN63" s="901"/>
      <c r="AO63" s="901"/>
      <c r="AP63" s="901"/>
      <c r="AQ63" s="901"/>
      <c r="AR63" s="901"/>
      <c r="AS63" s="901"/>
      <c r="AT63" s="901"/>
      <c r="AU63" s="902"/>
      <c r="AV63" s="902"/>
      <c r="AX63" s="192"/>
    </row>
    <row r="64" spans="1:50" ht="25.5" x14ac:dyDescent="0.35">
      <c r="C64" s="191"/>
      <c r="D64" s="191"/>
      <c r="F64" s="1158" t="s">
        <v>2538</v>
      </c>
      <c r="G64" s="1158"/>
      <c r="H64" s="1158"/>
      <c r="I64" s="1158"/>
      <c r="J64" s="1158"/>
      <c r="K64" s="1158"/>
      <c r="L64" s="1158"/>
      <c r="M64" s="1158"/>
      <c r="N64" s="1158"/>
      <c r="O64" s="1158"/>
      <c r="P64" s="1158"/>
      <c r="Q64" s="1158"/>
      <c r="R64" s="1158"/>
      <c r="S64" s="1158"/>
      <c r="T64" s="1158"/>
      <c r="U64" s="1158"/>
      <c r="V64" s="1158"/>
      <c r="W64" s="1158"/>
      <c r="X64" s="1158"/>
      <c r="Y64" s="1158"/>
      <c r="Z64" s="1158"/>
      <c r="AA64" s="1158"/>
      <c r="AB64" s="1158"/>
      <c r="AC64" s="1158"/>
      <c r="AD64" s="1158"/>
      <c r="AE64" s="1158"/>
      <c r="AF64" s="1158"/>
      <c r="AG64" s="1158"/>
      <c r="AH64" s="1158"/>
      <c r="AI64" s="1158"/>
      <c r="AJ64" s="1158"/>
      <c r="AK64" s="1158"/>
      <c r="AL64" s="1158"/>
      <c r="AM64" s="1158"/>
      <c r="AN64" s="1158"/>
      <c r="AO64" s="1158"/>
      <c r="AP64" s="1158"/>
      <c r="AQ64" s="1158"/>
      <c r="AR64" s="1158"/>
      <c r="AS64" s="1158"/>
      <c r="AT64" s="1158"/>
      <c r="AU64" s="903"/>
      <c r="AV64" s="903"/>
      <c r="AX64" s="192"/>
    </row>
    <row r="65" spans="1:53" s="186" customFormat="1" ht="29.25" x14ac:dyDescent="0.3">
      <c r="A65" s="193"/>
      <c r="B65" s="193"/>
      <c r="C65" s="191" t="str">
        <f>IF(LEN(AK65)=0,"",1+ABS((AK65*A65)/LEN(AK65))+A65)</f>
        <v/>
      </c>
      <c r="D65" s="191"/>
      <c r="E65" s="193"/>
      <c r="F65" s="1158" t="s">
        <v>2539</v>
      </c>
      <c r="G65" s="1158"/>
      <c r="H65" s="1158"/>
      <c r="I65" s="1158"/>
      <c r="J65" s="1158"/>
      <c r="K65" s="1158"/>
      <c r="L65" s="1158"/>
      <c r="M65" s="1158"/>
      <c r="N65" s="1158"/>
      <c r="O65" s="1158"/>
      <c r="P65" s="1158"/>
      <c r="Q65" s="1158"/>
      <c r="R65" s="1158"/>
      <c r="S65" s="1158"/>
      <c r="T65" s="1158"/>
      <c r="U65" s="1158"/>
      <c r="V65" s="1158"/>
      <c r="W65" s="1158"/>
      <c r="X65" s="1158"/>
      <c r="Y65" s="1158"/>
      <c r="Z65" s="1158"/>
      <c r="AA65" s="1158"/>
      <c r="AB65" s="1158"/>
      <c r="AC65" s="1158"/>
      <c r="AD65" s="1158"/>
      <c r="AE65" s="1158"/>
      <c r="AF65" s="1158"/>
      <c r="AG65" s="1158"/>
      <c r="AH65" s="1158"/>
      <c r="AI65" s="1158"/>
      <c r="AJ65" s="1158"/>
      <c r="AK65" s="1158"/>
      <c r="AL65" s="1158"/>
      <c r="AM65" s="1158"/>
      <c r="AN65" s="1158"/>
      <c r="AO65" s="1158"/>
      <c r="AP65" s="1158"/>
      <c r="AQ65" s="1158"/>
      <c r="AR65" s="1158"/>
      <c r="AS65" s="1158"/>
      <c r="AT65" s="1158"/>
      <c r="AU65" s="904"/>
      <c r="AW65" s="195"/>
      <c r="AZ65" s="195"/>
      <c r="BA65" s="195"/>
    </row>
    <row r="66" spans="1:53" s="186" customFormat="1" ht="29.25" x14ac:dyDescent="0.3">
      <c r="C66" s="191" t="str">
        <f>IF(LEN(AK66)=0,"",1+ABS((AK66*A66)/LEN(AK66))+A66)</f>
        <v/>
      </c>
      <c r="D66" s="191" t="str">
        <f>IF(LEN(AQ66)=0,"",1+ABS((AQ66*B66)/LEN(AQ66))+B66)</f>
        <v/>
      </c>
      <c r="F66" s="1158" t="s">
        <v>2540</v>
      </c>
      <c r="G66" s="1158"/>
      <c r="H66" s="1158"/>
      <c r="I66" s="1158"/>
      <c r="J66" s="1158"/>
      <c r="K66" s="1158"/>
      <c r="L66" s="1158"/>
      <c r="M66" s="1158"/>
      <c r="N66" s="1158"/>
      <c r="O66" s="1158"/>
      <c r="P66" s="1158"/>
      <c r="Q66" s="1158"/>
      <c r="R66" s="1158"/>
      <c r="S66" s="1158"/>
      <c r="T66" s="1158"/>
      <c r="U66" s="1158"/>
      <c r="V66" s="1158"/>
      <c r="W66" s="1158"/>
      <c r="X66" s="1158"/>
      <c r="Y66" s="1158"/>
      <c r="Z66" s="1158"/>
      <c r="AA66" s="1158"/>
      <c r="AB66" s="1158"/>
      <c r="AC66" s="1158"/>
      <c r="AD66" s="1158"/>
      <c r="AE66" s="1158"/>
      <c r="AF66" s="1158"/>
      <c r="AG66" s="1158"/>
      <c r="AH66" s="1158"/>
      <c r="AI66" s="1158"/>
      <c r="AJ66" s="1158"/>
      <c r="AK66" s="1158"/>
      <c r="AL66" s="1158"/>
      <c r="AM66" s="1158"/>
      <c r="AN66" s="1158"/>
      <c r="AO66" s="1158"/>
      <c r="AP66" s="1158"/>
      <c r="AQ66" s="1158"/>
      <c r="AR66" s="1158"/>
      <c r="AS66" s="1158"/>
      <c r="AT66" s="1158"/>
      <c r="AU66" s="904"/>
      <c r="AV66" s="905"/>
      <c r="AW66" s="195"/>
      <c r="AX66" s="195"/>
      <c r="AY66" s="195"/>
      <c r="AZ66" s="195"/>
      <c r="BA66" s="195"/>
    </row>
    <row r="67" spans="1:53" ht="30" customHeight="1" x14ac:dyDescent="0.35">
      <c r="C67" s="191" t="str">
        <f>IF(LEN(AK67)=0,"",1+ABS((AK67*A67)/LEN(AK67))+A67)</f>
        <v/>
      </c>
      <c r="D67" s="191" t="str">
        <f>IF(LEN(AQ67)=0,"",1+ABS((AQ67*B67)/LEN(AQ67))+B67)</f>
        <v/>
      </c>
      <c r="G67" s="903"/>
      <c r="H67" s="903"/>
      <c r="I67" s="903"/>
      <c r="J67" s="903"/>
      <c r="K67" s="903"/>
      <c r="L67" s="903"/>
      <c r="M67" s="903"/>
      <c r="N67" s="903"/>
      <c r="O67" s="903"/>
      <c r="P67" s="903"/>
      <c r="Q67" s="903"/>
      <c r="R67" s="903"/>
      <c r="S67" s="903"/>
      <c r="T67" s="903"/>
      <c r="U67" s="903"/>
      <c r="V67" s="903"/>
      <c r="W67" s="903"/>
      <c r="X67" s="903"/>
      <c r="Y67" s="903"/>
      <c r="Z67" s="903"/>
      <c r="AA67" s="903"/>
      <c r="AB67" s="903"/>
      <c r="AC67" s="903"/>
      <c r="AD67" s="903"/>
      <c r="AE67" s="903"/>
      <c r="AF67" s="903"/>
      <c r="AG67" s="903"/>
      <c r="AH67" s="903"/>
      <c r="AI67" s="903"/>
      <c r="AJ67" s="903"/>
      <c r="AK67" s="903"/>
      <c r="AL67" s="903"/>
      <c r="AM67" s="903"/>
      <c r="AN67" s="903"/>
      <c r="AO67" s="903"/>
      <c r="AP67" s="903"/>
      <c r="AQ67" s="903"/>
      <c r="AR67" s="903"/>
      <c r="AS67" s="903"/>
      <c r="AT67" s="903"/>
      <c r="AU67" s="903"/>
      <c r="AV67" s="903"/>
    </row>
    <row r="68" spans="1:53" s="601" customFormat="1" ht="27" x14ac:dyDescent="0.35">
      <c r="C68" s="602" t="str">
        <f>IF(LEN(AK68)=0,"",1+ABS((AK68*A68)/LEN(AK68))+A68)</f>
        <v/>
      </c>
      <c r="D68" s="602"/>
      <c r="F68" s="906" t="str">
        <f>IF(C101&amp;D101="","Obrazac prazan - unesite cifru na barem jednu poziciju.","Kontrolni broj: "&amp;MID(AX1,2,LEN(AX1)-2))</f>
        <v>Kontrolni broj: 2715558754763171</v>
      </c>
      <c r="G68" s="907"/>
      <c r="H68" s="907"/>
      <c r="I68" s="907"/>
      <c r="J68" s="908"/>
      <c r="K68" s="909"/>
      <c r="L68" s="909"/>
      <c r="M68" s="909"/>
      <c r="N68" s="909"/>
      <c r="O68" s="909"/>
      <c r="P68" s="909"/>
      <c r="Q68" s="909"/>
      <c r="R68" s="909"/>
      <c r="S68" s="909"/>
      <c r="T68" s="909"/>
      <c r="U68" s="909"/>
      <c r="V68" s="909"/>
      <c r="W68" s="909"/>
      <c r="X68" s="909"/>
      <c r="Y68" s="909"/>
      <c r="Z68" s="909"/>
      <c r="AA68" s="909"/>
      <c r="AB68" s="909"/>
      <c r="AC68" s="909"/>
      <c r="AD68" s="909"/>
      <c r="AE68" s="907"/>
      <c r="AF68" s="907"/>
      <c r="AG68" s="907"/>
      <c r="AH68" s="907"/>
      <c r="AI68" s="907"/>
      <c r="AJ68" s="907"/>
      <c r="AK68" s="910"/>
      <c r="AL68" s="910"/>
      <c r="AM68" s="910"/>
      <c r="AN68" s="910"/>
      <c r="AO68" s="910"/>
      <c r="AP68" s="910"/>
      <c r="AQ68" s="910"/>
      <c r="AR68" s="910"/>
      <c r="AS68" s="910"/>
      <c r="AT68" s="910"/>
      <c r="AU68" s="910"/>
      <c r="AV68" s="910" t="s">
        <v>2541</v>
      </c>
    </row>
    <row r="69" spans="1:53" ht="27.75" customHeight="1" x14ac:dyDescent="0.3">
      <c r="C69" s="191"/>
      <c r="D69" s="191"/>
      <c r="F69" s="1081" t="s">
        <v>2075</v>
      </c>
      <c r="G69" s="1082"/>
      <c r="H69" s="1082"/>
      <c r="I69" s="1083"/>
      <c r="J69" s="1078"/>
      <c r="K69" s="1079"/>
      <c r="L69" s="1079"/>
      <c r="M69" s="1079"/>
      <c r="N69" s="1079"/>
      <c r="O69" s="1079"/>
      <c r="P69" s="1079"/>
      <c r="Q69" s="1079"/>
      <c r="R69" s="1079"/>
      <c r="S69" s="1079"/>
      <c r="T69" s="1079"/>
      <c r="U69" s="1079"/>
      <c r="V69" s="1079"/>
      <c r="W69" s="1079"/>
      <c r="X69" s="1079"/>
      <c r="Y69" s="1079"/>
      <c r="Z69" s="1079"/>
      <c r="AA69" s="1079"/>
      <c r="AB69" s="1079"/>
      <c r="AC69" s="1079"/>
      <c r="AD69" s="1080"/>
      <c r="AE69" s="1081" t="s">
        <v>2467</v>
      </c>
      <c r="AF69" s="1082"/>
      <c r="AG69" s="1083"/>
      <c r="AH69" s="1081" t="s">
        <v>2077</v>
      </c>
      <c r="AI69" s="1082"/>
      <c r="AJ69" s="1084"/>
      <c r="AK69" s="1079" t="s">
        <v>2468</v>
      </c>
      <c r="AL69" s="1085"/>
      <c r="AM69" s="1085"/>
      <c r="AN69" s="1085"/>
      <c r="AO69" s="1085"/>
      <c r="AP69" s="1085"/>
      <c r="AQ69" s="1085"/>
      <c r="AR69" s="1085"/>
      <c r="AS69" s="1085"/>
      <c r="AT69" s="1085"/>
      <c r="AU69" s="1085"/>
      <c r="AV69" s="1086"/>
    </row>
    <row r="70" spans="1:53" ht="27.75" customHeight="1" x14ac:dyDescent="0.3">
      <c r="C70" s="191"/>
      <c r="D70" s="191" t="str">
        <f>IF(LEN(AL70)=0,"",1+ABS((AL70*B70)/LEN(AL70))+B70)</f>
        <v/>
      </c>
      <c r="F70" s="1081"/>
      <c r="G70" s="1082"/>
      <c r="H70" s="1082"/>
      <c r="I70" s="1083"/>
      <c r="J70" s="1078"/>
      <c r="K70" s="1079"/>
      <c r="L70" s="1079"/>
      <c r="M70" s="1079"/>
      <c r="N70" s="1079"/>
      <c r="O70" s="1079"/>
      <c r="P70" s="1079"/>
      <c r="Q70" s="1079"/>
      <c r="R70" s="1079"/>
      <c r="S70" s="1079"/>
      <c r="T70" s="1079"/>
      <c r="U70" s="1079"/>
      <c r="V70" s="1079"/>
      <c r="W70" s="1079"/>
      <c r="X70" s="1079"/>
      <c r="Y70" s="1079"/>
      <c r="Z70" s="1079"/>
      <c r="AA70" s="1079"/>
      <c r="AB70" s="1079"/>
      <c r="AC70" s="1079"/>
      <c r="AD70" s="1080"/>
      <c r="AE70" s="1081"/>
      <c r="AF70" s="1082"/>
      <c r="AG70" s="1083"/>
      <c r="AH70" s="1081"/>
      <c r="AI70" s="1082"/>
      <c r="AJ70" s="1084"/>
      <c r="AK70" s="1079" t="s">
        <v>2469</v>
      </c>
      <c r="AL70" s="1085"/>
      <c r="AM70" s="1085"/>
      <c r="AN70" s="1085"/>
      <c r="AO70" s="1085"/>
      <c r="AP70" s="1087"/>
      <c r="AQ70" s="1078" t="s">
        <v>2470</v>
      </c>
      <c r="AR70" s="1085"/>
      <c r="AS70" s="1085"/>
      <c r="AT70" s="1085"/>
      <c r="AU70" s="1085"/>
      <c r="AV70" s="1086"/>
    </row>
    <row r="71" spans="1:53" ht="21.75" customHeight="1" x14ac:dyDescent="0.3">
      <c r="C71" s="191" t="str">
        <f>IF(LEN(AK71)=0,"",1+ABS((AK71*A71)/LEN(AK71))+A71)</f>
        <v/>
      </c>
      <c r="D71" s="191"/>
      <c r="F71" s="1081"/>
      <c r="G71" s="1082"/>
      <c r="H71" s="1082"/>
      <c r="I71" s="1083"/>
      <c r="J71" s="1078"/>
      <c r="K71" s="1079"/>
      <c r="L71" s="1079"/>
      <c r="M71" s="1079"/>
      <c r="N71" s="1079"/>
      <c r="O71" s="1079"/>
      <c r="P71" s="1079"/>
      <c r="Q71" s="1079"/>
      <c r="R71" s="1079"/>
      <c r="S71" s="1079"/>
      <c r="T71" s="1079"/>
      <c r="U71" s="1079"/>
      <c r="V71" s="1079"/>
      <c r="W71" s="1079"/>
      <c r="X71" s="1079"/>
      <c r="Y71" s="1079"/>
      <c r="Z71" s="1079"/>
      <c r="AA71" s="1079"/>
      <c r="AB71" s="1079"/>
      <c r="AC71" s="1079"/>
      <c r="AD71" s="1080"/>
      <c r="AE71" s="1081"/>
      <c r="AF71" s="1082"/>
      <c r="AG71" s="1083"/>
      <c r="AH71" s="1081"/>
      <c r="AI71" s="1082"/>
      <c r="AJ71" s="1084"/>
      <c r="AK71" s="1079"/>
      <c r="AL71" s="1085"/>
      <c r="AM71" s="1085"/>
      <c r="AN71" s="1085"/>
      <c r="AO71" s="1085"/>
      <c r="AP71" s="1087"/>
      <c r="AQ71" s="1078"/>
      <c r="AR71" s="1085"/>
      <c r="AS71" s="1085"/>
      <c r="AT71" s="1085"/>
      <c r="AU71" s="1085"/>
      <c r="AV71" s="1087"/>
      <c r="AW71" s="911"/>
    </row>
    <row r="72" spans="1:53" x14ac:dyDescent="0.3">
      <c r="C72" s="191"/>
      <c r="D72" s="191"/>
      <c r="F72" s="1162">
        <v>1</v>
      </c>
      <c r="G72" s="1162"/>
      <c r="H72" s="1162"/>
      <c r="I72" s="1162"/>
      <c r="J72" s="1163">
        <v>2</v>
      </c>
      <c r="K72" s="1164"/>
      <c r="L72" s="1164"/>
      <c r="M72" s="1164"/>
      <c r="N72" s="1164"/>
      <c r="O72" s="1164"/>
      <c r="P72" s="1164"/>
      <c r="Q72" s="1164"/>
      <c r="R72" s="1164"/>
      <c r="S72" s="1164"/>
      <c r="T72" s="1164"/>
      <c r="U72" s="1164"/>
      <c r="V72" s="1164"/>
      <c r="W72" s="1164"/>
      <c r="X72" s="1164"/>
      <c r="Y72" s="1164"/>
      <c r="Z72" s="1164"/>
      <c r="AA72" s="1164"/>
      <c r="AB72" s="1164"/>
      <c r="AC72" s="1164"/>
      <c r="AD72" s="1165"/>
      <c r="AE72" s="1163">
        <v>3</v>
      </c>
      <c r="AF72" s="1164"/>
      <c r="AG72" s="1165"/>
      <c r="AH72" s="1163">
        <v>4</v>
      </c>
      <c r="AI72" s="1164"/>
      <c r="AJ72" s="1165"/>
      <c r="AK72" s="1166">
        <v>5</v>
      </c>
      <c r="AL72" s="1167"/>
      <c r="AM72" s="1167"/>
      <c r="AN72" s="1167"/>
      <c r="AO72" s="1167"/>
      <c r="AP72" s="1168"/>
      <c r="AQ72" s="1166">
        <v>6</v>
      </c>
      <c r="AR72" s="1167"/>
      <c r="AS72" s="1167"/>
      <c r="AT72" s="1167"/>
      <c r="AU72" s="1167"/>
      <c r="AV72" s="1167"/>
      <c r="AW72" s="911"/>
    </row>
    <row r="73" spans="1:53" ht="36.75" customHeight="1" x14ac:dyDescent="0.3">
      <c r="A73" s="186">
        <f>A62+0.01</f>
        <v>0.42000000000000021</v>
      </c>
      <c r="B73" s="186">
        <f>B62+0.01</f>
        <v>0.99000000000000066</v>
      </c>
      <c r="C73" s="191" t="str">
        <f>IF(LEN(AK73)=0,"",1+ABS((AK73*A73)/LEN(AK73))+A73)</f>
        <v/>
      </c>
      <c r="D73" s="191" t="str">
        <f>IF(LEN(AQ73)=0,"",1+ABS((AQ73*B73)/LEN(AQ73))+B73)</f>
        <v/>
      </c>
      <c r="F73" s="1159" t="s">
        <v>2542</v>
      </c>
      <c r="G73" s="1159"/>
      <c r="H73" s="1159"/>
      <c r="I73" s="1159"/>
      <c r="J73" s="1104" t="s">
        <v>2543</v>
      </c>
      <c r="K73" s="1105"/>
      <c r="L73" s="1105"/>
      <c r="M73" s="1105"/>
      <c r="N73" s="1105"/>
      <c r="O73" s="1105"/>
      <c r="P73" s="1105"/>
      <c r="Q73" s="1105"/>
      <c r="R73" s="1105"/>
      <c r="S73" s="1105"/>
      <c r="T73" s="1105"/>
      <c r="U73" s="1105"/>
      <c r="V73" s="1105"/>
      <c r="W73" s="1105"/>
      <c r="X73" s="1105"/>
      <c r="Y73" s="1105"/>
      <c r="Z73" s="1105"/>
      <c r="AA73" s="1105"/>
      <c r="AB73" s="1105"/>
      <c r="AC73" s="1105"/>
      <c r="AD73" s="1105"/>
      <c r="AE73" s="1105"/>
      <c r="AF73" s="1105"/>
      <c r="AG73" s="1105"/>
      <c r="AH73" s="1105"/>
      <c r="AI73" s="1105"/>
      <c r="AJ73" s="1105"/>
      <c r="AK73" s="1105"/>
      <c r="AL73" s="1105"/>
      <c r="AM73" s="1105"/>
      <c r="AN73" s="1105"/>
      <c r="AO73" s="1105"/>
      <c r="AP73" s="1105"/>
      <c r="AQ73" s="1105"/>
      <c r="AR73" s="1105"/>
      <c r="AS73" s="1105"/>
      <c r="AT73" s="1105"/>
      <c r="AU73" s="1105"/>
      <c r="AV73" s="1106"/>
      <c r="AW73" s="911"/>
    </row>
    <row r="74" spans="1:53" ht="42.75" customHeight="1" x14ac:dyDescent="0.3">
      <c r="A74" s="186">
        <f>A73+0.01</f>
        <v>0.43000000000000022</v>
      </c>
      <c r="B74" s="186">
        <f>B63+0.01</f>
        <v>0.01</v>
      </c>
      <c r="C74" s="191">
        <f t="shared" ref="C74:C86" si="5">IF(LEN(AK74)=0,"",1+ABS((AK74*A74)/LEN(AK74))+A74)</f>
        <v>1.4300000000000002</v>
      </c>
      <c r="D74" s="191">
        <f t="shared" ref="D74:D86" si="6">IF(LEN(AQ74)=0,"",1+ABS((AQ74*B74)/LEN(AQ74))+B74)</f>
        <v>1.01</v>
      </c>
      <c r="F74" s="1169" t="s">
        <v>2544</v>
      </c>
      <c r="G74" s="1169"/>
      <c r="H74" s="1169"/>
      <c r="I74" s="1169"/>
      <c r="J74" s="1170" t="s">
        <v>2545</v>
      </c>
      <c r="K74" s="1171"/>
      <c r="L74" s="1171"/>
      <c r="M74" s="1171"/>
      <c r="N74" s="1171"/>
      <c r="O74" s="1171"/>
      <c r="P74" s="1171"/>
      <c r="Q74" s="1171"/>
      <c r="R74" s="1171"/>
      <c r="S74" s="1171"/>
      <c r="T74" s="1171"/>
      <c r="U74" s="1171"/>
      <c r="V74" s="1171"/>
      <c r="W74" s="1171"/>
      <c r="X74" s="1171"/>
      <c r="Y74" s="1171"/>
      <c r="Z74" s="1171"/>
      <c r="AA74" s="1171"/>
      <c r="AB74" s="1171"/>
      <c r="AC74" s="1171"/>
      <c r="AD74" s="1172"/>
      <c r="AE74" s="1173" t="s">
        <v>2546</v>
      </c>
      <c r="AF74" s="1174"/>
      <c r="AG74" s="1175"/>
      <c r="AH74" s="1176">
        <v>642</v>
      </c>
      <c r="AI74" s="1177"/>
      <c r="AJ74" s="1178"/>
      <c r="AK74" s="1160">
        <v>0</v>
      </c>
      <c r="AL74" s="1161"/>
      <c r="AM74" s="1161"/>
      <c r="AN74" s="1161"/>
      <c r="AO74" s="1161"/>
      <c r="AP74" s="1179"/>
      <c r="AQ74" s="1160">
        <v>0</v>
      </c>
      <c r="AR74" s="1161"/>
      <c r="AS74" s="1161"/>
      <c r="AT74" s="1161"/>
      <c r="AU74" s="1161"/>
      <c r="AV74" s="1161"/>
      <c r="AW74" s="911"/>
    </row>
    <row r="75" spans="1:53" ht="42.75" customHeight="1" x14ac:dyDescent="0.3">
      <c r="A75" s="186">
        <f t="shared" ref="A75:A87" si="7">A74+0.01</f>
        <v>0.44000000000000022</v>
      </c>
      <c r="B75" s="936">
        <f>B64+0.01</f>
        <v>0.01</v>
      </c>
      <c r="C75" s="191">
        <f t="shared" si="5"/>
        <v>1.4400000000000002</v>
      </c>
      <c r="D75" s="191">
        <f t="shared" si="6"/>
        <v>1.01</v>
      </c>
      <c r="F75" s="1169" t="s">
        <v>2547</v>
      </c>
      <c r="G75" s="1169"/>
      <c r="H75" s="1169"/>
      <c r="I75" s="1169"/>
      <c r="J75" s="1170" t="s">
        <v>2548</v>
      </c>
      <c r="K75" s="1171"/>
      <c r="L75" s="1171"/>
      <c r="M75" s="1171"/>
      <c r="N75" s="1171"/>
      <c r="O75" s="1171"/>
      <c r="P75" s="1171"/>
      <c r="Q75" s="1171"/>
      <c r="R75" s="1171"/>
      <c r="S75" s="1171"/>
      <c r="T75" s="1171"/>
      <c r="U75" s="1171"/>
      <c r="V75" s="1171"/>
      <c r="W75" s="1171"/>
      <c r="X75" s="1171"/>
      <c r="Y75" s="1171"/>
      <c r="Z75" s="1171"/>
      <c r="AA75" s="1171"/>
      <c r="AB75" s="1171"/>
      <c r="AC75" s="1171"/>
      <c r="AD75" s="1172"/>
      <c r="AE75" s="1173" t="s">
        <v>2549</v>
      </c>
      <c r="AF75" s="1177"/>
      <c r="AG75" s="1178"/>
      <c r="AH75" s="1176">
        <v>643</v>
      </c>
      <c r="AI75" s="1177"/>
      <c r="AJ75" s="1178"/>
      <c r="AK75" s="1160">
        <v>0</v>
      </c>
      <c r="AL75" s="1161"/>
      <c r="AM75" s="1161"/>
      <c r="AN75" s="1161"/>
      <c r="AO75" s="1161"/>
      <c r="AP75" s="1179"/>
      <c r="AQ75" s="1160">
        <v>0</v>
      </c>
      <c r="AR75" s="1161"/>
      <c r="AS75" s="1161"/>
      <c r="AT75" s="1161"/>
      <c r="AU75" s="1161"/>
      <c r="AV75" s="1161"/>
      <c r="AW75" s="911"/>
    </row>
    <row r="76" spans="1:53" ht="42.75" customHeight="1" x14ac:dyDescent="0.3">
      <c r="A76" s="186">
        <f t="shared" si="7"/>
        <v>0.45000000000000023</v>
      </c>
      <c r="B76" s="936">
        <f>B65+0.01</f>
        <v>0.01</v>
      </c>
      <c r="C76" s="191">
        <f t="shared" si="5"/>
        <v>910.56250000000057</v>
      </c>
      <c r="D76" s="191">
        <f t="shared" si="6"/>
        <v>1.01</v>
      </c>
      <c r="F76" s="1159">
        <v>45</v>
      </c>
      <c r="G76" s="1159"/>
      <c r="H76" s="1159"/>
      <c r="I76" s="1159"/>
      <c r="J76" s="1104" t="s">
        <v>2550</v>
      </c>
      <c r="K76" s="1105"/>
      <c r="L76" s="1105"/>
      <c r="M76" s="1105"/>
      <c r="N76" s="1105"/>
      <c r="O76" s="1105"/>
      <c r="P76" s="1105"/>
      <c r="Q76" s="1105"/>
      <c r="R76" s="1105"/>
      <c r="S76" s="1105"/>
      <c r="T76" s="1105"/>
      <c r="U76" s="1105"/>
      <c r="V76" s="1105"/>
      <c r="W76" s="1105"/>
      <c r="X76" s="1105"/>
      <c r="Y76" s="1105"/>
      <c r="Z76" s="1105"/>
      <c r="AA76" s="1105"/>
      <c r="AB76" s="1105"/>
      <c r="AC76" s="1105"/>
      <c r="AD76" s="1106"/>
      <c r="AE76" s="1185"/>
      <c r="AF76" s="1186"/>
      <c r="AG76" s="1187"/>
      <c r="AH76" s="1185">
        <v>644</v>
      </c>
      <c r="AI76" s="1186"/>
      <c r="AJ76" s="1187"/>
      <c r="AK76" s="1183">
        <f>IFERROR(IF(AND(AK77,AK78,AK79)="","",SUM(AK77,AK78,AK79)),"")</f>
        <v>8081</v>
      </c>
      <c r="AL76" s="1184"/>
      <c r="AM76" s="1184"/>
      <c r="AN76" s="1184"/>
      <c r="AO76" s="1184"/>
      <c r="AP76" s="1188"/>
      <c r="AQ76" s="1183">
        <f>IFERROR(IF(AND(AQ77,AQ78,AQ79)="","",SUM(AQ77,AQ78,AQ79)),"")</f>
        <v>0</v>
      </c>
      <c r="AR76" s="1184"/>
      <c r="AS76" s="1184"/>
      <c r="AT76" s="1184"/>
      <c r="AU76" s="1184"/>
      <c r="AV76" s="1184"/>
      <c r="AW76" s="911"/>
    </row>
    <row r="77" spans="1:53" ht="42.75" customHeight="1" x14ac:dyDescent="0.3">
      <c r="A77" s="186">
        <f t="shared" si="7"/>
        <v>0.46000000000000024</v>
      </c>
      <c r="B77" s="186">
        <f>B66+0.01</f>
        <v>0.01</v>
      </c>
      <c r="C77" s="191">
        <f t="shared" si="5"/>
        <v>1.4600000000000002</v>
      </c>
      <c r="D77" s="191">
        <f>IF(LEN(AQ77)=0,"",1+ABS((AQ77*B77)/LEN(AQ77))+B77)</f>
        <v>1.01</v>
      </c>
      <c r="F77" s="1169" t="s">
        <v>2551</v>
      </c>
      <c r="G77" s="1169"/>
      <c r="H77" s="1169"/>
      <c r="I77" s="1169"/>
      <c r="J77" s="1180" t="s">
        <v>2552</v>
      </c>
      <c r="K77" s="1181"/>
      <c r="L77" s="1181"/>
      <c r="M77" s="1181"/>
      <c r="N77" s="1181"/>
      <c r="O77" s="1181"/>
      <c r="P77" s="1181"/>
      <c r="Q77" s="1181"/>
      <c r="R77" s="1181"/>
      <c r="S77" s="1181"/>
      <c r="T77" s="1181"/>
      <c r="U77" s="1181"/>
      <c r="V77" s="1181"/>
      <c r="W77" s="1181"/>
      <c r="X77" s="1181"/>
      <c r="Y77" s="1181"/>
      <c r="Z77" s="1181"/>
      <c r="AA77" s="1181"/>
      <c r="AB77" s="1181"/>
      <c r="AC77" s="1181"/>
      <c r="AD77" s="1182"/>
      <c r="AE77" s="1176">
        <v>575</v>
      </c>
      <c r="AF77" s="1177"/>
      <c r="AG77" s="1178"/>
      <c r="AH77" s="1176">
        <v>645</v>
      </c>
      <c r="AI77" s="1177"/>
      <c r="AJ77" s="1178"/>
      <c r="AK77" s="1160">
        <v>0</v>
      </c>
      <c r="AL77" s="1161"/>
      <c r="AM77" s="1161"/>
      <c r="AN77" s="1161"/>
      <c r="AO77" s="1161"/>
      <c r="AP77" s="1179"/>
      <c r="AQ77" s="1160">
        <v>0</v>
      </c>
      <c r="AR77" s="1161"/>
      <c r="AS77" s="1161"/>
      <c r="AT77" s="1161"/>
      <c r="AU77" s="1161"/>
      <c r="AV77" s="1161"/>
      <c r="AW77" s="911"/>
    </row>
    <row r="78" spans="1:53" ht="42.75" customHeight="1" x14ac:dyDescent="0.3">
      <c r="A78" s="186">
        <f t="shared" si="7"/>
        <v>0.47000000000000025</v>
      </c>
      <c r="B78" s="186">
        <f>B67+0.01</f>
        <v>0.01</v>
      </c>
      <c r="C78" s="191">
        <f t="shared" si="5"/>
        <v>950.98750000000052</v>
      </c>
      <c r="D78" s="191">
        <f t="shared" si="6"/>
        <v>1.01</v>
      </c>
      <c r="F78" s="1169" t="s">
        <v>2553</v>
      </c>
      <c r="G78" s="1169"/>
      <c r="H78" s="1169"/>
      <c r="I78" s="1169"/>
      <c r="J78" s="1180" t="s">
        <v>2554</v>
      </c>
      <c r="K78" s="1181"/>
      <c r="L78" s="1181"/>
      <c r="M78" s="1181"/>
      <c r="N78" s="1181"/>
      <c r="O78" s="1181"/>
      <c r="P78" s="1181"/>
      <c r="Q78" s="1181"/>
      <c r="R78" s="1181"/>
      <c r="S78" s="1181"/>
      <c r="T78" s="1181"/>
      <c r="U78" s="1181"/>
      <c r="V78" s="1181"/>
      <c r="W78" s="1181"/>
      <c r="X78" s="1181"/>
      <c r="Y78" s="1181"/>
      <c r="Z78" s="1181"/>
      <c r="AA78" s="1181"/>
      <c r="AB78" s="1181"/>
      <c r="AC78" s="1181"/>
      <c r="AD78" s="1182"/>
      <c r="AE78" s="1176" t="s">
        <v>2555</v>
      </c>
      <c r="AF78" s="1177"/>
      <c r="AG78" s="1178"/>
      <c r="AH78" s="1176">
        <v>646</v>
      </c>
      <c r="AI78" s="1177"/>
      <c r="AJ78" s="1178"/>
      <c r="AK78" s="1160">
        <v>8081</v>
      </c>
      <c r="AL78" s="1161"/>
      <c r="AM78" s="1161"/>
      <c r="AN78" s="1161"/>
      <c r="AO78" s="1161"/>
      <c r="AP78" s="1179"/>
      <c r="AQ78" s="1160">
        <v>0</v>
      </c>
      <c r="AR78" s="1161"/>
      <c r="AS78" s="1161"/>
      <c r="AT78" s="1161"/>
      <c r="AU78" s="1161"/>
      <c r="AV78" s="1161"/>
      <c r="AW78" s="911"/>
    </row>
    <row r="79" spans="1:53" ht="42.75" customHeight="1" x14ac:dyDescent="0.3">
      <c r="A79" s="186">
        <f t="shared" si="7"/>
        <v>0.48000000000000026</v>
      </c>
      <c r="B79" s="186">
        <f t="shared" ref="B79:B80" si="8">B68+0.01</f>
        <v>0.01</v>
      </c>
      <c r="C79" s="191">
        <f t="shared" si="5"/>
        <v>1.4800000000000002</v>
      </c>
      <c r="D79" s="191">
        <f t="shared" si="6"/>
        <v>1.01</v>
      </c>
      <c r="F79" s="1169" t="s">
        <v>2556</v>
      </c>
      <c r="G79" s="1169"/>
      <c r="H79" s="1169"/>
      <c r="I79" s="1169"/>
      <c r="J79" s="1180" t="s">
        <v>2557</v>
      </c>
      <c r="K79" s="1181"/>
      <c r="L79" s="1181"/>
      <c r="M79" s="1181"/>
      <c r="N79" s="1181"/>
      <c r="O79" s="1181"/>
      <c r="P79" s="1181"/>
      <c r="Q79" s="1181"/>
      <c r="R79" s="1181"/>
      <c r="S79" s="1181"/>
      <c r="T79" s="1181"/>
      <c r="U79" s="1181"/>
      <c r="V79" s="1181"/>
      <c r="W79" s="1181"/>
      <c r="X79" s="1181"/>
      <c r="Y79" s="1181"/>
      <c r="Z79" s="1181"/>
      <c r="AA79" s="1181"/>
      <c r="AB79" s="1181"/>
      <c r="AC79" s="1181"/>
      <c r="AD79" s="1182"/>
      <c r="AE79" s="1176">
        <v>585</v>
      </c>
      <c r="AF79" s="1177"/>
      <c r="AG79" s="1178"/>
      <c r="AH79" s="1176">
        <v>647</v>
      </c>
      <c r="AI79" s="1177"/>
      <c r="AJ79" s="1178"/>
      <c r="AK79" s="1160">
        <v>0</v>
      </c>
      <c r="AL79" s="1161"/>
      <c r="AM79" s="1161"/>
      <c r="AN79" s="1161"/>
      <c r="AO79" s="1161"/>
      <c r="AP79" s="1179"/>
      <c r="AQ79" s="1160">
        <v>0</v>
      </c>
      <c r="AR79" s="1161"/>
      <c r="AS79" s="1161"/>
      <c r="AT79" s="1161"/>
      <c r="AU79" s="1161"/>
      <c r="AV79" s="1161"/>
      <c r="AW79" s="911"/>
    </row>
    <row r="80" spans="1:53" ht="42.75" customHeight="1" x14ac:dyDescent="0.3">
      <c r="A80" s="186">
        <f t="shared" si="7"/>
        <v>0.49000000000000027</v>
      </c>
      <c r="B80" s="186">
        <f t="shared" si="8"/>
        <v>0.01</v>
      </c>
      <c r="C80" s="191" t="str">
        <f t="shared" si="5"/>
        <v/>
      </c>
      <c r="D80" s="191" t="str">
        <f t="shared" si="6"/>
        <v/>
      </c>
      <c r="F80" s="1169" t="s">
        <v>2558</v>
      </c>
      <c r="G80" s="1169"/>
      <c r="H80" s="1169"/>
      <c r="I80" s="1169"/>
      <c r="J80" s="1104" t="s">
        <v>2559</v>
      </c>
      <c r="K80" s="1105"/>
      <c r="L80" s="1105"/>
      <c r="M80" s="1105"/>
      <c r="N80" s="1105"/>
      <c r="O80" s="1105"/>
      <c r="P80" s="1105"/>
      <c r="Q80" s="1105"/>
      <c r="R80" s="1105"/>
      <c r="S80" s="1105"/>
      <c r="T80" s="1105"/>
      <c r="U80" s="1105"/>
      <c r="V80" s="1105"/>
      <c r="W80" s="1105"/>
      <c r="X80" s="1105"/>
      <c r="Y80" s="1105"/>
      <c r="Z80" s="1105"/>
      <c r="AA80" s="1105"/>
      <c r="AB80" s="1105"/>
      <c r="AC80" s="1105"/>
      <c r="AD80" s="1105"/>
      <c r="AE80" s="1105"/>
      <c r="AF80" s="1105"/>
      <c r="AG80" s="1105"/>
      <c r="AH80" s="1105"/>
      <c r="AI80" s="1105"/>
      <c r="AJ80" s="1105"/>
      <c r="AK80" s="1105"/>
      <c r="AL80" s="1105"/>
      <c r="AM80" s="1105"/>
      <c r="AN80" s="1105"/>
      <c r="AO80" s="1105"/>
      <c r="AP80" s="1105"/>
      <c r="AQ80" s="1105"/>
      <c r="AR80" s="1105"/>
      <c r="AS80" s="1105"/>
      <c r="AT80" s="1105"/>
      <c r="AU80" s="912"/>
      <c r="AV80" s="912"/>
      <c r="AW80" s="911"/>
    </row>
    <row r="81" spans="1:1022" ht="42.75" customHeight="1" x14ac:dyDescent="0.3">
      <c r="A81" s="186">
        <f t="shared" si="7"/>
        <v>0.50000000000000022</v>
      </c>
      <c r="B81" s="186">
        <f t="shared" ref="B81:B88" si="9">B70+0.01</f>
        <v>0.01</v>
      </c>
      <c r="C81" s="191">
        <f t="shared" si="5"/>
        <v>128733.71428571433</v>
      </c>
      <c r="D81" s="191">
        <f t="shared" si="6"/>
        <v>2014.8899999999999</v>
      </c>
      <c r="F81" s="1169" t="s">
        <v>2560</v>
      </c>
      <c r="G81" s="1169"/>
      <c r="H81" s="1169"/>
      <c r="I81" s="1169"/>
      <c r="J81" s="1180" t="s">
        <v>2561</v>
      </c>
      <c r="K81" s="1181"/>
      <c r="L81" s="1181"/>
      <c r="M81" s="1181"/>
      <c r="N81" s="1181"/>
      <c r="O81" s="1181"/>
      <c r="P81" s="1181"/>
      <c r="Q81" s="1181"/>
      <c r="R81" s="1181"/>
      <c r="S81" s="1181"/>
      <c r="T81" s="1181"/>
      <c r="U81" s="1181"/>
      <c r="V81" s="1181"/>
      <c r="W81" s="1181"/>
      <c r="X81" s="1181"/>
      <c r="Y81" s="1181"/>
      <c r="Z81" s="1181"/>
      <c r="AA81" s="1181"/>
      <c r="AB81" s="1181"/>
      <c r="AC81" s="1181"/>
      <c r="AD81" s="1182"/>
      <c r="AE81" s="1176" t="s">
        <v>2562</v>
      </c>
      <c r="AF81" s="1177"/>
      <c r="AG81" s="1178"/>
      <c r="AH81" s="1176">
        <v>648</v>
      </c>
      <c r="AI81" s="1177"/>
      <c r="AJ81" s="1178"/>
      <c r="AK81" s="1160">
        <v>1802251</v>
      </c>
      <c r="AL81" s="1161"/>
      <c r="AM81" s="1161"/>
      <c r="AN81" s="1161"/>
      <c r="AO81" s="1161"/>
      <c r="AP81" s="1179"/>
      <c r="AQ81" s="1160">
        <v>1409716</v>
      </c>
      <c r="AR81" s="1161"/>
      <c r="AS81" s="1161"/>
      <c r="AT81" s="1161"/>
      <c r="AU81" s="1161"/>
      <c r="AV81" s="1161"/>
      <c r="AW81" s="911"/>
    </row>
    <row r="82" spans="1:1022" ht="42.75" customHeight="1" x14ac:dyDescent="0.3">
      <c r="A82" s="186">
        <f t="shared" si="7"/>
        <v>0.51000000000000023</v>
      </c>
      <c r="B82" s="186">
        <f t="shared" si="9"/>
        <v>0.01</v>
      </c>
      <c r="C82" s="191">
        <f t="shared" si="5"/>
        <v>153663.05285714293</v>
      </c>
      <c r="D82" s="191">
        <f t="shared" si="6"/>
        <v>2839.9657142857145</v>
      </c>
      <c r="F82" s="1169" t="s">
        <v>2563</v>
      </c>
      <c r="G82" s="1169"/>
      <c r="H82" s="1169"/>
      <c r="I82" s="1169"/>
      <c r="J82" s="1180" t="s">
        <v>2564</v>
      </c>
      <c r="K82" s="1181"/>
      <c r="L82" s="1181"/>
      <c r="M82" s="1181"/>
      <c r="N82" s="1181"/>
      <c r="O82" s="1181"/>
      <c r="P82" s="1181"/>
      <c r="Q82" s="1181"/>
      <c r="R82" s="1181"/>
      <c r="S82" s="1181"/>
      <c r="T82" s="1181"/>
      <c r="U82" s="1181"/>
      <c r="V82" s="1181"/>
      <c r="W82" s="1181"/>
      <c r="X82" s="1181"/>
      <c r="Y82" s="1181"/>
      <c r="Z82" s="1181"/>
      <c r="AA82" s="1181"/>
      <c r="AB82" s="1181"/>
      <c r="AC82" s="1181"/>
      <c r="AD82" s="1182"/>
      <c r="AE82" s="1176" t="s">
        <v>2565</v>
      </c>
      <c r="AF82" s="1177"/>
      <c r="AG82" s="1178"/>
      <c r="AH82" s="1176">
        <v>649</v>
      </c>
      <c r="AI82" s="1177"/>
      <c r="AJ82" s="1178"/>
      <c r="AK82" s="1160">
        <v>2109080</v>
      </c>
      <c r="AL82" s="1161"/>
      <c r="AM82" s="1161"/>
      <c r="AN82" s="1161"/>
      <c r="AO82" s="1161"/>
      <c r="AP82" s="1179"/>
      <c r="AQ82" s="1160">
        <v>1987269</v>
      </c>
      <c r="AR82" s="1161"/>
      <c r="AS82" s="1161"/>
      <c r="AT82" s="1161"/>
      <c r="AU82" s="1161"/>
      <c r="AV82" s="1161"/>
      <c r="AW82" s="911"/>
    </row>
    <row r="83" spans="1:1022" ht="42.75" customHeight="1" x14ac:dyDescent="0.3">
      <c r="A83" s="186">
        <f t="shared" si="7"/>
        <v>0.52000000000000024</v>
      </c>
      <c r="B83" s="186">
        <f t="shared" si="9"/>
        <v>0.01</v>
      </c>
      <c r="C83" s="191">
        <f t="shared" si="5"/>
        <v>1.5200000000000002</v>
      </c>
      <c r="D83" s="191">
        <f t="shared" si="6"/>
        <v>1.01</v>
      </c>
      <c r="F83" s="1169" t="s">
        <v>2566</v>
      </c>
      <c r="G83" s="1169"/>
      <c r="H83" s="1169"/>
      <c r="I83" s="1169"/>
      <c r="J83" s="1180" t="s">
        <v>2567</v>
      </c>
      <c r="K83" s="1181"/>
      <c r="L83" s="1181"/>
      <c r="M83" s="1181"/>
      <c r="N83" s="1181"/>
      <c r="O83" s="1181"/>
      <c r="P83" s="1181"/>
      <c r="Q83" s="1181"/>
      <c r="R83" s="1181"/>
      <c r="S83" s="1181"/>
      <c r="T83" s="1181"/>
      <c r="U83" s="1181"/>
      <c r="V83" s="1181"/>
      <c r="W83" s="1181"/>
      <c r="X83" s="1181"/>
      <c r="Y83" s="1181"/>
      <c r="Z83" s="1181"/>
      <c r="AA83" s="1181"/>
      <c r="AB83" s="1181"/>
      <c r="AC83" s="1181"/>
      <c r="AD83" s="1182"/>
      <c r="AE83" s="1176">
        <v>480</v>
      </c>
      <c r="AF83" s="1177"/>
      <c r="AG83" s="1178"/>
      <c r="AH83" s="1176">
        <v>650</v>
      </c>
      <c r="AI83" s="1177"/>
      <c r="AJ83" s="1178"/>
      <c r="AK83" s="1160">
        <v>0</v>
      </c>
      <c r="AL83" s="1161"/>
      <c r="AM83" s="1161"/>
      <c r="AN83" s="1161"/>
      <c r="AO83" s="1161"/>
      <c r="AP83" s="1179"/>
      <c r="AQ83" s="1160">
        <v>0</v>
      </c>
      <c r="AR83" s="1161"/>
      <c r="AS83" s="1161"/>
      <c r="AT83" s="1161"/>
      <c r="AU83" s="1161"/>
      <c r="AV83" s="1161"/>
      <c r="AW83" s="911"/>
    </row>
    <row r="84" spans="1:1022" ht="42.75" customHeight="1" x14ac:dyDescent="0.3">
      <c r="A84" s="186">
        <f t="shared" si="7"/>
        <v>0.53000000000000025</v>
      </c>
      <c r="B84" s="186">
        <f t="shared" si="9"/>
        <v>1.0000000000000007</v>
      </c>
      <c r="C84" s="191" t="str">
        <f t="shared" si="5"/>
        <v/>
      </c>
      <c r="D84" s="191" t="str">
        <f t="shared" si="6"/>
        <v/>
      </c>
      <c r="F84" s="1169" t="s">
        <v>2568</v>
      </c>
      <c r="G84" s="1169"/>
      <c r="H84" s="1169"/>
      <c r="I84" s="1169"/>
      <c r="J84" s="1192" t="s">
        <v>2569</v>
      </c>
      <c r="K84" s="1192"/>
      <c r="L84" s="1192"/>
      <c r="M84" s="1192"/>
      <c r="N84" s="1192"/>
      <c r="O84" s="1192"/>
      <c r="P84" s="1192"/>
      <c r="Q84" s="1192"/>
      <c r="R84" s="1192"/>
      <c r="S84" s="1192"/>
      <c r="T84" s="1192"/>
      <c r="U84" s="1192"/>
      <c r="V84" s="1192"/>
      <c r="W84" s="1192"/>
      <c r="X84" s="1192"/>
      <c r="Y84" s="1192"/>
      <c r="Z84" s="1192"/>
      <c r="AA84" s="1192"/>
      <c r="AB84" s="1192"/>
      <c r="AC84" s="1192"/>
      <c r="AD84" s="1192"/>
      <c r="AE84" s="1192"/>
      <c r="AF84" s="1192"/>
      <c r="AG84" s="1192"/>
      <c r="AH84" s="1192"/>
      <c r="AI84" s="1192"/>
      <c r="AJ84" s="1192"/>
      <c r="AK84" s="1192"/>
      <c r="AL84" s="1192"/>
      <c r="AM84" s="1192"/>
      <c r="AN84" s="1192"/>
      <c r="AO84" s="1192"/>
      <c r="AP84" s="1192"/>
      <c r="AQ84" s="1192"/>
      <c r="AR84" s="1192"/>
      <c r="AS84" s="1192"/>
      <c r="AT84" s="1192"/>
      <c r="AU84" s="1192"/>
      <c r="AV84" s="1192"/>
      <c r="AW84" s="911"/>
    </row>
    <row r="85" spans="1:1022" ht="42.75" customHeight="1" x14ac:dyDescent="0.3">
      <c r="A85" s="186">
        <f t="shared" si="7"/>
        <v>0.54000000000000026</v>
      </c>
      <c r="B85" s="186">
        <f t="shared" si="9"/>
        <v>0.02</v>
      </c>
      <c r="C85" s="191">
        <f t="shared" si="5"/>
        <v>33.22000000000002</v>
      </c>
      <c r="D85" s="191">
        <f t="shared" si="6"/>
        <v>2</v>
      </c>
      <c r="F85" s="1169" t="s">
        <v>2570</v>
      </c>
      <c r="G85" s="1169"/>
      <c r="H85" s="1169"/>
      <c r="I85" s="1169"/>
      <c r="J85" s="1180" t="s">
        <v>2571</v>
      </c>
      <c r="K85" s="1181"/>
      <c r="L85" s="1181"/>
      <c r="M85" s="1181"/>
      <c r="N85" s="1181"/>
      <c r="O85" s="1181"/>
      <c r="P85" s="1181"/>
      <c r="Q85" s="1181"/>
      <c r="R85" s="1181"/>
      <c r="S85" s="1181"/>
      <c r="T85" s="1181"/>
      <c r="U85" s="1181"/>
      <c r="V85" s="1181"/>
      <c r="W85" s="1181"/>
      <c r="X85" s="1181"/>
      <c r="Y85" s="1181"/>
      <c r="Z85" s="1181"/>
      <c r="AA85" s="1181"/>
      <c r="AB85" s="1181"/>
      <c r="AC85" s="1181"/>
      <c r="AD85" s="1182"/>
      <c r="AE85" s="1107"/>
      <c r="AF85" s="1108"/>
      <c r="AG85" s="1109"/>
      <c r="AH85" s="1193">
        <v>651</v>
      </c>
      <c r="AI85" s="1194"/>
      <c r="AJ85" s="1195"/>
      <c r="AK85" s="1196">
        <v>176</v>
      </c>
      <c r="AL85" s="1197"/>
      <c r="AM85" s="1197"/>
      <c r="AN85" s="1197"/>
      <c r="AO85" s="1197"/>
      <c r="AP85" s="1198"/>
      <c r="AQ85" s="1196">
        <v>147</v>
      </c>
      <c r="AR85" s="1197"/>
      <c r="AS85" s="1197"/>
      <c r="AT85" s="1197"/>
      <c r="AU85" s="1197"/>
      <c r="AV85" s="1198"/>
    </row>
    <row r="86" spans="1:1022" s="198" customFormat="1" ht="42.75" customHeight="1" x14ac:dyDescent="0.3">
      <c r="A86" s="186">
        <f t="shared" si="7"/>
        <v>0.55000000000000027</v>
      </c>
      <c r="B86" s="936">
        <f t="shared" si="9"/>
        <v>0.02</v>
      </c>
      <c r="C86" s="191">
        <f t="shared" si="5"/>
        <v>33.450000000000017</v>
      </c>
      <c r="D86" s="191">
        <f t="shared" si="6"/>
        <v>1.9733333333333332</v>
      </c>
      <c r="E86" s="197"/>
      <c r="F86" s="1199" t="s">
        <v>2572</v>
      </c>
      <c r="G86" s="1199"/>
      <c r="H86" s="1199"/>
      <c r="I86" s="1199"/>
      <c r="J86" s="1200" t="s">
        <v>2573</v>
      </c>
      <c r="K86" s="1201"/>
      <c r="L86" s="1201"/>
      <c r="M86" s="1201"/>
      <c r="N86" s="1201"/>
      <c r="O86" s="1201"/>
      <c r="P86" s="1201"/>
      <c r="Q86" s="1201"/>
      <c r="R86" s="1201"/>
      <c r="S86" s="1201"/>
      <c r="T86" s="1201"/>
      <c r="U86" s="1201"/>
      <c r="V86" s="1201"/>
      <c r="W86" s="1201"/>
      <c r="X86" s="1201"/>
      <c r="Y86" s="1201"/>
      <c r="Z86" s="1201"/>
      <c r="AA86" s="1201"/>
      <c r="AB86" s="1201"/>
      <c r="AC86" s="1201"/>
      <c r="AD86" s="1202"/>
      <c r="AE86" s="1110"/>
      <c r="AF86" s="1111"/>
      <c r="AG86" s="1112"/>
      <c r="AH86" s="1203">
        <v>652</v>
      </c>
      <c r="AI86" s="1204"/>
      <c r="AJ86" s="1205"/>
      <c r="AK86" s="1189">
        <v>174</v>
      </c>
      <c r="AL86" s="1190"/>
      <c r="AM86" s="1190"/>
      <c r="AN86" s="1190"/>
      <c r="AO86" s="1190"/>
      <c r="AP86" s="1191"/>
      <c r="AQ86" s="1189">
        <v>143</v>
      </c>
      <c r="AR86" s="1190"/>
      <c r="AS86" s="1190"/>
      <c r="AT86" s="1190"/>
      <c r="AU86" s="1190"/>
      <c r="AV86" s="1191"/>
      <c r="AW86" s="197"/>
      <c r="AX86" s="197"/>
      <c r="AY86" s="197"/>
      <c r="AZ86" s="197"/>
      <c r="BA86" s="197"/>
      <c r="BB86" s="197"/>
      <c r="BC86" s="197"/>
      <c r="BD86" s="197"/>
      <c r="BE86" s="197"/>
      <c r="BF86" s="197"/>
      <c r="BG86" s="197"/>
      <c r="BH86" s="197"/>
      <c r="BI86" s="197"/>
      <c r="BJ86" s="197"/>
      <c r="BK86" s="197"/>
      <c r="BL86" s="197"/>
      <c r="BM86" s="197"/>
      <c r="BN86" s="197"/>
      <c r="BO86" s="197"/>
      <c r="BP86" s="197"/>
      <c r="BQ86" s="197"/>
      <c r="BR86" s="197"/>
      <c r="BS86" s="197"/>
      <c r="BT86" s="197"/>
      <c r="BU86" s="197"/>
      <c r="BV86" s="197"/>
      <c r="BW86" s="197"/>
      <c r="BX86" s="197"/>
      <c r="BY86" s="197"/>
      <c r="BZ86" s="197"/>
      <c r="CA86" s="197"/>
      <c r="CB86" s="197"/>
      <c r="CC86" s="197"/>
      <c r="CD86" s="197"/>
      <c r="CE86" s="197"/>
      <c r="CF86" s="197"/>
      <c r="CG86" s="197"/>
      <c r="CH86" s="197"/>
      <c r="CI86" s="197"/>
      <c r="CJ86" s="197"/>
      <c r="CK86" s="197"/>
      <c r="CL86" s="197"/>
      <c r="CM86" s="197"/>
      <c r="CN86" s="197"/>
      <c r="CO86" s="197"/>
      <c r="CP86" s="197"/>
      <c r="CQ86" s="197"/>
      <c r="CR86" s="197"/>
      <c r="CS86" s="197"/>
      <c r="CT86" s="197"/>
      <c r="CU86" s="197"/>
      <c r="CV86" s="197"/>
      <c r="CW86" s="197"/>
      <c r="CX86" s="197"/>
      <c r="CY86" s="197"/>
      <c r="CZ86" s="197"/>
      <c r="DA86" s="197"/>
      <c r="DB86" s="197"/>
      <c r="DC86" s="197"/>
      <c r="DD86" s="197"/>
      <c r="DE86" s="197"/>
      <c r="DF86" s="197"/>
      <c r="DG86" s="197"/>
      <c r="DH86" s="197"/>
      <c r="DI86" s="197"/>
      <c r="DJ86" s="197"/>
      <c r="DK86" s="197"/>
      <c r="DL86" s="197"/>
      <c r="DM86" s="197"/>
      <c r="DN86" s="197"/>
      <c r="DO86" s="197"/>
      <c r="DP86" s="197"/>
      <c r="DQ86" s="197"/>
      <c r="DR86" s="197"/>
      <c r="DS86" s="197"/>
      <c r="DT86" s="197"/>
      <c r="DU86" s="197"/>
      <c r="DV86" s="197"/>
      <c r="DW86" s="197"/>
      <c r="DX86" s="197"/>
      <c r="DY86" s="197"/>
      <c r="DZ86" s="197"/>
      <c r="EA86" s="197"/>
      <c r="EB86" s="197"/>
      <c r="EC86" s="197"/>
      <c r="ED86" s="197"/>
      <c r="EE86" s="197"/>
      <c r="EF86" s="197"/>
      <c r="EG86" s="197"/>
      <c r="EH86" s="197"/>
      <c r="EI86" s="197"/>
      <c r="EJ86" s="197"/>
      <c r="EK86" s="197"/>
      <c r="EL86" s="197"/>
      <c r="EM86" s="197"/>
      <c r="EN86" s="197"/>
      <c r="EO86" s="197"/>
      <c r="EP86" s="197"/>
      <c r="EQ86" s="197"/>
      <c r="ER86" s="197"/>
      <c r="ES86" s="197"/>
      <c r="ET86" s="197"/>
      <c r="EU86" s="197"/>
      <c r="EV86" s="197"/>
      <c r="EW86" s="197"/>
      <c r="EX86" s="197"/>
      <c r="EY86" s="197"/>
      <c r="EZ86" s="197"/>
      <c r="FA86" s="197"/>
      <c r="FB86" s="197"/>
      <c r="FC86" s="197"/>
      <c r="FD86" s="197"/>
      <c r="FE86" s="197"/>
      <c r="FF86" s="197"/>
      <c r="FG86" s="197"/>
      <c r="FH86" s="197"/>
      <c r="FI86" s="197"/>
      <c r="FJ86" s="197"/>
      <c r="FK86" s="197"/>
      <c r="FL86" s="197"/>
      <c r="FM86" s="197"/>
      <c r="FN86" s="197"/>
      <c r="FO86" s="197"/>
      <c r="FP86" s="197"/>
      <c r="FQ86" s="197"/>
      <c r="FR86" s="197"/>
      <c r="FS86" s="197"/>
      <c r="FT86" s="197"/>
      <c r="FU86" s="197"/>
      <c r="FV86" s="197"/>
      <c r="FW86" s="197"/>
      <c r="FX86" s="197"/>
      <c r="FY86" s="197"/>
      <c r="FZ86" s="197"/>
      <c r="GA86" s="197"/>
      <c r="GB86" s="197"/>
      <c r="GC86" s="197"/>
      <c r="GD86" s="197"/>
      <c r="GE86" s="197"/>
      <c r="GF86" s="197"/>
      <c r="GG86" s="197"/>
      <c r="GH86" s="197"/>
      <c r="GI86" s="197"/>
      <c r="GJ86" s="197"/>
      <c r="GK86" s="197"/>
      <c r="GL86" s="197"/>
      <c r="GM86" s="197"/>
      <c r="GN86" s="197"/>
      <c r="GO86" s="197"/>
      <c r="GP86" s="197"/>
      <c r="GQ86" s="197"/>
      <c r="GR86" s="197"/>
      <c r="GS86" s="197"/>
      <c r="GT86" s="197"/>
      <c r="GU86" s="197"/>
      <c r="GV86" s="197"/>
      <c r="GW86" s="197"/>
      <c r="GX86" s="197"/>
      <c r="GY86" s="197"/>
      <c r="GZ86" s="197"/>
      <c r="HA86" s="197"/>
      <c r="HB86" s="197"/>
      <c r="HC86" s="197"/>
      <c r="HD86" s="197"/>
      <c r="HE86" s="197"/>
      <c r="HF86" s="197"/>
      <c r="HG86" s="197"/>
      <c r="HH86" s="197"/>
      <c r="HI86" s="197"/>
      <c r="HJ86" s="197"/>
      <c r="HK86" s="197"/>
      <c r="HL86" s="197"/>
      <c r="HM86" s="197"/>
      <c r="HN86" s="197"/>
      <c r="HO86" s="197"/>
      <c r="HP86" s="197"/>
      <c r="HQ86" s="197"/>
      <c r="HR86" s="197"/>
      <c r="HS86" s="197"/>
      <c r="HT86" s="197"/>
      <c r="HU86" s="197"/>
      <c r="HV86" s="197"/>
      <c r="HW86" s="197"/>
      <c r="HX86" s="197"/>
      <c r="HY86" s="197"/>
      <c r="HZ86" s="197"/>
      <c r="IA86" s="197"/>
      <c r="IB86" s="197"/>
      <c r="IC86" s="197"/>
      <c r="ID86" s="197"/>
      <c r="IE86" s="197"/>
      <c r="IF86" s="197"/>
      <c r="IG86" s="197"/>
      <c r="IH86" s="197"/>
      <c r="II86" s="197"/>
      <c r="IJ86" s="197"/>
      <c r="IK86" s="197"/>
      <c r="IL86" s="197"/>
      <c r="IM86" s="197"/>
      <c r="IN86" s="197"/>
      <c r="IO86" s="197"/>
      <c r="IP86" s="197"/>
      <c r="IQ86" s="197"/>
      <c r="IR86" s="197"/>
      <c r="IS86" s="197"/>
      <c r="IT86" s="197"/>
      <c r="IU86" s="197"/>
      <c r="IV86" s="197"/>
      <c r="IW86" s="197"/>
      <c r="IX86" s="197"/>
      <c r="IY86" s="197"/>
      <c r="IZ86" s="197"/>
      <c r="JA86" s="197"/>
      <c r="JB86" s="197"/>
      <c r="JC86" s="197"/>
      <c r="JD86" s="197"/>
      <c r="JE86" s="197"/>
      <c r="JF86" s="197"/>
      <c r="JG86" s="197"/>
      <c r="JH86" s="197"/>
      <c r="JI86" s="197"/>
      <c r="JJ86" s="197"/>
      <c r="JK86" s="197"/>
      <c r="JL86" s="197"/>
      <c r="JM86" s="197"/>
      <c r="JN86" s="197"/>
      <c r="JO86" s="197"/>
      <c r="JP86" s="197"/>
      <c r="JQ86" s="197"/>
      <c r="JR86" s="197"/>
      <c r="JS86" s="197"/>
      <c r="JT86" s="197"/>
      <c r="JU86" s="197"/>
      <c r="JV86" s="197"/>
      <c r="JW86" s="197"/>
      <c r="JX86" s="197"/>
      <c r="JY86" s="197"/>
      <c r="JZ86" s="197"/>
      <c r="KA86" s="197"/>
      <c r="KB86" s="197"/>
      <c r="KC86" s="197"/>
      <c r="KD86" s="197"/>
      <c r="KE86" s="197"/>
      <c r="KF86" s="197"/>
      <c r="KG86" s="197"/>
      <c r="KH86" s="197"/>
      <c r="KI86" s="197"/>
      <c r="KJ86" s="197"/>
      <c r="KK86" s="197"/>
      <c r="KL86" s="197"/>
      <c r="KM86" s="197"/>
      <c r="KN86" s="197"/>
      <c r="KO86" s="197"/>
      <c r="KP86" s="197"/>
      <c r="KQ86" s="197"/>
      <c r="KR86" s="197"/>
      <c r="KS86" s="197"/>
      <c r="KT86" s="197"/>
      <c r="KU86" s="197"/>
      <c r="KV86" s="197"/>
      <c r="KW86" s="197"/>
      <c r="KX86" s="197"/>
      <c r="KY86" s="197"/>
      <c r="KZ86" s="197"/>
      <c r="LA86" s="197"/>
      <c r="LB86" s="197"/>
      <c r="LC86" s="197"/>
      <c r="LD86" s="197"/>
      <c r="LE86" s="197"/>
      <c r="LF86" s="197"/>
      <c r="LG86" s="197"/>
      <c r="LH86" s="197"/>
      <c r="LI86" s="197"/>
      <c r="LJ86" s="197"/>
      <c r="LK86" s="197"/>
      <c r="LL86" s="197"/>
      <c r="LM86" s="197"/>
      <c r="LN86" s="197"/>
      <c r="LO86" s="197"/>
      <c r="LP86" s="197"/>
      <c r="LQ86" s="197"/>
      <c r="LR86" s="197"/>
      <c r="LS86" s="197"/>
      <c r="LT86" s="197"/>
      <c r="LU86" s="197"/>
      <c r="LV86" s="197"/>
      <c r="LW86" s="197"/>
      <c r="LX86" s="197"/>
      <c r="LY86" s="197"/>
      <c r="LZ86" s="197"/>
      <c r="MA86" s="197"/>
      <c r="MB86" s="197"/>
      <c r="MC86" s="197"/>
      <c r="MD86" s="197"/>
      <c r="ME86" s="197"/>
      <c r="MF86" s="197"/>
      <c r="MG86" s="197"/>
      <c r="MH86" s="197"/>
      <c r="MI86" s="197"/>
      <c r="MJ86" s="197"/>
      <c r="MK86" s="197"/>
      <c r="ML86" s="197"/>
      <c r="MM86" s="197"/>
      <c r="MN86" s="197"/>
      <c r="MO86" s="197"/>
      <c r="MP86" s="197"/>
      <c r="MQ86" s="197"/>
      <c r="MR86" s="197"/>
      <c r="MS86" s="197"/>
      <c r="MT86" s="197"/>
      <c r="MU86" s="197"/>
      <c r="MV86" s="197"/>
      <c r="MW86" s="197"/>
      <c r="MX86" s="197"/>
      <c r="MY86" s="197"/>
      <c r="MZ86" s="197"/>
      <c r="NA86" s="197"/>
      <c r="NB86" s="197"/>
      <c r="NC86" s="197"/>
      <c r="ND86" s="197"/>
      <c r="NE86" s="197"/>
      <c r="NF86" s="197"/>
      <c r="NG86" s="197"/>
      <c r="NH86" s="197"/>
      <c r="NI86" s="197"/>
      <c r="NJ86" s="197"/>
      <c r="NK86" s="197"/>
      <c r="NL86" s="197"/>
      <c r="NM86" s="197"/>
      <c r="NN86" s="197"/>
      <c r="NO86" s="197"/>
      <c r="NP86" s="197"/>
      <c r="NQ86" s="197"/>
      <c r="NR86" s="197"/>
      <c r="NS86" s="197"/>
      <c r="NT86" s="197"/>
      <c r="NU86" s="197"/>
      <c r="NV86" s="197"/>
      <c r="NW86" s="197"/>
      <c r="NX86" s="197"/>
      <c r="NY86" s="197"/>
      <c r="NZ86" s="197"/>
      <c r="OA86" s="197"/>
      <c r="OB86" s="197"/>
      <c r="OC86" s="197"/>
      <c r="OD86" s="197"/>
      <c r="OE86" s="197"/>
      <c r="OF86" s="197"/>
      <c r="OG86" s="197"/>
      <c r="OH86" s="197"/>
      <c r="OI86" s="197"/>
      <c r="OJ86" s="197"/>
      <c r="OK86" s="197"/>
      <c r="OL86" s="197"/>
      <c r="OM86" s="197"/>
      <c r="ON86" s="197"/>
      <c r="OO86" s="197"/>
      <c r="OP86" s="197"/>
      <c r="OQ86" s="197"/>
      <c r="OR86" s="197"/>
      <c r="OS86" s="197"/>
      <c r="OT86" s="197"/>
      <c r="OU86" s="197"/>
      <c r="OV86" s="197"/>
      <c r="OW86" s="197"/>
      <c r="OX86" s="197"/>
      <c r="OY86" s="197"/>
      <c r="OZ86" s="197"/>
      <c r="PA86" s="197"/>
      <c r="PB86" s="197"/>
      <c r="PC86" s="197"/>
      <c r="PD86" s="197"/>
      <c r="PE86" s="197"/>
      <c r="PF86" s="197"/>
      <c r="PG86" s="197"/>
      <c r="PH86" s="197"/>
      <c r="PI86" s="197"/>
      <c r="PJ86" s="197"/>
      <c r="PK86" s="197"/>
      <c r="PL86" s="197"/>
      <c r="PM86" s="197"/>
      <c r="PN86" s="197"/>
      <c r="PO86" s="197"/>
      <c r="PP86" s="197"/>
      <c r="PQ86" s="197"/>
      <c r="PR86" s="197"/>
      <c r="PS86" s="197"/>
      <c r="PT86" s="197"/>
      <c r="PU86" s="197"/>
      <c r="PV86" s="197"/>
      <c r="PW86" s="197"/>
      <c r="PX86" s="197"/>
      <c r="PY86" s="197"/>
      <c r="PZ86" s="197"/>
      <c r="QA86" s="197"/>
      <c r="QB86" s="197"/>
      <c r="QC86" s="197"/>
      <c r="QD86" s="197"/>
      <c r="QE86" s="197"/>
      <c r="QF86" s="197"/>
      <c r="QG86" s="197"/>
      <c r="QH86" s="197"/>
      <c r="QI86" s="197"/>
      <c r="QJ86" s="197"/>
      <c r="QK86" s="197"/>
      <c r="QL86" s="197"/>
      <c r="QM86" s="197"/>
      <c r="QN86" s="197"/>
      <c r="QO86" s="197"/>
      <c r="QP86" s="197"/>
      <c r="QQ86" s="197"/>
      <c r="QR86" s="197"/>
      <c r="QS86" s="197"/>
      <c r="QT86" s="197"/>
      <c r="QU86" s="197"/>
      <c r="QV86" s="197"/>
      <c r="QW86" s="197"/>
      <c r="QX86" s="197"/>
      <c r="QY86" s="197"/>
      <c r="QZ86" s="197"/>
      <c r="RA86" s="197"/>
      <c r="RB86" s="197"/>
      <c r="RC86" s="197"/>
      <c r="RD86" s="197"/>
      <c r="RE86" s="197"/>
      <c r="RF86" s="197"/>
      <c r="RG86" s="197"/>
      <c r="RH86" s="197"/>
      <c r="RI86" s="197"/>
      <c r="RJ86" s="197"/>
      <c r="RK86" s="197"/>
      <c r="RL86" s="197"/>
      <c r="RM86" s="197"/>
      <c r="RN86" s="197"/>
      <c r="RO86" s="197"/>
      <c r="RP86" s="197"/>
      <c r="RQ86" s="197"/>
      <c r="RR86" s="197"/>
      <c r="RS86" s="197"/>
      <c r="RT86" s="197"/>
      <c r="RU86" s="197"/>
      <c r="RV86" s="197"/>
      <c r="RW86" s="197"/>
      <c r="RX86" s="197"/>
      <c r="RY86" s="197"/>
      <c r="RZ86" s="197"/>
      <c r="SA86" s="197"/>
      <c r="SB86" s="197"/>
      <c r="SC86" s="197"/>
      <c r="SD86" s="197"/>
      <c r="SE86" s="197"/>
      <c r="SF86" s="197"/>
      <c r="SG86" s="197"/>
      <c r="SH86" s="197"/>
      <c r="SI86" s="197"/>
      <c r="SJ86" s="197"/>
      <c r="SK86" s="197"/>
      <c r="SL86" s="197"/>
      <c r="SM86" s="197"/>
      <c r="SN86" s="197"/>
      <c r="SO86" s="197"/>
      <c r="SP86" s="197"/>
      <c r="SQ86" s="197"/>
      <c r="SR86" s="197"/>
      <c r="SS86" s="197"/>
      <c r="ST86" s="197"/>
      <c r="SU86" s="197"/>
      <c r="SV86" s="197"/>
      <c r="SW86" s="197"/>
      <c r="SX86" s="197"/>
      <c r="SY86" s="197"/>
      <c r="SZ86" s="197"/>
      <c r="TA86" s="197"/>
      <c r="TB86" s="197"/>
      <c r="TC86" s="197"/>
      <c r="TD86" s="197"/>
      <c r="TE86" s="197"/>
      <c r="TF86" s="197"/>
      <c r="TG86" s="197"/>
      <c r="TH86" s="197"/>
      <c r="TI86" s="197"/>
      <c r="TJ86" s="197"/>
      <c r="TK86" s="197"/>
      <c r="TL86" s="197"/>
      <c r="TM86" s="197"/>
      <c r="TN86" s="197"/>
      <c r="TO86" s="197"/>
      <c r="TP86" s="197"/>
      <c r="TQ86" s="197"/>
      <c r="TR86" s="197"/>
      <c r="TS86" s="197"/>
      <c r="TT86" s="197"/>
      <c r="TU86" s="197"/>
      <c r="TV86" s="197"/>
      <c r="TW86" s="197"/>
      <c r="TX86" s="197"/>
      <c r="TY86" s="197"/>
      <c r="TZ86" s="197"/>
      <c r="UA86" s="197"/>
      <c r="UB86" s="197"/>
      <c r="UC86" s="197"/>
      <c r="UD86" s="197"/>
      <c r="UE86" s="197"/>
      <c r="UF86" s="197"/>
      <c r="UG86" s="197"/>
      <c r="UH86" s="197"/>
      <c r="UI86" s="197"/>
      <c r="UJ86" s="197"/>
      <c r="UK86" s="197"/>
      <c r="UL86" s="197"/>
      <c r="UM86" s="197"/>
      <c r="UN86" s="197"/>
      <c r="UO86" s="197"/>
      <c r="UP86" s="197"/>
      <c r="UQ86" s="197"/>
      <c r="UR86" s="197"/>
      <c r="US86" s="197"/>
      <c r="UT86" s="197"/>
      <c r="UU86" s="197"/>
      <c r="UV86" s="197"/>
      <c r="UW86" s="197"/>
      <c r="UX86" s="197"/>
      <c r="UY86" s="197"/>
      <c r="UZ86" s="197"/>
      <c r="VA86" s="197"/>
      <c r="VB86" s="197"/>
      <c r="VC86" s="197"/>
      <c r="VD86" s="197"/>
      <c r="VE86" s="197"/>
      <c r="VF86" s="197"/>
      <c r="VG86" s="197"/>
      <c r="VH86" s="197"/>
      <c r="VI86" s="197"/>
      <c r="VJ86" s="197"/>
      <c r="VK86" s="197"/>
      <c r="VL86" s="197"/>
      <c r="VM86" s="197"/>
      <c r="VN86" s="197"/>
      <c r="VO86" s="197"/>
      <c r="VP86" s="197"/>
      <c r="VQ86" s="197"/>
      <c r="VR86" s="197"/>
      <c r="VS86" s="197"/>
      <c r="VT86" s="197"/>
      <c r="VU86" s="197"/>
      <c r="VV86" s="197"/>
      <c r="VW86" s="197"/>
      <c r="VX86" s="197"/>
      <c r="VY86" s="197"/>
      <c r="VZ86" s="197"/>
      <c r="WA86" s="197"/>
      <c r="WB86" s="197"/>
      <c r="WC86" s="197"/>
      <c r="WD86" s="197"/>
      <c r="WE86" s="197"/>
      <c r="WF86" s="197"/>
      <c r="WG86" s="197"/>
      <c r="WH86" s="197"/>
      <c r="WI86" s="197"/>
      <c r="WJ86" s="197"/>
      <c r="WK86" s="197"/>
      <c r="WL86" s="197"/>
      <c r="WM86" s="197"/>
      <c r="WN86" s="197"/>
      <c r="WO86" s="197"/>
      <c r="WP86" s="197"/>
      <c r="WQ86" s="197"/>
      <c r="WR86" s="197"/>
      <c r="WS86" s="197"/>
      <c r="WT86" s="197"/>
      <c r="WU86" s="197"/>
      <c r="WV86" s="197"/>
      <c r="WW86" s="197"/>
      <c r="WX86" s="197"/>
      <c r="WY86" s="197"/>
      <c r="WZ86" s="197"/>
      <c r="XA86" s="197"/>
      <c r="XB86" s="197"/>
      <c r="XC86" s="197"/>
      <c r="XD86" s="197"/>
      <c r="XE86" s="197"/>
      <c r="XF86" s="197"/>
      <c r="XG86" s="197"/>
      <c r="XH86" s="197"/>
      <c r="XI86" s="197"/>
      <c r="XJ86" s="197"/>
      <c r="XK86" s="197"/>
      <c r="XL86" s="197"/>
      <c r="XM86" s="197"/>
      <c r="XN86" s="197"/>
      <c r="XO86" s="197"/>
      <c r="XP86" s="197"/>
      <c r="XQ86" s="197"/>
      <c r="XR86" s="197"/>
      <c r="XS86" s="197"/>
      <c r="XT86" s="197"/>
      <c r="XU86" s="197"/>
      <c r="XV86" s="197"/>
      <c r="XW86" s="197"/>
      <c r="XX86" s="197"/>
      <c r="XY86" s="197"/>
      <c r="XZ86" s="197"/>
      <c r="YA86" s="197"/>
      <c r="YB86" s="197"/>
      <c r="YC86" s="197"/>
      <c r="YD86" s="197"/>
      <c r="YE86" s="197"/>
      <c r="YF86" s="197"/>
      <c r="YG86" s="197"/>
      <c r="YH86" s="197"/>
      <c r="YI86" s="197"/>
      <c r="YJ86" s="197"/>
      <c r="YK86" s="197"/>
      <c r="YL86" s="197"/>
      <c r="YM86" s="197"/>
      <c r="YN86" s="197"/>
      <c r="YO86" s="197"/>
      <c r="YP86" s="197"/>
      <c r="YQ86" s="197"/>
      <c r="YR86" s="197"/>
      <c r="YS86" s="197"/>
      <c r="YT86" s="197"/>
      <c r="YU86" s="197"/>
      <c r="YV86" s="197"/>
      <c r="YW86" s="197"/>
      <c r="YX86" s="197"/>
      <c r="YY86" s="197"/>
      <c r="YZ86" s="197"/>
      <c r="ZA86" s="197"/>
      <c r="ZB86" s="197"/>
      <c r="ZC86" s="197"/>
      <c r="ZD86" s="197"/>
      <c r="ZE86" s="197"/>
      <c r="ZF86" s="197"/>
      <c r="ZG86" s="197"/>
      <c r="ZH86" s="197"/>
      <c r="ZI86" s="197"/>
      <c r="ZJ86" s="197"/>
      <c r="ZK86" s="197"/>
      <c r="ZL86" s="197"/>
      <c r="ZM86" s="197"/>
      <c r="ZN86" s="197"/>
      <c r="ZO86" s="197"/>
      <c r="ZP86" s="197"/>
      <c r="ZQ86" s="197"/>
      <c r="ZR86" s="197"/>
      <c r="ZS86" s="197"/>
      <c r="ZT86" s="197"/>
      <c r="ZU86" s="197"/>
      <c r="ZV86" s="197"/>
      <c r="ZW86" s="197"/>
      <c r="ZX86" s="197"/>
      <c r="ZY86" s="197"/>
      <c r="ZZ86" s="197"/>
      <c r="AAA86" s="197"/>
      <c r="AAB86" s="197"/>
      <c r="AAC86" s="197"/>
      <c r="AAD86" s="197"/>
      <c r="AAE86" s="197"/>
      <c r="AAF86" s="197"/>
      <c r="AAG86" s="197"/>
      <c r="AAH86" s="197"/>
      <c r="AAI86" s="197"/>
      <c r="AAJ86" s="197"/>
      <c r="AAK86" s="197"/>
      <c r="AAL86" s="197"/>
      <c r="AAM86" s="197"/>
      <c r="AAN86" s="197"/>
      <c r="AAO86" s="197"/>
      <c r="AAP86" s="197"/>
      <c r="AAQ86" s="197"/>
      <c r="AAR86" s="197"/>
      <c r="AAS86" s="197"/>
      <c r="AAT86" s="197"/>
      <c r="AAU86" s="197"/>
      <c r="AAV86" s="197"/>
      <c r="AAW86" s="197"/>
      <c r="AAX86" s="197"/>
      <c r="AAY86" s="197"/>
      <c r="AAZ86" s="197"/>
      <c r="ABA86" s="197"/>
      <c r="ABB86" s="197"/>
      <c r="ABC86" s="197"/>
      <c r="ABD86" s="197"/>
      <c r="ABE86" s="197"/>
      <c r="ABF86" s="197"/>
      <c r="ABG86" s="197"/>
      <c r="ABH86" s="197"/>
      <c r="ABI86" s="197"/>
      <c r="ABJ86" s="197"/>
      <c r="ABK86" s="197"/>
      <c r="ABL86" s="197"/>
      <c r="ABM86" s="197"/>
      <c r="ABN86" s="197"/>
      <c r="ABO86" s="197"/>
      <c r="ABP86" s="197"/>
      <c r="ABQ86" s="197"/>
      <c r="ABR86" s="197"/>
      <c r="ABS86" s="197"/>
      <c r="ABT86" s="197"/>
      <c r="ABU86" s="197"/>
      <c r="ABV86" s="197"/>
      <c r="ABW86" s="197"/>
      <c r="ABX86" s="197"/>
      <c r="ABY86" s="197"/>
      <c r="ABZ86" s="197"/>
      <c r="ACA86" s="197"/>
      <c r="ACB86" s="197"/>
      <c r="ACC86" s="197"/>
      <c r="ACD86" s="197"/>
      <c r="ACE86" s="197"/>
      <c r="ACF86" s="197"/>
      <c r="ACG86" s="197"/>
      <c r="ACH86" s="197"/>
      <c r="ACI86" s="197"/>
      <c r="ACJ86" s="197"/>
      <c r="ACK86" s="197"/>
      <c r="ACL86" s="197"/>
      <c r="ACM86" s="197"/>
      <c r="ACN86" s="197"/>
      <c r="ACO86" s="197"/>
      <c r="ACP86" s="197"/>
      <c r="ACQ86" s="197"/>
      <c r="ACR86" s="197"/>
      <c r="ACS86" s="197"/>
      <c r="ACT86" s="197"/>
      <c r="ACU86" s="197"/>
      <c r="ACV86" s="197"/>
      <c r="ACW86" s="197"/>
      <c r="ACX86" s="197"/>
      <c r="ACY86" s="197"/>
      <c r="ACZ86" s="197"/>
      <c r="ADA86" s="197"/>
      <c r="ADB86" s="197"/>
      <c r="ADC86" s="197"/>
      <c r="ADD86" s="197"/>
      <c r="ADE86" s="197"/>
      <c r="ADF86" s="197"/>
      <c r="ADG86" s="197"/>
      <c r="ADH86" s="197"/>
      <c r="ADI86" s="197"/>
      <c r="ADJ86" s="197"/>
      <c r="ADK86" s="197"/>
      <c r="ADL86" s="197"/>
      <c r="ADM86" s="197"/>
      <c r="ADN86" s="197"/>
      <c r="ADO86" s="197"/>
      <c r="ADP86" s="197"/>
      <c r="ADQ86" s="197"/>
      <c r="ADR86" s="197"/>
      <c r="ADS86" s="197"/>
      <c r="ADT86" s="197"/>
      <c r="ADU86" s="197"/>
      <c r="ADV86" s="197"/>
      <c r="ADW86" s="197"/>
      <c r="ADX86" s="197"/>
      <c r="ADY86" s="197"/>
      <c r="ADZ86" s="197"/>
      <c r="AEA86" s="197"/>
      <c r="AEB86" s="197"/>
      <c r="AEC86" s="197"/>
      <c r="AED86" s="197"/>
      <c r="AEE86" s="197"/>
      <c r="AEF86" s="197"/>
      <c r="AEG86" s="197"/>
      <c r="AEH86" s="197"/>
      <c r="AEI86" s="197"/>
      <c r="AEJ86" s="197"/>
      <c r="AEK86" s="197"/>
      <c r="AEL86" s="197"/>
      <c r="AEM86" s="197"/>
      <c r="AEN86" s="197"/>
      <c r="AEO86" s="197"/>
      <c r="AEP86" s="197"/>
      <c r="AEQ86" s="197"/>
      <c r="AER86" s="197"/>
      <c r="AES86" s="197"/>
      <c r="AET86" s="197"/>
      <c r="AEU86" s="197"/>
      <c r="AEV86" s="197"/>
      <c r="AEW86" s="197"/>
      <c r="AEX86" s="197"/>
      <c r="AEY86" s="197"/>
      <c r="AEZ86" s="197"/>
      <c r="AFA86" s="197"/>
      <c r="AFB86" s="197"/>
      <c r="AFC86" s="197"/>
      <c r="AFD86" s="197"/>
      <c r="AFE86" s="197"/>
      <c r="AFF86" s="197"/>
      <c r="AFG86" s="197"/>
      <c r="AFH86" s="197"/>
      <c r="AFI86" s="197"/>
      <c r="AFJ86" s="197"/>
      <c r="AFK86" s="197"/>
      <c r="AFL86" s="197"/>
      <c r="AFM86" s="197"/>
      <c r="AFN86" s="197"/>
      <c r="AFO86" s="197"/>
      <c r="AFP86" s="197"/>
      <c r="AFQ86" s="197"/>
      <c r="AFR86" s="197"/>
      <c r="AFS86" s="197"/>
      <c r="AFT86" s="197"/>
      <c r="AFU86" s="197"/>
      <c r="AFV86" s="197"/>
      <c r="AFW86" s="197"/>
      <c r="AFX86" s="197"/>
      <c r="AFY86" s="197"/>
      <c r="AFZ86" s="197"/>
      <c r="AGA86" s="197"/>
      <c r="AGB86" s="197"/>
      <c r="AGC86" s="197"/>
      <c r="AGD86" s="197"/>
      <c r="AGE86" s="197"/>
      <c r="AGF86" s="197"/>
      <c r="AGG86" s="197"/>
      <c r="AGH86" s="197"/>
      <c r="AGI86" s="197"/>
      <c r="AGJ86" s="197"/>
      <c r="AGK86" s="197"/>
      <c r="AGL86" s="197"/>
      <c r="AGM86" s="197"/>
      <c r="AGN86" s="197"/>
      <c r="AGO86" s="197"/>
      <c r="AGP86" s="197"/>
      <c r="AGQ86" s="197"/>
      <c r="AGR86" s="197"/>
      <c r="AGS86" s="197"/>
      <c r="AGT86" s="197"/>
      <c r="AGU86" s="197"/>
      <c r="AGV86" s="197"/>
      <c r="AGW86" s="197"/>
      <c r="AGX86" s="197"/>
      <c r="AGY86" s="197"/>
      <c r="AGZ86" s="197"/>
      <c r="AHA86" s="197"/>
      <c r="AHB86" s="197"/>
      <c r="AHC86" s="197"/>
      <c r="AHD86" s="197"/>
      <c r="AHE86" s="197"/>
      <c r="AHF86" s="197"/>
      <c r="AHG86" s="197"/>
      <c r="AHH86" s="197"/>
      <c r="AHI86" s="197"/>
      <c r="AHJ86" s="197"/>
      <c r="AHK86" s="197"/>
      <c r="AHL86" s="197"/>
      <c r="AHM86" s="197"/>
      <c r="AHN86" s="197"/>
      <c r="AHO86" s="197"/>
      <c r="AHP86" s="197"/>
      <c r="AHQ86" s="197"/>
      <c r="AHR86" s="197"/>
      <c r="AHS86" s="197"/>
      <c r="AHT86" s="197"/>
      <c r="AHU86" s="197"/>
      <c r="AHV86" s="197"/>
      <c r="AHW86" s="197"/>
      <c r="AHX86" s="197"/>
      <c r="AHY86" s="197"/>
      <c r="AHZ86" s="197"/>
      <c r="AIA86" s="197"/>
      <c r="AIB86" s="197"/>
      <c r="AIC86" s="197"/>
      <c r="AID86" s="197"/>
      <c r="AIE86" s="197"/>
      <c r="AIF86" s="197"/>
      <c r="AIG86" s="197"/>
      <c r="AIH86" s="197"/>
      <c r="AII86" s="197"/>
      <c r="AIJ86" s="197"/>
      <c r="AIK86" s="197"/>
      <c r="AIL86" s="197"/>
      <c r="AIM86" s="197"/>
      <c r="AIN86" s="197"/>
      <c r="AIO86" s="197"/>
      <c r="AIP86" s="197"/>
      <c r="AIQ86" s="197"/>
      <c r="AIR86" s="197"/>
      <c r="AIS86" s="197"/>
      <c r="AIT86" s="197"/>
      <c r="AIU86" s="197"/>
      <c r="AIV86" s="197"/>
      <c r="AIW86" s="197"/>
      <c r="AIX86" s="197"/>
      <c r="AIY86" s="197"/>
      <c r="AIZ86" s="197"/>
      <c r="AJA86" s="197"/>
      <c r="AJB86" s="197"/>
      <c r="AJC86" s="197"/>
      <c r="AJD86" s="197"/>
      <c r="AJE86" s="197"/>
      <c r="AJF86" s="197"/>
      <c r="AJG86" s="197"/>
      <c r="AJH86" s="197"/>
      <c r="AJI86" s="197"/>
      <c r="AJJ86" s="197"/>
      <c r="AJK86" s="197"/>
      <c r="AJL86" s="197"/>
      <c r="AJM86" s="197"/>
      <c r="AJN86" s="197"/>
      <c r="AJO86" s="197"/>
      <c r="AJP86" s="197"/>
      <c r="AJQ86" s="197"/>
      <c r="AJR86" s="197"/>
      <c r="AJS86" s="197"/>
      <c r="AJT86" s="197"/>
      <c r="AJU86" s="197"/>
      <c r="AJV86" s="197"/>
      <c r="AJW86" s="197"/>
      <c r="AJX86" s="197"/>
      <c r="AJY86" s="197"/>
      <c r="AJZ86" s="197"/>
      <c r="AKA86" s="197"/>
      <c r="AKB86" s="197"/>
      <c r="AKC86" s="197"/>
      <c r="AKD86" s="197"/>
      <c r="AKE86" s="197"/>
      <c r="AKF86" s="197"/>
      <c r="AKG86" s="197"/>
      <c r="AKH86" s="197"/>
      <c r="AKI86" s="197"/>
      <c r="AKJ86" s="197"/>
      <c r="AKK86" s="197"/>
      <c r="AKL86" s="197"/>
      <c r="AKM86" s="197"/>
      <c r="AKN86" s="197"/>
      <c r="AKO86" s="197"/>
      <c r="AKP86" s="197"/>
      <c r="AKQ86" s="197"/>
      <c r="AKR86" s="197"/>
      <c r="AKS86" s="197"/>
      <c r="AKT86" s="197"/>
      <c r="AKU86" s="197"/>
      <c r="AKV86" s="197"/>
      <c r="AKW86" s="197"/>
      <c r="AKX86" s="197"/>
      <c r="AKY86" s="197"/>
      <c r="AKZ86" s="197"/>
      <c r="ALA86" s="197"/>
      <c r="ALB86" s="197"/>
      <c r="ALC86" s="197"/>
      <c r="ALD86" s="197"/>
      <c r="ALE86" s="197"/>
      <c r="ALF86" s="197"/>
      <c r="ALG86" s="197"/>
      <c r="ALH86" s="197"/>
      <c r="ALI86" s="197"/>
      <c r="ALJ86" s="197"/>
      <c r="ALK86" s="197"/>
      <c r="ALL86" s="197"/>
      <c r="ALM86" s="197"/>
      <c r="ALN86" s="197"/>
      <c r="ALO86" s="197"/>
      <c r="ALP86" s="197"/>
      <c r="ALQ86" s="197"/>
      <c r="ALR86" s="197"/>
      <c r="ALS86" s="197"/>
      <c r="ALT86" s="197"/>
      <c r="ALU86" s="197"/>
      <c r="ALV86" s="197"/>
      <c r="ALW86" s="197"/>
      <c r="ALX86" s="197"/>
      <c r="ALY86" s="197"/>
      <c r="ALZ86" s="197"/>
      <c r="AMA86" s="197"/>
      <c r="AMB86" s="197"/>
      <c r="AMC86" s="197"/>
      <c r="AMD86" s="197"/>
      <c r="AME86" s="197"/>
      <c r="AMF86" s="197"/>
      <c r="AMG86" s="197"/>
      <c r="AMH86" s="197"/>
    </row>
    <row r="87" spans="1:1022" ht="42.75" customHeight="1" x14ac:dyDescent="0.3">
      <c r="A87" s="186">
        <f t="shared" si="7"/>
        <v>0.56000000000000028</v>
      </c>
      <c r="B87" s="936">
        <f t="shared" si="9"/>
        <v>0.02</v>
      </c>
      <c r="C87" s="191">
        <f>IF(LEN(AK87)=0,"",1+ABS((AK87*A87)/LEN(AK87))+A87)</f>
        <v>1.5600000000000003</v>
      </c>
      <c r="D87" s="191">
        <f>IF(LEN(AQ87)=0,"",1+ABS((AQ87*B87)/LEN(AQ87))+B87)</f>
        <v>1.02</v>
      </c>
      <c r="F87" s="1103" t="s">
        <v>2574</v>
      </c>
      <c r="G87" s="1103"/>
      <c r="H87" s="1103"/>
      <c r="I87" s="1103"/>
      <c r="J87" s="1104" t="s">
        <v>2575</v>
      </c>
      <c r="K87" s="1105"/>
      <c r="L87" s="1105"/>
      <c r="M87" s="1105"/>
      <c r="N87" s="1105"/>
      <c r="O87" s="1105"/>
      <c r="P87" s="1105"/>
      <c r="Q87" s="1105"/>
      <c r="R87" s="1105"/>
      <c r="S87" s="1105"/>
      <c r="T87" s="1105"/>
      <c r="U87" s="1105"/>
      <c r="V87" s="1105"/>
      <c r="W87" s="1105"/>
      <c r="X87" s="1105"/>
      <c r="Y87" s="1105"/>
      <c r="Z87" s="1105"/>
      <c r="AA87" s="1105"/>
      <c r="AB87" s="1105"/>
      <c r="AC87" s="1105"/>
      <c r="AD87" s="1106"/>
      <c r="AE87" s="1107"/>
      <c r="AF87" s="1108"/>
      <c r="AG87" s="1109"/>
      <c r="AH87" s="1110">
        <v>653</v>
      </c>
      <c r="AI87" s="1111"/>
      <c r="AJ87" s="1112"/>
      <c r="AK87" s="1071">
        <v>0</v>
      </c>
      <c r="AL87" s="1072"/>
      <c r="AM87" s="1072"/>
      <c r="AN87" s="1072"/>
      <c r="AO87" s="1072"/>
      <c r="AP87" s="1073"/>
      <c r="AQ87" s="1071">
        <v>0</v>
      </c>
      <c r="AR87" s="1072"/>
      <c r="AS87" s="1072"/>
      <c r="AT87" s="1072"/>
      <c r="AU87" s="1072"/>
      <c r="AV87" s="1073"/>
    </row>
    <row r="88" spans="1:1022" ht="36.75" customHeight="1" x14ac:dyDescent="0.3">
      <c r="A88" s="186">
        <f>A87+0.01</f>
        <v>0.57000000000000028</v>
      </c>
      <c r="B88" s="186">
        <f t="shared" si="9"/>
        <v>0.02</v>
      </c>
      <c r="C88" s="191" t="str">
        <f>IF(LEN(AK88)=0,"",1+ABS((AK88*A88)/LEN(AK88))+A88)</f>
        <v/>
      </c>
      <c r="D88" s="191" t="str">
        <f>IF(LEN(AQ88)=0,"",1+ABS((AQ88*B88)/LEN(AQ88))+B88)</f>
        <v/>
      </c>
      <c r="F88" s="1130"/>
      <c r="G88" s="1130"/>
      <c r="H88" s="1130"/>
      <c r="I88" s="1130"/>
      <c r="J88" s="1207"/>
      <c r="K88" s="1207"/>
      <c r="L88" s="1207"/>
      <c r="M88" s="1207"/>
      <c r="N88" s="1207"/>
      <c r="O88" s="1207"/>
      <c r="P88" s="1207"/>
      <c r="Q88" s="1207"/>
      <c r="R88" s="1207"/>
      <c r="S88" s="1207"/>
      <c r="T88" s="1207"/>
      <c r="U88" s="1207"/>
      <c r="V88" s="1207"/>
      <c r="W88" s="1207"/>
      <c r="X88" s="1207"/>
      <c r="Y88" s="1207"/>
      <c r="Z88" s="1207"/>
      <c r="AA88" s="1207"/>
      <c r="AB88" s="1207"/>
      <c r="AC88" s="1207"/>
      <c r="AD88" s="1207"/>
      <c r="AE88" s="1208"/>
      <c r="AF88" s="1208"/>
      <c r="AG88" s="1208"/>
      <c r="AH88" s="1208"/>
      <c r="AI88" s="1208"/>
      <c r="AJ88" s="1208"/>
      <c r="AK88" s="1206"/>
      <c r="AL88" s="1206"/>
      <c r="AM88" s="1206"/>
      <c r="AN88" s="1206"/>
      <c r="AO88" s="1206"/>
      <c r="AP88" s="1206"/>
      <c r="AQ88" s="1206"/>
      <c r="AR88" s="1206"/>
      <c r="AS88" s="1206"/>
      <c r="AT88" s="1206"/>
      <c r="AU88" s="1206"/>
      <c r="AV88" s="1206"/>
    </row>
    <row r="89" spans="1:1022" x14ac:dyDescent="0.3">
      <c r="C89" s="191"/>
    </row>
    <row r="90" spans="1:1022" ht="36.75" customHeight="1" x14ac:dyDescent="0.3">
      <c r="C90" s="191"/>
      <c r="F90" s="915" t="s">
        <v>2576</v>
      </c>
      <c r="G90" s="916"/>
      <c r="H90" s="916"/>
      <c r="I90" s="916"/>
      <c r="J90" s="916"/>
      <c r="K90" s="916"/>
      <c r="L90" s="916"/>
      <c r="M90" s="916"/>
      <c r="N90" s="916"/>
      <c r="O90" s="916"/>
      <c r="P90" s="916"/>
      <c r="Q90" s="916"/>
      <c r="R90" s="916"/>
      <c r="S90" s="916"/>
      <c r="T90" s="916"/>
      <c r="U90" s="916"/>
      <c r="V90" s="916"/>
      <c r="W90" s="916"/>
      <c r="X90" s="916"/>
      <c r="Y90" s="916"/>
      <c r="Z90" s="916"/>
      <c r="AA90" s="916"/>
      <c r="AB90" s="916"/>
      <c r="AC90" s="916"/>
    </row>
    <row r="91" spans="1:1022" ht="36.75" customHeight="1" x14ac:dyDescent="0.3">
      <c r="C91" s="191"/>
      <c r="F91" s="889"/>
      <c r="G91" s="889"/>
      <c r="H91" s="889"/>
      <c r="I91" s="889"/>
      <c r="J91" s="913"/>
      <c r="K91" s="913"/>
      <c r="L91" s="913"/>
      <c r="M91" s="913"/>
      <c r="N91" s="913"/>
      <c r="O91" s="913"/>
      <c r="P91" s="913"/>
      <c r="Q91" s="913"/>
      <c r="R91" s="913"/>
      <c r="S91" s="913"/>
      <c r="T91" s="913"/>
      <c r="U91" s="913"/>
      <c r="V91" s="913"/>
      <c r="W91" s="913"/>
      <c r="X91" s="913"/>
      <c r="Y91" s="913"/>
      <c r="Z91" s="913"/>
      <c r="AA91" s="913"/>
      <c r="AB91" s="913"/>
      <c r="AC91" s="913"/>
    </row>
    <row r="92" spans="1:1022" ht="36.75" customHeight="1" x14ac:dyDescent="0.35">
      <c r="A92" s="186">
        <v>0.57999999999999996</v>
      </c>
      <c r="B92" s="186">
        <f>B88+0.01</f>
        <v>0.03</v>
      </c>
      <c r="C92" s="191" t="str">
        <f>IFERROR(IF(LEN(W92)=0,"",1+ABS((W92*A92)/LEN(W92))+A92),"")</f>
        <v/>
      </c>
      <c r="F92" s="1074">
        <v>0</v>
      </c>
      <c r="G92" s="1075"/>
      <c r="H92" s="1075"/>
      <c r="I92" s="1075"/>
      <c r="J92" s="1075"/>
      <c r="K92" s="1075"/>
      <c r="L92" s="1075"/>
      <c r="M92" s="1075"/>
      <c r="N92" s="1075"/>
      <c r="O92" s="1075"/>
      <c r="P92" s="1075"/>
      <c r="Q92" s="1075"/>
      <c r="R92" s="1075"/>
      <c r="S92" s="1075"/>
      <c r="T92" s="1075"/>
      <c r="U92" s="1075"/>
      <c r="V92" s="1075"/>
      <c r="W92" s="1076"/>
      <c r="X92" s="1077"/>
      <c r="Y92" s="1077"/>
      <c r="Z92" s="1077"/>
      <c r="AA92" s="1077"/>
      <c r="AB92" s="1077"/>
      <c r="AC92" s="1077"/>
      <c r="AD92" s="1077"/>
      <c r="AE92" s="1077"/>
      <c r="AF92" s="1077"/>
      <c r="AG92" s="1077"/>
      <c r="AH92" s="1077"/>
      <c r="AI92" s="1077"/>
      <c r="AJ92" s="1077"/>
      <c r="AK92" s="1077"/>
      <c r="AL92" s="1077"/>
      <c r="AM92" s="914"/>
      <c r="AN92" s="914"/>
      <c r="AO92" s="914"/>
      <c r="AP92" s="914"/>
      <c r="AQ92" s="914"/>
      <c r="AR92" s="914"/>
      <c r="AS92" s="914"/>
      <c r="AT92" s="914"/>
      <c r="AU92" s="914"/>
      <c r="AV92" s="914"/>
    </row>
    <row r="93" spans="1:1022" ht="22.5" x14ac:dyDescent="0.3">
      <c r="C93" s="190">
        <f>IF(ISERROR(ABS(LOG(ABS(SUM(C22:C92)),EXP(3)))),"",ABS(LOG(ABS(SUM(C22:C92)),EXP(3))))</f>
        <v>4.4203638155587486</v>
      </c>
      <c r="D93" s="190">
        <f>IF(ISERROR(ABS(LOG(ABS(SUM(D22:D92)),EXP(3)))),"",ABS(LOG(ABS(SUM(D22:D92)),EXP(3))))</f>
        <v>4.5654676476317144</v>
      </c>
      <c r="F93" s="889"/>
      <c r="G93" s="889"/>
      <c r="H93" s="889"/>
      <c r="I93" s="889"/>
      <c r="J93" s="913"/>
      <c r="K93" s="913"/>
      <c r="L93" s="913"/>
      <c r="M93" s="913"/>
      <c r="N93" s="913"/>
      <c r="O93" s="913"/>
      <c r="P93" s="913"/>
      <c r="Q93" s="913"/>
      <c r="R93" s="913"/>
      <c r="S93" s="913"/>
      <c r="T93" s="913"/>
      <c r="U93" s="913"/>
      <c r="V93" s="913"/>
      <c r="W93" s="913"/>
      <c r="X93" s="913"/>
      <c r="Y93" s="913"/>
      <c r="Z93" s="913"/>
      <c r="AA93" s="913"/>
      <c r="AB93" s="913"/>
      <c r="AC93" s="913"/>
      <c r="AD93" s="913"/>
      <c r="AE93" s="914"/>
      <c r="AF93" s="914"/>
      <c r="AG93" s="914"/>
      <c r="AH93" s="914"/>
      <c r="AI93" s="914"/>
      <c r="AJ93" s="914"/>
      <c r="AK93" s="914"/>
      <c r="AL93" s="914"/>
      <c r="AM93" s="914"/>
      <c r="AN93" s="914"/>
      <c r="AO93" s="914"/>
      <c r="AP93" s="914"/>
      <c r="AQ93" s="914"/>
      <c r="AR93" s="914"/>
      <c r="AS93" s="914"/>
      <c r="AT93" s="914"/>
      <c r="AU93" s="914"/>
      <c r="AV93" s="914"/>
    </row>
    <row r="94" spans="1:1022" ht="22.5" x14ac:dyDescent="0.3">
      <c r="C94" s="190"/>
      <c r="D94" s="190"/>
      <c r="F94" s="889"/>
      <c r="G94" s="889"/>
      <c r="H94" s="889"/>
      <c r="I94" s="889"/>
      <c r="J94" s="1208"/>
      <c r="K94" s="1208"/>
      <c r="L94" s="1208"/>
      <c r="M94" s="1208"/>
      <c r="N94" s="1208"/>
      <c r="O94" s="1208"/>
      <c r="P94" s="1208"/>
      <c r="Q94" s="1208"/>
      <c r="R94" s="1208"/>
      <c r="S94" s="1208"/>
      <c r="T94" s="1208"/>
      <c r="U94" s="1208"/>
      <c r="V94" s="1208"/>
      <c r="W94" s="1208"/>
      <c r="X94" s="1208"/>
      <c r="Y94" s="1208"/>
      <c r="Z94" s="1208"/>
      <c r="AA94" s="1208"/>
      <c r="AB94" s="1208"/>
      <c r="AC94" s="1208"/>
      <c r="AD94" s="1208"/>
      <c r="AE94" s="914"/>
      <c r="AF94" s="914"/>
      <c r="AG94" s="914"/>
      <c r="AH94" s="914"/>
      <c r="AI94" s="914"/>
      <c r="AJ94" s="914"/>
      <c r="AK94" s="914"/>
      <c r="AL94" s="914"/>
      <c r="AM94" s="914"/>
      <c r="AN94" s="914"/>
      <c r="AO94" s="914"/>
      <c r="AP94" s="914"/>
      <c r="AQ94" s="914"/>
      <c r="AR94" s="914"/>
      <c r="AS94" s="914"/>
      <c r="AT94" s="914"/>
      <c r="AU94" s="914"/>
      <c r="AV94" s="914"/>
    </row>
    <row r="95" spans="1:1022" ht="57.75" customHeight="1" x14ac:dyDescent="0.3">
      <c r="C95" s="199"/>
      <c r="D95" s="199"/>
      <c r="F95" s="889"/>
      <c r="G95" s="1211" t="s">
        <v>2577</v>
      </c>
      <c r="H95" s="1211"/>
      <c r="I95" s="1211"/>
      <c r="J95" s="1211"/>
      <c r="K95" s="1211"/>
      <c r="L95" s="1211"/>
      <c r="M95" s="1211"/>
      <c r="N95" s="1211"/>
      <c r="O95" s="1211"/>
      <c r="P95" s="1211"/>
      <c r="Q95" s="1211"/>
      <c r="R95" s="1211"/>
      <c r="S95" s="1211"/>
      <c r="T95" s="1211"/>
      <c r="U95" s="1211"/>
      <c r="V95" s="1211"/>
      <c r="W95" s="1211"/>
      <c r="X95" s="1211"/>
      <c r="Y95" s="1211"/>
      <c r="Z95" s="1211"/>
      <c r="AA95" s="1211"/>
      <c r="AB95" s="1211"/>
      <c r="AC95" s="1211"/>
      <c r="AD95" s="1211"/>
      <c r="AE95" s="1211"/>
      <c r="AF95" s="1211"/>
      <c r="AG95" s="1211"/>
      <c r="AH95" s="1211"/>
      <c r="AI95" s="1211"/>
      <c r="AJ95" s="1211"/>
      <c r="AK95" s="1211"/>
      <c r="AL95" s="1211"/>
      <c r="AM95" s="1211"/>
      <c r="AN95" s="1211"/>
      <c r="AO95" s="1211"/>
      <c r="AP95" s="1211"/>
      <c r="AQ95" s="1211"/>
      <c r="AR95" s="1211"/>
      <c r="AS95" s="1211"/>
      <c r="AT95" s="1211"/>
      <c r="AU95" s="1211"/>
      <c r="AV95" s="914"/>
    </row>
    <row r="96" spans="1:1022" ht="51.75" customHeight="1" x14ac:dyDescent="0.3">
      <c r="C96" s="199"/>
      <c r="D96" s="199"/>
      <c r="F96" s="889"/>
      <c r="G96" s="1211" t="s">
        <v>2578</v>
      </c>
      <c r="H96" s="1211"/>
      <c r="I96" s="1211"/>
      <c r="J96" s="1211"/>
      <c r="K96" s="1211"/>
      <c r="L96" s="1211"/>
      <c r="M96" s="1211"/>
      <c r="N96" s="1211"/>
      <c r="O96" s="1211"/>
      <c r="P96" s="1211"/>
      <c r="Q96" s="1211"/>
      <c r="R96" s="1211"/>
      <c r="S96" s="1211"/>
      <c r="T96" s="1211"/>
      <c r="U96" s="1211"/>
      <c r="V96" s="1211"/>
      <c r="W96" s="1211"/>
      <c r="X96" s="1211"/>
      <c r="Y96" s="1211"/>
      <c r="Z96" s="1211"/>
      <c r="AA96" s="1211"/>
      <c r="AB96" s="1211"/>
      <c r="AC96" s="1211"/>
      <c r="AD96" s="1211"/>
      <c r="AE96" s="1211"/>
      <c r="AF96" s="1211"/>
      <c r="AG96" s="1211"/>
      <c r="AH96" s="1211"/>
      <c r="AI96" s="1211"/>
      <c r="AJ96" s="1211"/>
      <c r="AK96" s="1211"/>
      <c r="AL96" s="1211"/>
      <c r="AM96" s="1211"/>
      <c r="AN96" s="1211"/>
      <c r="AO96" s="1211"/>
      <c r="AP96" s="1211"/>
      <c r="AQ96" s="1211"/>
      <c r="AR96" s="1211"/>
      <c r="AS96" s="1211"/>
      <c r="AT96" s="1211"/>
      <c r="AU96" s="1211"/>
      <c r="AV96" s="914"/>
    </row>
    <row r="97" spans="1:1022" ht="34.5" customHeight="1" x14ac:dyDescent="0.3">
      <c r="C97" s="199"/>
      <c r="D97" s="199"/>
      <c r="F97" s="889"/>
      <c r="G97" s="951" t="s">
        <v>2579</v>
      </c>
      <c r="H97" s="917"/>
      <c r="I97" s="917"/>
      <c r="J97" s="917"/>
      <c r="K97" s="917"/>
      <c r="L97" s="917"/>
      <c r="M97" s="917"/>
      <c r="N97" s="917"/>
      <c r="O97" s="917"/>
      <c r="P97" s="917"/>
      <c r="Q97" s="917"/>
      <c r="R97" s="917"/>
      <c r="S97" s="917"/>
      <c r="T97" s="917"/>
      <c r="U97" s="917"/>
      <c r="V97" s="917"/>
      <c r="W97" s="917"/>
      <c r="X97" s="917"/>
      <c r="Y97" s="917"/>
      <c r="Z97" s="917"/>
      <c r="AA97" s="917"/>
      <c r="AB97" s="917"/>
      <c r="AC97" s="917"/>
      <c r="AD97" s="917"/>
      <c r="AE97" s="917"/>
      <c r="AF97" s="917"/>
      <c r="AG97" s="917"/>
      <c r="AH97" s="917"/>
      <c r="AI97" s="917"/>
      <c r="AJ97" s="918"/>
      <c r="AK97" s="918"/>
      <c r="AL97" s="918"/>
      <c r="AM97" s="918"/>
      <c r="AN97" s="919"/>
      <c r="AO97" s="919"/>
      <c r="AP97" s="919"/>
      <c r="AQ97" s="919"/>
      <c r="AR97" s="919"/>
      <c r="AS97" s="919"/>
      <c r="AT97" s="919"/>
      <c r="AU97" s="919"/>
      <c r="AV97" s="914"/>
    </row>
    <row r="98" spans="1:1022" ht="36.75" customHeight="1" x14ac:dyDescent="0.3">
      <c r="C98" s="199"/>
      <c r="D98" s="199"/>
      <c r="F98" s="889"/>
      <c r="G98" s="951" t="s">
        <v>2580</v>
      </c>
      <c r="H98" s="917"/>
      <c r="I98" s="917"/>
      <c r="J98" s="917"/>
      <c r="K98" s="917"/>
      <c r="L98" s="917"/>
      <c r="M98" s="917"/>
      <c r="N98" s="917"/>
      <c r="O98" s="917"/>
      <c r="P98" s="917"/>
      <c r="Q98" s="917"/>
      <c r="R98" s="917"/>
      <c r="S98" s="917"/>
      <c r="T98" s="917"/>
      <c r="U98" s="917"/>
      <c r="V98" s="917"/>
      <c r="W98" s="917"/>
      <c r="X98" s="917"/>
      <c r="Y98" s="917"/>
      <c r="Z98" s="917"/>
      <c r="AA98" s="917"/>
      <c r="AB98" s="917"/>
      <c r="AC98" s="917"/>
      <c r="AD98" s="917"/>
      <c r="AE98" s="917"/>
      <c r="AF98" s="917"/>
      <c r="AG98" s="917"/>
      <c r="AH98" s="917"/>
      <c r="AI98" s="917"/>
      <c r="AJ98" s="917"/>
      <c r="AK98" s="917"/>
      <c r="AL98" s="917"/>
      <c r="AM98" s="917"/>
      <c r="AN98" s="919"/>
      <c r="AO98" s="919"/>
      <c r="AP98" s="919"/>
      <c r="AQ98" s="919"/>
      <c r="AR98" s="919"/>
      <c r="AS98" s="919"/>
      <c r="AT98" s="919"/>
      <c r="AU98" s="919"/>
      <c r="AV98" s="914"/>
    </row>
    <row r="99" spans="1:1022" ht="22.5" x14ac:dyDescent="0.3">
      <c r="C99" s="199"/>
      <c r="D99" s="199"/>
      <c r="F99" s="889"/>
      <c r="G99" s="61" t="s">
        <v>2581</v>
      </c>
      <c r="H99" s="919"/>
      <c r="I99" s="917"/>
      <c r="J99" s="917"/>
      <c r="K99" s="917"/>
      <c r="L99" s="917"/>
      <c r="M99" s="917"/>
      <c r="N99" s="917"/>
      <c r="O99" s="917"/>
      <c r="P99" s="917"/>
      <c r="Q99" s="917"/>
      <c r="R99" s="917"/>
      <c r="S99" s="917"/>
      <c r="T99" s="917"/>
      <c r="U99" s="917"/>
      <c r="V99" s="917"/>
      <c r="W99" s="917"/>
      <c r="X99" s="917"/>
      <c r="Y99" s="917"/>
      <c r="Z99" s="917"/>
      <c r="AA99" s="917"/>
      <c r="AB99" s="917"/>
      <c r="AC99" s="917"/>
      <c r="AD99" s="917"/>
      <c r="AE99" s="917"/>
      <c r="AF99" s="917"/>
      <c r="AG99" s="917"/>
      <c r="AH99" s="917"/>
      <c r="AI99" s="917"/>
      <c r="AJ99" s="917"/>
      <c r="AK99" s="917"/>
      <c r="AL99" s="917"/>
      <c r="AM99" s="917"/>
      <c r="AN99" s="919"/>
      <c r="AO99" s="919"/>
      <c r="AP99" s="919"/>
      <c r="AQ99" s="919"/>
      <c r="AR99" s="919"/>
      <c r="AS99" s="919"/>
      <c r="AT99" s="919"/>
      <c r="AU99" s="919"/>
      <c r="AV99" s="914"/>
    </row>
    <row r="100" spans="1:1022" ht="38.25" customHeight="1" x14ac:dyDescent="0.3">
      <c r="C100" s="199"/>
      <c r="D100" s="199"/>
      <c r="F100" s="889"/>
      <c r="G100" s="61" t="s">
        <v>2582</v>
      </c>
      <c r="H100" s="919"/>
      <c r="I100" s="917"/>
      <c r="J100" s="917"/>
      <c r="K100" s="917"/>
      <c r="L100" s="917"/>
      <c r="M100" s="917"/>
      <c r="N100" s="917"/>
      <c r="O100" s="917"/>
      <c r="P100" s="917"/>
      <c r="Q100" s="917"/>
      <c r="R100" s="917"/>
      <c r="S100" s="917"/>
      <c r="T100" s="917"/>
      <c r="U100" s="917"/>
      <c r="V100" s="917"/>
      <c r="W100" s="917"/>
      <c r="X100" s="917"/>
      <c r="Y100" s="917"/>
      <c r="Z100" s="917"/>
      <c r="AA100" s="917"/>
      <c r="AB100" s="917"/>
      <c r="AC100" s="917"/>
      <c r="AD100" s="917"/>
      <c r="AE100" s="917"/>
      <c r="AF100" s="917"/>
      <c r="AG100" s="917"/>
      <c r="AH100" s="917"/>
      <c r="AI100" s="917"/>
      <c r="AJ100" s="917"/>
      <c r="AK100" s="917"/>
      <c r="AL100" s="917"/>
      <c r="AM100" s="917"/>
      <c r="AN100" s="919"/>
      <c r="AO100" s="919"/>
      <c r="AP100" s="919"/>
      <c r="AQ100" s="919"/>
      <c r="AR100" s="919"/>
      <c r="AS100" s="919"/>
      <c r="AT100" s="919"/>
      <c r="AU100" s="919"/>
      <c r="AV100" s="914"/>
    </row>
    <row r="101" spans="1:1022" ht="38.25" customHeight="1" x14ac:dyDescent="0.3">
      <c r="C101" s="200" t="str">
        <f>IF(ISERROR(IF(ISERROR(MID(C93,FIND(".",C93,1)+8,13)),MID(C93,FIND(",",C93,1)+8,13),MID(C93,FIND(".",C93,1)+8,13))),"",IF(ISERROR(MID(C93,FIND(".",C93,1)+8,13)),MID(C93,FIND(",",C93,1)+8,13),MID(C93,FIND(".",C93,1)+8,13)))</f>
        <v>1555875</v>
      </c>
      <c r="D101" s="200" t="str">
        <f>IF(ISERROR(IF(ISERROR(MID(D93,FIND(".",D93,1)+8,13)),MID(D93,FIND(",",D93,1)+8,13),MID(D93,FIND(".",D93,1)+8,13))),"",IF(ISERROR(MID(D93,FIND(".",D93,1)+8,13)),MID(D93,FIND(",",D93,1)+8,13),MID(D93,FIND(".",D93,1)+8,13)))</f>
        <v>4763171</v>
      </c>
      <c r="E101" s="169"/>
      <c r="G101" s="952" t="s">
        <v>2583</v>
      </c>
      <c r="H101" s="919"/>
      <c r="I101" s="919"/>
      <c r="J101" s="919"/>
      <c r="K101" s="919"/>
      <c r="L101" s="920"/>
      <c r="M101" s="920"/>
      <c r="N101" s="920"/>
      <c r="O101" s="920"/>
      <c r="P101" s="920"/>
      <c r="Q101" s="920"/>
      <c r="R101" s="920"/>
      <c r="S101" s="920"/>
      <c r="T101" s="920"/>
      <c r="U101" s="920"/>
      <c r="V101" s="920"/>
      <c r="W101" s="920"/>
      <c r="X101" s="920"/>
      <c r="Y101" s="920"/>
      <c r="Z101" s="920"/>
      <c r="AA101" s="920"/>
      <c r="AB101" s="920"/>
      <c r="AC101" s="920"/>
      <c r="AD101" s="920"/>
      <c r="AE101" s="920"/>
      <c r="AF101" s="919"/>
      <c r="AG101" s="919"/>
      <c r="AH101" s="919"/>
      <c r="AI101" s="919"/>
      <c r="AJ101" s="921"/>
      <c r="AK101" s="921"/>
      <c r="AL101" s="921"/>
      <c r="AM101" s="919"/>
      <c r="AN101" s="919"/>
      <c r="AO101" s="919"/>
      <c r="AP101" s="919"/>
      <c r="AQ101" s="919"/>
      <c r="AR101" s="919"/>
      <c r="AS101" s="919"/>
      <c r="AT101" s="919"/>
      <c r="AU101" s="919"/>
    </row>
    <row r="102" spans="1:1022" ht="22.5" customHeight="1" x14ac:dyDescent="0.3">
      <c r="C102" s="200"/>
      <c r="D102" s="200"/>
      <c r="E102" s="169"/>
      <c r="G102" s="922"/>
      <c r="H102" s="922"/>
      <c r="I102" s="922"/>
      <c r="J102" s="922"/>
      <c r="K102" s="922"/>
      <c r="L102" s="923"/>
      <c r="M102" s="923"/>
      <c r="N102" s="923"/>
      <c r="O102" s="923"/>
      <c r="P102" s="923"/>
      <c r="Q102" s="923"/>
      <c r="R102" s="923"/>
      <c r="S102" s="923"/>
      <c r="T102" s="923"/>
      <c r="U102" s="923"/>
      <c r="V102" s="923"/>
      <c r="W102" s="923"/>
      <c r="X102" s="923"/>
      <c r="Y102" s="923"/>
      <c r="Z102" s="923"/>
      <c r="AA102" s="923"/>
      <c r="AB102" s="923"/>
      <c r="AC102" s="923"/>
      <c r="AD102" s="923"/>
      <c r="AE102" s="923"/>
      <c r="AF102" s="922"/>
      <c r="AG102" s="922"/>
      <c r="AH102" s="922"/>
      <c r="AI102" s="922"/>
      <c r="AJ102" s="924"/>
      <c r="AK102" s="924"/>
      <c r="AL102" s="924"/>
      <c r="AM102" s="922"/>
      <c r="AN102" s="922"/>
      <c r="AO102" s="922"/>
      <c r="AP102" s="922"/>
      <c r="AQ102" s="922"/>
      <c r="AR102" s="922"/>
      <c r="AS102" s="922"/>
      <c r="AT102" s="922"/>
      <c r="AU102" s="922"/>
    </row>
    <row r="103" spans="1:1022" ht="22.5" customHeight="1" x14ac:dyDescent="0.3">
      <c r="C103" s="200"/>
      <c r="D103" s="200"/>
      <c r="E103" s="169"/>
      <c r="G103" s="922"/>
      <c r="H103" s="922"/>
      <c r="I103" s="922"/>
      <c r="J103" s="922"/>
      <c r="K103" s="922"/>
      <c r="L103" s="923"/>
      <c r="M103" s="923"/>
      <c r="N103" s="923"/>
      <c r="O103" s="923"/>
      <c r="P103" s="923"/>
      <c r="Q103" s="923"/>
      <c r="R103" s="923"/>
      <c r="S103" s="923"/>
      <c r="T103" s="923"/>
      <c r="U103" s="923"/>
      <c r="V103" s="923"/>
      <c r="W103" s="923"/>
      <c r="X103" s="923"/>
      <c r="Y103" s="923"/>
      <c r="Z103" s="923"/>
      <c r="AA103" s="923"/>
      <c r="AB103" s="923"/>
      <c r="AC103" s="923"/>
      <c r="AD103" s="923"/>
      <c r="AE103" s="923"/>
      <c r="AF103" s="922"/>
      <c r="AG103" s="922"/>
      <c r="AH103" s="922"/>
      <c r="AI103" s="922"/>
      <c r="AJ103" s="924"/>
      <c r="AK103" s="924"/>
      <c r="AL103" s="924"/>
      <c r="AM103" s="922"/>
      <c r="AN103" s="922"/>
      <c r="AO103" s="922"/>
      <c r="AP103" s="922"/>
      <c r="AQ103" s="922"/>
      <c r="AR103" s="922"/>
      <c r="AS103" s="922"/>
      <c r="AT103" s="922"/>
      <c r="AU103" s="922"/>
    </row>
    <row r="104" spans="1:1022" s="185" customFormat="1" ht="23.25" customHeight="1" x14ac:dyDescent="0.3">
      <c r="A104" s="183"/>
      <c r="B104" s="183"/>
      <c r="C104" s="183"/>
      <c r="D104" s="183"/>
      <c r="E104" s="183"/>
      <c r="AW104" s="183"/>
      <c r="AX104" s="183"/>
      <c r="AZ104" s="183"/>
      <c r="BA104" s="183"/>
      <c r="BB104" s="183"/>
      <c r="BC104" s="183"/>
      <c r="BD104" s="183"/>
      <c r="BE104" s="183"/>
      <c r="BF104" s="183"/>
      <c r="BG104" s="183"/>
      <c r="BH104" s="183"/>
      <c r="BI104" s="183"/>
      <c r="BJ104" s="183"/>
      <c r="BK104" s="183"/>
      <c r="BL104" s="183"/>
      <c r="BM104" s="183"/>
      <c r="BN104" s="183"/>
      <c r="BO104" s="183"/>
      <c r="BP104" s="183"/>
      <c r="BQ104" s="183"/>
      <c r="BS104" s="183"/>
      <c r="BT104" s="183"/>
      <c r="BU104" s="183"/>
      <c r="BV104" s="183"/>
      <c r="BW104" s="183"/>
      <c r="BX104" s="183"/>
      <c r="BY104" s="183"/>
      <c r="BZ104" s="183"/>
      <c r="CA104" s="183"/>
      <c r="CB104" s="183"/>
      <c r="CC104" s="183"/>
      <c r="CD104" s="183"/>
      <c r="CE104" s="183"/>
      <c r="CF104" s="183"/>
      <c r="CG104" s="183"/>
      <c r="CH104" s="183"/>
      <c r="CI104" s="183"/>
      <c r="CJ104" s="183"/>
      <c r="CK104" s="183"/>
      <c r="CL104" s="183"/>
      <c r="CM104" s="183"/>
      <c r="CN104" s="183"/>
      <c r="CO104" s="183"/>
      <c r="CP104" s="183"/>
      <c r="CQ104" s="183"/>
      <c r="CR104" s="183"/>
      <c r="CS104" s="183"/>
      <c r="CT104" s="183"/>
      <c r="CU104" s="183"/>
      <c r="CV104" s="183"/>
      <c r="CW104" s="183"/>
      <c r="CX104" s="183"/>
      <c r="CY104" s="183"/>
      <c r="CZ104" s="183"/>
      <c r="DA104" s="183"/>
      <c r="DB104" s="183"/>
      <c r="DC104" s="183"/>
      <c r="DD104" s="183"/>
      <c r="DE104" s="183"/>
      <c r="DF104" s="183"/>
      <c r="DG104" s="183"/>
      <c r="DH104" s="183"/>
      <c r="DI104" s="183"/>
      <c r="DJ104" s="183"/>
      <c r="DK104" s="183"/>
      <c r="DL104" s="183"/>
      <c r="DM104" s="183"/>
      <c r="DN104" s="183"/>
      <c r="DO104" s="183"/>
      <c r="DP104" s="183"/>
      <c r="DQ104" s="183"/>
      <c r="DR104" s="183"/>
      <c r="DS104" s="183"/>
      <c r="DT104" s="183"/>
      <c r="DU104" s="183"/>
      <c r="DV104" s="183"/>
      <c r="DW104" s="183"/>
      <c r="DX104" s="183"/>
      <c r="DY104" s="183"/>
      <c r="DZ104" s="183"/>
      <c r="EA104" s="183"/>
      <c r="EB104" s="183"/>
      <c r="EC104" s="183"/>
      <c r="ED104" s="183"/>
      <c r="EE104" s="183"/>
      <c r="EF104" s="183"/>
      <c r="EG104" s="183"/>
      <c r="EH104" s="183"/>
      <c r="EI104" s="183"/>
      <c r="EJ104" s="183"/>
      <c r="EK104" s="183"/>
      <c r="EL104" s="183"/>
      <c r="EM104" s="183"/>
      <c r="EN104" s="183"/>
      <c r="EO104" s="183"/>
      <c r="EP104" s="183"/>
      <c r="EQ104" s="183"/>
      <c r="ER104" s="183"/>
      <c r="ES104" s="183"/>
      <c r="ET104" s="183"/>
      <c r="EU104" s="183"/>
      <c r="EV104" s="183"/>
      <c r="EW104" s="183"/>
      <c r="EX104" s="183"/>
      <c r="EY104" s="183"/>
      <c r="EZ104" s="183"/>
      <c r="FA104" s="183"/>
      <c r="FB104" s="183"/>
      <c r="FC104" s="183"/>
      <c r="FD104" s="183"/>
      <c r="FE104" s="183"/>
      <c r="FF104" s="183"/>
      <c r="FG104" s="183"/>
      <c r="FH104" s="183"/>
      <c r="FI104" s="183"/>
      <c r="FJ104" s="183"/>
      <c r="FK104" s="183"/>
      <c r="FL104" s="183"/>
      <c r="FM104" s="183"/>
      <c r="FN104" s="183"/>
      <c r="FO104" s="183"/>
      <c r="FP104" s="183"/>
      <c r="FQ104" s="183"/>
      <c r="FR104" s="183"/>
      <c r="FS104" s="183"/>
      <c r="FT104" s="183"/>
      <c r="FU104" s="183"/>
      <c r="FV104" s="183"/>
      <c r="FW104" s="183"/>
      <c r="FX104" s="183"/>
      <c r="FY104" s="183"/>
      <c r="FZ104" s="183"/>
      <c r="GA104" s="183"/>
      <c r="GB104" s="183"/>
      <c r="GC104" s="183"/>
      <c r="GD104" s="183"/>
      <c r="GE104" s="183"/>
      <c r="GF104" s="183"/>
      <c r="GG104" s="183"/>
      <c r="GH104" s="183"/>
      <c r="GI104" s="183"/>
      <c r="GJ104" s="183"/>
      <c r="GK104" s="183"/>
      <c r="GL104" s="183"/>
      <c r="GM104" s="183"/>
      <c r="GN104" s="183"/>
      <c r="GO104" s="183"/>
      <c r="GP104" s="183"/>
      <c r="GQ104" s="183"/>
      <c r="GR104" s="183"/>
      <c r="GS104" s="183"/>
      <c r="GT104" s="183"/>
      <c r="GU104" s="183"/>
      <c r="GV104" s="183"/>
      <c r="GW104" s="183"/>
      <c r="GX104" s="183"/>
      <c r="GY104" s="183"/>
      <c r="GZ104" s="183"/>
      <c r="HA104" s="183"/>
      <c r="HB104" s="183"/>
      <c r="HC104" s="183"/>
      <c r="HD104" s="183"/>
      <c r="HE104" s="183"/>
      <c r="HF104" s="183"/>
      <c r="HG104" s="183"/>
      <c r="HH104" s="183"/>
      <c r="HI104" s="183"/>
      <c r="HJ104" s="183"/>
      <c r="HK104" s="183"/>
      <c r="HL104" s="183"/>
      <c r="HM104" s="183"/>
      <c r="HN104" s="183"/>
      <c r="HO104" s="183"/>
      <c r="HP104" s="183"/>
      <c r="HQ104" s="183"/>
      <c r="HR104" s="183"/>
      <c r="HS104" s="183"/>
      <c r="HT104" s="183"/>
      <c r="HU104" s="183"/>
      <c r="HV104" s="183"/>
      <c r="HW104" s="183"/>
      <c r="HX104" s="183"/>
      <c r="HY104" s="183"/>
      <c r="HZ104" s="183"/>
      <c r="IA104" s="183"/>
      <c r="IB104" s="183"/>
      <c r="IC104" s="183"/>
      <c r="ID104" s="183"/>
      <c r="IE104" s="183"/>
      <c r="IF104" s="183"/>
      <c r="IG104" s="183"/>
      <c r="IH104" s="183"/>
      <c r="II104" s="183"/>
      <c r="IJ104" s="183"/>
      <c r="IK104" s="183"/>
      <c r="IL104" s="183"/>
      <c r="IM104" s="183"/>
      <c r="IN104" s="183"/>
      <c r="IO104" s="183"/>
      <c r="IP104" s="183"/>
      <c r="IQ104" s="183"/>
      <c r="IR104" s="183"/>
      <c r="IS104" s="183"/>
      <c r="IT104" s="183"/>
      <c r="IU104" s="183"/>
      <c r="IV104" s="183"/>
      <c r="IW104" s="183"/>
      <c r="IX104" s="183"/>
      <c r="IY104" s="183"/>
      <c r="IZ104" s="183"/>
      <c r="JA104" s="183"/>
      <c r="JB104" s="183"/>
      <c r="JC104" s="183"/>
      <c r="JD104" s="183"/>
      <c r="JE104" s="183"/>
      <c r="JF104" s="183"/>
      <c r="JG104" s="183"/>
      <c r="JH104" s="183"/>
      <c r="JI104" s="183"/>
      <c r="JJ104" s="183"/>
      <c r="JK104" s="183"/>
      <c r="JL104" s="183"/>
      <c r="JM104" s="183"/>
      <c r="JN104" s="183"/>
      <c r="JO104" s="183"/>
      <c r="JP104" s="183"/>
      <c r="JQ104" s="183"/>
      <c r="JR104" s="183"/>
      <c r="JS104" s="183"/>
      <c r="JT104" s="183"/>
      <c r="JU104" s="183"/>
      <c r="JV104" s="183"/>
      <c r="JW104" s="183"/>
      <c r="JX104" s="183"/>
      <c r="JY104" s="183"/>
      <c r="JZ104" s="183"/>
      <c r="KA104" s="183"/>
      <c r="KB104" s="183"/>
      <c r="KC104" s="183"/>
      <c r="KD104" s="183"/>
      <c r="KE104" s="183"/>
      <c r="KF104" s="183"/>
      <c r="KG104" s="183"/>
      <c r="KH104" s="183"/>
      <c r="KI104" s="183"/>
      <c r="KJ104" s="183"/>
      <c r="KK104" s="183"/>
      <c r="KL104" s="183"/>
      <c r="KM104" s="183"/>
      <c r="KN104" s="183"/>
      <c r="KO104" s="183"/>
      <c r="KP104" s="183"/>
      <c r="KQ104" s="183"/>
      <c r="KR104" s="183"/>
      <c r="KS104" s="183"/>
      <c r="KT104" s="183"/>
      <c r="KU104" s="183"/>
      <c r="KV104" s="183"/>
      <c r="KW104" s="183"/>
      <c r="KX104" s="183"/>
      <c r="KY104" s="183"/>
      <c r="KZ104" s="183"/>
      <c r="LA104" s="183"/>
      <c r="LB104" s="183"/>
      <c r="LC104" s="183"/>
      <c r="LD104" s="183"/>
      <c r="LE104" s="183"/>
      <c r="LF104" s="183"/>
      <c r="LG104" s="183"/>
      <c r="LH104" s="183"/>
      <c r="LI104" s="183"/>
      <c r="LJ104" s="183"/>
      <c r="LK104" s="183"/>
      <c r="LL104" s="183"/>
      <c r="LM104" s="183"/>
      <c r="LN104" s="183"/>
      <c r="LO104" s="183"/>
      <c r="LP104" s="183"/>
      <c r="LQ104" s="183"/>
      <c r="LR104" s="183"/>
      <c r="LS104" s="183"/>
      <c r="LT104" s="183"/>
      <c r="LU104" s="183"/>
      <c r="LV104" s="183"/>
      <c r="LW104" s="183"/>
      <c r="LX104" s="183"/>
      <c r="LY104" s="183"/>
      <c r="LZ104" s="183"/>
      <c r="MA104" s="183"/>
      <c r="MB104" s="183"/>
      <c r="MC104" s="183"/>
      <c r="MD104" s="183"/>
      <c r="ME104" s="183"/>
      <c r="MF104" s="183"/>
      <c r="MG104" s="183"/>
      <c r="MH104" s="183"/>
      <c r="MI104" s="183"/>
      <c r="MJ104" s="183"/>
      <c r="MK104" s="183"/>
      <c r="ML104" s="183"/>
      <c r="MM104" s="183"/>
      <c r="MN104" s="183"/>
      <c r="MO104" s="183"/>
      <c r="MP104" s="183"/>
      <c r="MQ104" s="183"/>
      <c r="MR104" s="183"/>
      <c r="MS104" s="183"/>
      <c r="MT104" s="183"/>
      <c r="MU104" s="183"/>
      <c r="MV104" s="183"/>
      <c r="MW104" s="183"/>
      <c r="MX104" s="183"/>
      <c r="MY104" s="183"/>
      <c r="MZ104" s="183"/>
      <c r="NA104" s="183"/>
      <c r="NB104" s="183"/>
      <c r="NC104" s="183"/>
      <c r="ND104" s="183"/>
      <c r="NE104" s="183"/>
      <c r="NF104" s="183"/>
      <c r="NG104" s="183"/>
      <c r="NH104" s="183"/>
      <c r="NI104" s="183"/>
      <c r="NJ104" s="183"/>
      <c r="NK104" s="183"/>
      <c r="NL104" s="183"/>
      <c r="NM104" s="183"/>
      <c r="NN104" s="183"/>
      <c r="NO104" s="183"/>
      <c r="NP104" s="183"/>
      <c r="NQ104" s="183"/>
      <c r="NR104" s="183"/>
      <c r="NS104" s="183"/>
      <c r="NT104" s="183"/>
      <c r="NU104" s="183"/>
      <c r="NV104" s="183"/>
      <c r="NW104" s="183"/>
      <c r="NX104" s="183"/>
      <c r="NY104" s="183"/>
      <c r="NZ104" s="183"/>
      <c r="OA104" s="183"/>
      <c r="OB104" s="183"/>
      <c r="OC104" s="183"/>
      <c r="OD104" s="183"/>
      <c r="OE104" s="183"/>
      <c r="OF104" s="183"/>
      <c r="OG104" s="183"/>
      <c r="OH104" s="183"/>
      <c r="OI104" s="183"/>
      <c r="OJ104" s="183"/>
      <c r="OK104" s="183"/>
      <c r="OL104" s="183"/>
      <c r="OM104" s="183"/>
      <c r="ON104" s="183"/>
      <c r="OO104" s="183"/>
      <c r="OP104" s="183"/>
      <c r="OQ104" s="183"/>
      <c r="OR104" s="183"/>
      <c r="OS104" s="183"/>
      <c r="OT104" s="183"/>
      <c r="OU104" s="183"/>
      <c r="OV104" s="183"/>
      <c r="OW104" s="183"/>
      <c r="OX104" s="183"/>
      <c r="OY104" s="183"/>
      <c r="OZ104" s="183"/>
      <c r="PA104" s="183"/>
      <c r="PB104" s="183"/>
      <c r="PC104" s="183"/>
      <c r="PD104" s="183"/>
      <c r="PE104" s="183"/>
      <c r="PF104" s="183"/>
      <c r="PG104" s="183"/>
      <c r="PH104" s="183"/>
      <c r="PI104" s="183"/>
      <c r="PJ104" s="183"/>
      <c r="PK104" s="183"/>
      <c r="PL104" s="183"/>
      <c r="PM104" s="183"/>
      <c r="PN104" s="183"/>
      <c r="PO104" s="183"/>
      <c r="PP104" s="183"/>
      <c r="PQ104" s="183"/>
      <c r="PR104" s="183"/>
      <c r="PS104" s="183"/>
      <c r="PT104" s="183"/>
      <c r="PU104" s="183"/>
      <c r="PV104" s="183"/>
      <c r="PW104" s="183"/>
      <c r="PX104" s="183"/>
      <c r="PY104" s="183"/>
      <c r="PZ104" s="183"/>
      <c r="QA104" s="183"/>
      <c r="QB104" s="183"/>
      <c r="QC104" s="183"/>
      <c r="QD104" s="183"/>
      <c r="QE104" s="183"/>
      <c r="QF104" s="183"/>
      <c r="QG104" s="183"/>
      <c r="QH104" s="183"/>
      <c r="QI104" s="183"/>
      <c r="QJ104" s="183"/>
      <c r="QK104" s="183"/>
      <c r="QL104" s="183"/>
      <c r="QM104" s="183"/>
      <c r="QN104" s="183"/>
      <c r="QO104" s="183"/>
      <c r="QP104" s="183"/>
      <c r="QQ104" s="183"/>
      <c r="QR104" s="183"/>
      <c r="QS104" s="183"/>
      <c r="QT104" s="183"/>
      <c r="QU104" s="183"/>
      <c r="QV104" s="183"/>
      <c r="QW104" s="183"/>
      <c r="QX104" s="183"/>
      <c r="QY104" s="183"/>
      <c r="QZ104" s="183"/>
      <c r="RA104" s="183"/>
      <c r="RB104" s="183"/>
      <c r="RC104" s="183"/>
      <c r="RD104" s="183"/>
      <c r="RE104" s="183"/>
      <c r="RF104" s="183"/>
      <c r="RG104" s="183"/>
      <c r="RH104" s="183"/>
      <c r="RI104" s="183"/>
      <c r="RJ104" s="183"/>
      <c r="RK104" s="183"/>
      <c r="RL104" s="183"/>
      <c r="RM104" s="183"/>
      <c r="RN104" s="183"/>
      <c r="RO104" s="183"/>
      <c r="RP104" s="183"/>
      <c r="RQ104" s="183"/>
      <c r="RR104" s="183"/>
      <c r="RS104" s="183"/>
      <c r="RT104" s="183"/>
      <c r="RU104" s="183"/>
      <c r="RV104" s="183"/>
      <c r="RW104" s="183"/>
      <c r="RX104" s="183"/>
      <c r="RY104" s="183"/>
      <c r="RZ104" s="183"/>
      <c r="SA104" s="183"/>
      <c r="SB104" s="183"/>
      <c r="SC104" s="183"/>
      <c r="SD104" s="183"/>
      <c r="SE104" s="183"/>
      <c r="SF104" s="183"/>
      <c r="SG104" s="183"/>
      <c r="SH104" s="183"/>
      <c r="SI104" s="183"/>
      <c r="SJ104" s="183"/>
      <c r="SK104" s="183"/>
      <c r="SL104" s="183"/>
      <c r="SM104" s="183"/>
      <c r="SN104" s="183"/>
      <c r="SO104" s="183"/>
      <c r="SP104" s="183"/>
      <c r="SQ104" s="183"/>
      <c r="SR104" s="183"/>
      <c r="SS104" s="183"/>
      <c r="ST104" s="183"/>
      <c r="SU104" s="183"/>
      <c r="SV104" s="183"/>
      <c r="SW104" s="183"/>
      <c r="SX104" s="183"/>
      <c r="SY104" s="183"/>
      <c r="SZ104" s="183"/>
      <c r="TA104" s="183"/>
      <c r="TB104" s="183"/>
      <c r="TC104" s="183"/>
      <c r="TD104" s="183"/>
      <c r="TE104" s="183"/>
      <c r="TF104" s="183"/>
      <c r="TG104" s="183"/>
      <c r="TH104" s="183"/>
      <c r="TI104" s="183"/>
      <c r="TJ104" s="183"/>
      <c r="TK104" s="183"/>
      <c r="TL104" s="183"/>
      <c r="TM104" s="183"/>
      <c r="TN104" s="183"/>
      <c r="TO104" s="183"/>
      <c r="TP104" s="183"/>
      <c r="TQ104" s="183"/>
      <c r="TR104" s="183"/>
      <c r="TS104" s="183"/>
      <c r="TT104" s="183"/>
      <c r="TU104" s="183"/>
      <c r="TV104" s="183"/>
      <c r="TW104" s="183"/>
      <c r="TX104" s="183"/>
      <c r="TY104" s="183"/>
      <c r="TZ104" s="183"/>
      <c r="UA104" s="183"/>
      <c r="UB104" s="183"/>
      <c r="UC104" s="183"/>
      <c r="UD104" s="183"/>
      <c r="UE104" s="183"/>
      <c r="UF104" s="183"/>
      <c r="UG104" s="183"/>
      <c r="UH104" s="183"/>
      <c r="UI104" s="183"/>
      <c r="UJ104" s="183"/>
      <c r="UK104" s="183"/>
      <c r="UL104" s="183"/>
      <c r="UM104" s="183"/>
      <c r="UN104" s="183"/>
      <c r="UO104" s="183"/>
      <c r="UP104" s="183"/>
      <c r="UQ104" s="183"/>
      <c r="UR104" s="183"/>
      <c r="US104" s="183"/>
      <c r="UT104" s="183"/>
      <c r="UU104" s="183"/>
      <c r="UV104" s="183"/>
      <c r="UW104" s="183"/>
      <c r="UX104" s="183"/>
      <c r="UY104" s="183"/>
      <c r="UZ104" s="183"/>
      <c r="VA104" s="183"/>
      <c r="VB104" s="183"/>
      <c r="VC104" s="183"/>
      <c r="VD104" s="183"/>
      <c r="VE104" s="183"/>
      <c r="VF104" s="183"/>
      <c r="VG104" s="183"/>
      <c r="VH104" s="183"/>
      <c r="VI104" s="183"/>
      <c r="VJ104" s="183"/>
      <c r="VK104" s="183"/>
      <c r="VL104" s="183"/>
      <c r="VM104" s="183"/>
      <c r="VN104" s="183"/>
      <c r="VO104" s="183"/>
      <c r="VP104" s="183"/>
      <c r="VQ104" s="183"/>
      <c r="VR104" s="183"/>
      <c r="VS104" s="183"/>
      <c r="VT104" s="183"/>
      <c r="VU104" s="183"/>
      <c r="VV104" s="183"/>
      <c r="VW104" s="183"/>
      <c r="VX104" s="183"/>
      <c r="VY104" s="183"/>
      <c r="VZ104" s="183"/>
      <c r="WA104" s="183"/>
      <c r="WB104" s="183"/>
      <c r="WC104" s="183"/>
      <c r="WD104" s="183"/>
      <c r="WE104" s="183"/>
      <c r="WF104" s="183"/>
      <c r="WG104" s="183"/>
      <c r="WH104" s="183"/>
      <c r="WI104" s="183"/>
      <c r="WJ104" s="183"/>
      <c r="WK104" s="183"/>
      <c r="WL104" s="183"/>
      <c r="WM104" s="183"/>
      <c r="WN104" s="183"/>
      <c r="WO104" s="183"/>
      <c r="WP104" s="183"/>
      <c r="WQ104" s="183"/>
      <c r="WR104" s="183"/>
      <c r="WS104" s="183"/>
      <c r="WT104" s="183"/>
      <c r="WU104" s="183"/>
      <c r="WV104" s="183"/>
      <c r="WW104" s="183"/>
      <c r="WX104" s="183"/>
      <c r="WY104" s="183"/>
      <c r="WZ104" s="183"/>
      <c r="XA104" s="183"/>
      <c r="XB104" s="183"/>
      <c r="XC104" s="183"/>
      <c r="XD104" s="183"/>
      <c r="XE104" s="183"/>
      <c r="XF104" s="183"/>
      <c r="XG104" s="183"/>
      <c r="XH104" s="183"/>
      <c r="XI104" s="183"/>
      <c r="XJ104" s="183"/>
      <c r="XK104" s="183"/>
      <c r="XL104" s="183"/>
      <c r="XM104" s="183"/>
      <c r="XN104" s="183"/>
      <c r="XO104" s="183"/>
      <c r="XP104" s="183"/>
      <c r="XQ104" s="183"/>
      <c r="XR104" s="183"/>
      <c r="XS104" s="183"/>
      <c r="XT104" s="183"/>
      <c r="XU104" s="183"/>
      <c r="XV104" s="183"/>
      <c r="XW104" s="183"/>
      <c r="XX104" s="183"/>
      <c r="XY104" s="183"/>
      <c r="XZ104" s="183"/>
      <c r="YA104" s="183"/>
      <c r="YB104" s="183"/>
      <c r="YC104" s="183"/>
      <c r="YD104" s="183"/>
      <c r="YE104" s="183"/>
      <c r="YF104" s="183"/>
      <c r="YG104" s="183"/>
      <c r="YH104" s="183"/>
      <c r="YI104" s="183"/>
      <c r="YJ104" s="183"/>
      <c r="YK104" s="183"/>
      <c r="YL104" s="183"/>
      <c r="YM104" s="183"/>
      <c r="YN104" s="183"/>
      <c r="YO104" s="183"/>
      <c r="YP104" s="183"/>
      <c r="YQ104" s="183"/>
      <c r="YR104" s="183"/>
      <c r="YS104" s="183"/>
      <c r="YT104" s="183"/>
      <c r="YU104" s="183"/>
      <c r="YV104" s="183"/>
      <c r="YW104" s="183"/>
      <c r="YX104" s="183"/>
      <c r="YY104" s="183"/>
      <c r="YZ104" s="183"/>
      <c r="ZA104" s="183"/>
      <c r="ZB104" s="183"/>
      <c r="ZC104" s="183"/>
      <c r="ZD104" s="183"/>
      <c r="ZE104" s="183"/>
      <c r="ZF104" s="183"/>
      <c r="ZG104" s="183"/>
      <c r="ZH104" s="183"/>
      <c r="ZI104" s="183"/>
      <c r="ZJ104" s="183"/>
      <c r="ZK104" s="183"/>
      <c r="ZL104" s="183"/>
      <c r="ZM104" s="183"/>
      <c r="ZN104" s="183"/>
      <c r="ZO104" s="183"/>
      <c r="ZP104" s="183"/>
      <c r="ZQ104" s="183"/>
      <c r="ZR104" s="183"/>
      <c r="ZS104" s="183"/>
      <c r="ZT104" s="183"/>
      <c r="ZU104" s="183"/>
      <c r="ZV104" s="183"/>
      <c r="ZW104" s="183"/>
      <c r="ZX104" s="183"/>
      <c r="ZY104" s="183"/>
      <c r="ZZ104" s="183"/>
      <c r="AAA104" s="183"/>
      <c r="AAB104" s="183"/>
      <c r="AAC104" s="183"/>
      <c r="AAD104" s="183"/>
      <c r="AAE104" s="183"/>
      <c r="AAF104" s="183"/>
      <c r="AAG104" s="183"/>
      <c r="AAH104" s="183"/>
      <c r="AAI104" s="183"/>
      <c r="AAJ104" s="183"/>
      <c r="AAK104" s="183"/>
      <c r="AAL104" s="183"/>
      <c r="AAM104" s="183"/>
      <c r="AAN104" s="183"/>
      <c r="AAO104" s="183"/>
      <c r="AAP104" s="183"/>
      <c r="AAQ104" s="183"/>
      <c r="AAR104" s="183"/>
      <c r="AAS104" s="183"/>
      <c r="AAT104" s="183"/>
      <c r="AAU104" s="183"/>
      <c r="AAV104" s="183"/>
      <c r="AAW104" s="183"/>
      <c r="AAX104" s="183"/>
      <c r="AAY104" s="183"/>
      <c r="AAZ104" s="183"/>
      <c r="ABA104" s="183"/>
      <c r="ABB104" s="183"/>
      <c r="ABC104" s="183"/>
      <c r="ABD104" s="183"/>
      <c r="ABE104" s="183"/>
      <c r="ABF104" s="183"/>
      <c r="ABG104" s="183"/>
      <c r="ABH104" s="183"/>
      <c r="ABI104" s="183"/>
      <c r="ABJ104" s="183"/>
      <c r="ABK104" s="183"/>
      <c r="ABL104" s="183"/>
      <c r="ABM104" s="183"/>
      <c r="ABN104" s="183"/>
      <c r="ABO104" s="183"/>
      <c r="ABP104" s="183"/>
      <c r="ABQ104" s="183"/>
      <c r="ABR104" s="183"/>
      <c r="ABS104" s="183"/>
      <c r="ABT104" s="183"/>
      <c r="ABU104" s="183"/>
      <c r="ABV104" s="183"/>
      <c r="ABW104" s="183"/>
      <c r="ABX104" s="183"/>
      <c r="ABY104" s="183"/>
      <c r="ABZ104" s="183"/>
      <c r="ACA104" s="183"/>
      <c r="ACB104" s="183"/>
      <c r="ACC104" s="183"/>
      <c r="ACD104" s="183"/>
      <c r="ACE104" s="183"/>
      <c r="ACF104" s="183"/>
      <c r="ACG104" s="183"/>
      <c r="ACH104" s="183"/>
      <c r="ACI104" s="183"/>
      <c r="ACJ104" s="183"/>
      <c r="ACK104" s="183"/>
      <c r="ACL104" s="183"/>
      <c r="ACM104" s="183"/>
      <c r="ACN104" s="183"/>
      <c r="ACO104" s="183"/>
      <c r="ACP104" s="183"/>
      <c r="ACQ104" s="183"/>
      <c r="ACR104" s="183"/>
      <c r="ACS104" s="183"/>
      <c r="ACT104" s="183"/>
      <c r="ACU104" s="183"/>
      <c r="ACV104" s="183"/>
      <c r="ACW104" s="183"/>
      <c r="ACX104" s="183"/>
      <c r="ACY104" s="183"/>
      <c r="ACZ104" s="183"/>
      <c r="ADA104" s="183"/>
      <c r="ADB104" s="183"/>
      <c r="ADC104" s="183"/>
      <c r="ADD104" s="183"/>
      <c r="ADE104" s="183"/>
      <c r="ADF104" s="183"/>
      <c r="ADG104" s="183"/>
      <c r="ADH104" s="183"/>
      <c r="ADI104" s="183"/>
      <c r="ADJ104" s="183"/>
      <c r="ADK104" s="183"/>
      <c r="ADL104" s="183"/>
      <c r="ADM104" s="183"/>
      <c r="ADN104" s="183"/>
      <c r="ADO104" s="183"/>
      <c r="ADP104" s="183"/>
      <c r="ADQ104" s="183"/>
      <c r="ADR104" s="183"/>
      <c r="ADS104" s="183"/>
      <c r="ADT104" s="183"/>
      <c r="ADU104" s="183"/>
      <c r="ADV104" s="183"/>
      <c r="ADW104" s="183"/>
      <c r="ADX104" s="183"/>
      <c r="ADY104" s="183"/>
      <c r="ADZ104" s="183"/>
      <c r="AEA104" s="183"/>
      <c r="AEB104" s="183"/>
      <c r="AEC104" s="183"/>
      <c r="AED104" s="183"/>
      <c r="AEE104" s="183"/>
      <c r="AEF104" s="183"/>
      <c r="AEG104" s="183"/>
      <c r="AEH104" s="183"/>
      <c r="AEI104" s="183"/>
      <c r="AEJ104" s="183"/>
      <c r="AEK104" s="183"/>
      <c r="AEL104" s="183"/>
      <c r="AEM104" s="183"/>
      <c r="AEN104" s="183"/>
      <c r="AEO104" s="183"/>
      <c r="AEP104" s="183"/>
      <c r="AEQ104" s="183"/>
      <c r="AER104" s="183"/>
      <c r="AES104" s="183"/>
      <c r="AET104" s="183"/>
      <c r="AEU104" s="183"/>
      <c r="AEV104" s="183"/>
      <c r="AEW104" s="183"/>
      <c r="AEX104" s="183"/>
      <c r="AEY104" s="183"/>
      <c r="AEZ104" s="183"/>
      <c r="AFA104" s="183"/>
      <c r="AFB104" s="183"/>
      <c r="AFC104" s="183"/>
      <c r="AFD104" s="183"/>
      <c r="AFE104" s="183"/>
      <c r="AFF104" s="183"/>
      <c r="AFG104" s="183"/>
      <c r="AFH104" s="183"/>
      <c r="AFI104" s="183"/>
      <c r="AFJ104" s="183"/>
      <c r="AFK104" s="183"/>
      <c r="AFL104" s="183"/>
      <c r="AFM104" s="183"/>
      <c r="AFN104" s="183"/>
      <c r="AFO104" s="183"/>
      <c r="AFP104" s="183"/>
      <c r="AFQ104" s="183"/>
      <c r="AFR104" s="183"/>
      <c r="AFS104" s="183"/>
      <c r="AFT104" s="183"/>
      <c r="AFU104" s="183"/>
      <c r="AFV104" s="183"/>
      <c r="AFW104" s="183"/>
      <c r="AFX104" s="183"/>
      <c r="AFY104" s="183"/>
      <c r="AFZ104" s="183"/>
      <c r="AGA104" s="183"/>
      <c r="AGB104" s="183"/>
      <c r="AGC104" s="183"/>
      <c r="AGD104" s="183"/>
      <c r="AGE104" s="183"/>
      <c r="AGF104" s="183"/>
      <c r="AGG104" s="183"/>
      <c r="AGH104" s="183"/>
      <c r="AGI104" s="183"/>
      <c r="AGJ104" s="183"/>
      <c r="AGK104" s="183"/>
      <c r="AGL104" s="183"/>
      <c r="AGM104" s="183"/>
      <c r="AGN104" s="183"/>
      <c r="AGO104" s="183"/>
      <c r="AGP104" s="183"/>
      <c r="AGQ104" s="183"/>
      <c r="AGR104" s="183"/>
      <c r="AGS104" s="183"/>
      <c r="AGT104" s="183"/>
      <c r="AGU104" s="183"/>
      <c r="AGV104" s="183"/>
      <c r="AGW104" s="183"/>
      <c r="AGX104" s="183"/>
      <c r="AGY104" s="183"/>
      <c r="AGZ104" s="183"/>
      <c r="AHA104" s="183"/>
      <c r="AHB104" s="183"/>
      <c r="AHC104" s="183"/>
      <c r="AHD104" s="183"/>
      <c r="AHE104" s="183"/>
      <c r="AHF104" s="183"/>
      <c r="AHG104" s="183"/>
      <c r="AHH104" s="183"/>
      <c r="AHI104" s="183"/>
      <c r="AHJ104" s="183"/>
      <c r="AHK104" s="183"/>
      <c r="AHL104" s="183"/>
      <c r="AHM104" s="183"/>
      <c r="AHN104" s="183"/>
      <c r="AHO104" s="183"/>
      <c r="AHP104" s="183"/>
      <c r="AHQ104" s="183"/>
      <c r="AHR104" s="183"/>
      <c r="AHS104" s="183"/>
      <c r="AHT104" s="183"/>
      <c r="AHU104" s="183"/>
      <c r="AHV104" s="183"/>
      <c r="AHW104" s="183"/>
      <c r="AHX104" s="183"/>
      <c r="AHY104" s="183"/>
      <c r="AHZ104" s="183"/>
      <c r="AIA104" s="183"/>
      <c r="AIB104" s="183"/>
      <c r="AIC104" s="183"/>
      <c r="AID104" s="183"/>
      <c r="AIE104" s="183"/>
      <c r="AIF104" s="183"/>
      <c r="AIG104" s="183"/>
      <c r="AIH104" s="183"/>
      <c r="AII104" s="183"/>
      <c r="AIJ104" s="183"/>
      <c r="AIK104" s="183"/>
      <c r="AIL104" s="183"/>
      <c r="AIM104" s="183"/>
      <c r="AIN104" s="183"/>
      <c r="AIO104" s="183"/>
      <c r="AIP104" s="183"/>
      <c r="AIQ104" s="183"/>
      <c r="AIR104" s="183"/>
      <c r="AIS104" s="183"/>
      <c r="AIT104" s="183"/>
      <c r="AIU104" s="183"/>
      <c r="AIV104" s="183"/>
      <c r="AIW104" s="183"/>
      <c r="AIX104" s="183"/>
      <c r="AIY104" s="183"/>
      <c r="AIZ104" s="183"/>
      <c r="AJA104" s="183"/>
      <c r="AJB104" s="183"/>
      <c r="AJC104" s="183"/>
      <c r="AJD104" s="183"/>
      <c r="AJE104" s="183"/>
      <c r="AJF104" s="183"/>
      <c r="AJG104" s="183"/>
      <c r="AJH104" s="183"/>
      <c r="AJI104" s="183"/>
      <c r="AJJ104" s="183"/>
      <c r="AJK104" s="183"/>
      <c r="AJL104" s="183"/>
      <c r="AJM104" s="183"/>
      <c r="AJN104" s="183"/>
      <c r="AJO104" s="183"/>
      <c r="AJP104" s="183"/>
      <c r="AJQ104" s="183"/>
      <c r="AJR104" s="183"/>
      <c r="AJS104" s="183"/>
      <c r="AJT104" s="183"/>
      <c r="AJU104" s="183"/>
      <c r="AJV104" s="183"/>
      <c r="AJW104" s="183"/>
      <c r="AJX104" s="183"/>
      <c r="AJY104" s="183"/>
      <c r="AJZ104" s="183"/>
      <c r="AKA104" s="183"/>
      <c r="AKB104" s="183"/>
      <c r="AKC104" s="183"/>
      <c r="AKD104" s="183"/>
      <c r="AKE104" s="183"/>
      <c r="AKF104" s="183"/>
      <c r="AKG104" s="183"/>
      <c r="AKH104" s="183"/>
      <c r="AKI104" s="183"/>
      <c r="AKJ104" s="183"/>
      <c r="AKK104" s="183"/>
      <c r="AKL104" s="183"/>
      <c r="AKM104" s="183"/>
      <c r="AKN104" s="183"/>
      <c r="AKO104" s="183"/>
      <c r="AKP104" s="183"/>
      <c r="AKQ104" s="183"/>
      <c r="AKR104" s="183"/>
      <c r="AKS104" s="183"/>
      <c r="AKT104" s="183"/>
      <c r="AKU104" s="183"/>
      <c r="AKV104" s="183"/>
      <c r="AKW104" s="183"/>
      <c r="AKX104" s="183"/>
      <c r="AKY104" s="183"/>
      <c r="AKZ104" s="183"/>
      <c r="ALA104" s="183"/>
      <c r="ALB104" s="183"/>
      <c r="ALC104" s="183"/>
      <c r="ALD104" s="183"/>
      <c r="ALE104" s="183"/>
      <c r="ALF104" s="183"/>
      <c r="ALG104" s="183"/>
      <c r="ALH104" s="183"/>
      <c r="ALI104" s="183"/>
      <c r="ALJ104" s="183"/>
      <c r="ALK104" s="183"/>
      <c r="ALL104" s="183"/>
      <c r="ALM104" s="183"/>
      <c r="ALN104" s="183"/>
      <c r="ALO104" s="183"/>
      <c r="ALP104" s="183"/>
      <c r="ALQ104" s="183"/>
      <c r="ALR104" s="183"/>
      <c r="ALS104" s="183"/>
      <c r="ALT104" s="183"/>
      <c r="ALU104" s="183"/>
      <c r="ALV104" s="183"/>
      <c r="ALW104" s="183"/>
      <c r="ALX104" s="183"/>
      <c r="ALY104" s="183"/>
      <c r="ALZ104" s="183"/>
      <c r="AMA104" s="183"/>
      <c r="AMB104" s="183"/>
      <c r="AMC104" s="183"/>
      <c r="AMD104" s="183"/>
      <c r="AME104" s="183"/>
      <c r="AMF104" s="183"/>
      <c r="AMG104" s="183"/>
      <c r="AMH104" s="183"/>
    </row>
    <row r="105" spans="1:1022" s="185" customFormat="1" ht="25.5" customHeight="1" x14ac:dyDescent="0.3">
      <c r="A105" s="183"/>
      <c r="B105" s="183"/>
      <c r="C105" s="202" t="s">
        <v>56</v>
      </c>
      <c r="D105" s="183"/>
      <c r="E105" s="183"/>
      <c r="F105" s="925" t="str">
        <f>IF(OsnPodaci!A10="","",OsnPodaci!A10)</f>
        <v>Tuzla</v>
      </c>
      <c r="G105" s="201"/>
      <c r="H105" s="201"/>
      <c r="I105" s="201"/>
      <c r="J105" s="201"/>
      <c r="K105" s="201"/>
      <c r="L105" s="201"/>
      <c r="M105" s="201"/>
      <c r="N105" s="201"/>
      <c r="O105" s="201"/>
      <c r="P105" s="183"/>
      <c r="Q105" s="183"/>
      <c r="R105" s="183"/>
      <c r="S105" s="183"/>
      <c r="T105" s="183"/>
      <c r="U105" s="183"/>
      <c r="V105" s="201"/>
      <c r="W105" s="183"/>
      <c r="X105" s="183"/>
      <c r="Y105" s="201"/>
      <c r="Z105" s="201"/>
      <c r="AA105" s="201"/>
      <c r="AB105" s="183"/>
      <c r="AD105" s="201" t="str">
        <f>IF(OsnPodaci!A67="","",LEFT(OsnPodaci!A67,FIND(";",OsnPodaci!A67,1)-1))</f>
        <v>GAZIBEGOVIĆ (SATKO) SANJIN</v>
      </c>
      <c r="AE105" s="201"/>
      <c r="AF105" s="201"/>
      <c r="AG105" s="183"/>
      <c r="AH105" s="183"/>
      <c r="AI105" s="183"/>
      <c r="AJ105" s="183"/>
      <c r="AK105" s="183"/>
      <c r="AL105" s="183"/>
      <c r="AM105" s="183"/>
      <c r="AN105" s="183"/>
      <c r="AO105" s="183"/>
      <c r="AP105" s="183"/>
      <c r="AQ105" s="183"/>
      <c r="AR105" s="183"/>
      <c r="AS105" s="183"/>
      <c r="AT105" s="183"/>
      <c r="AU105" s="183"/>
      <c r="AV105" s="183"/>
      <c r="AW105" s="183"/>
      <c r="AX105" s="183"/>
      <c r="AZ105" s="183"/>
      <c r="BA105" s="183"/>
      <c r="BB105" s="183"/>
      <c r="BC105" s="183"/>
      <c r="BD105" s="183"/>
      <c r="BE105" s="183"/>
      <c r="BF105" s="183"/>
      <c r="BG105" s="183"/>
      <c r="BH105" s="183"/>
      <c r="BI105" s="183"/>
      <c r="BJ105" s="183"/>
      <c r="BK105" s="183"/>
      <c r="BL105" s="183"/>
      <c r="BM105" s="183"/>
      <c r="BN105" s="183"/>
      <c r="BO105" s="183"/>
      <c r="BP105" s="183"/>
      <c r="BQ105" s="183"/>
      <c r="BS105" s="183"/>
      <c r="BT105" s="183"/>
      <c r="BU105" s="183"/>
      <c r="BV105" s="183"/>
      <c r="BW105" s="183"/>
      <c r="BX105" s="183"/>
      <c r="BY105" s="183"/>
      <c r="BZ105" s="183"/>
      <c r="CA105" s="183"/>
      <c r="CB105" s="183"/>
      <c r="CC105" s="183"/>
      <c r="CD105" s="183"/>
      <c r="CE105" s="183"/>
      <c r="CF105" s="183"/>
      <c r="CG105" s="183"/>
      <c r="CH105" s="183"/>
      <c r="CI105" s="183"/>
      <c r="CJ105" s="183"/>
      <c r="CK105" s="183"/>
      <c r="CL105" s="183"/>
      <c r="CM105" s="183"/>
      <c r="CN105" s="183"/>
      <c r="CO105" s="183"/>
      <c r="CP105" s="183"/>
      <c r="CQ105" s="183"/>
      <c r="CR105" s="183"/>
      <c r="CS105" s="183"/>
      <c r="CT105" s="183"/>
      <c r="CU105" s="183"/>
      <c r="CV105" s="183"/>
      <c r="CW105" s="183"/>
      <c r="CX105" s="183"/>
      <c r="CY105" s="183"/>
      <c r="CZ105" s="183"/>
      <c r="DA105" s="183"/>
      <c r="DB105" s="183"/>
      <c r="DC105" s="183"/>
      <c r="DD105" s="183"/>
      <c r="DE105" s="183"/>
      <c r="DF105" s="183"/>
      <c r="DG105" s="183"/>
      <c r="DH105" s="183"/>
      <c r="DI105" s="183"/>
      <c r="DJ105" s="183"/>
      <c r="DK105" s="183"/>
      <c r="DL105" s="183"/>
      <c r="DM105" s="183"/>
      <c r="DN105" s="183"/>
      <c r="DO105" s="183"/>
      <c r="DP105" s="183"/>
      <c r="DQ105" s="183"/>
      <c r="DR105" s="183"/>
      <c r="DS105" s="183"/>
      <c r="DT105" s="183"/>
      <c r="DU105" s="183"/>
      <c r="DV105" s="183"/>
      <c r="DW105" s="183"/>
      <c r="DX105" s="183"/>
      <c r="DY105" s="183"/>
      <c r="DZ105" s="183"/>
      <c r="EA105" s="183"/>
      <c r="EB105" s="183"/>
      <c r="EC105" s="183"/>
      <c r="ED105" s="183"/>
      <c r="EE105" s="183"/>
      <c r="EF105" s="183"/>
      <c r="EG105" s="183"/>
      <c r="EH105" s="183"/>
      <c r="EI105" s="183"/>
      <c r="EJ105" s="183"/>
      <c r="EK105" s="183"/>
      <c r="EL105" s="183"/>
      <c r="EM105" s="183"/>
      <c r="EN105" s="183"/>
      <c r="EO105" s="183"/>
      <c r="EP105" s="183"/>
      <c r="EQ105" s="183"/>
      <c r="ER105" s="183"/>
      <c r="ES105" s="183"/>
      <c r="ET105" s="183"/>
      <c r="EU105" s="183"/>
      <c r="EV105" s="183"/>
      <c r="EW105" s="183"/>
      <c r="EX105" s="183"/>
      <c r="EY105" s="183"/>
      <c r="EZ105" s="183"/>
      <c r="FA105" s="183"/>
      <c r="FB105" s="183"/>
      <c r="FC105" s="183"/>
      <c r="FD105" s="183"/>
      <c r="FE105" s="183"/>
      <c r="FF105" s="183"/>
      <c r="FG105" s="183"/>
      <c r="FH105" s="183"/>
      <c r="FI105" s="183"/>
      <c r="FJ105" s="183"/>
      <c r="FK105" s="183"/>
      <c r="FL105" s="183"/>
      <c r="FM105" s="183"/>
      <c r="FN105" s="183"/>
      <c r="FO105" s="183"/>
      <c r="FP105" s="183"/>
      <c r="FQ105" s="183"/>
      <c r="FR105" s="183"/>
      <c r="FS105" s="183"/>
      <c r="FT105" s="183"/>
      <c r="FU105" s="183"/>
      <c r="FV105" s="183"/>
      <c r="FW105" s="183"/>
      <c r="FX105" s="183"/>
      <c r="FY105" s="183"/>
      <c r="FZ105" s="183"/>
      <c r="GA105" s="183"/>
      <c r="GB105" s="183"/>
      <c r="GC105" s="183"/>
      <c r="GD105" s="183"/>
      <c r="GE105" s="183"/>
      <c r="GF105" s="183"/>
      <c r="GG105" s="183"/>
      <c r="GH105" s="183"/>
      <c r="GI105" s="183"/>
      <c r="GJ105" s="183"/>
      <c r="GK105" s="183"/>
      <c r="GL105" s="183"/>
      <c r="GM105" s="183"/>
      <c r="GN105" s="183"/>
      <c r="GO105" s="183"/>
      <c r="GP105" s="183"/>
      <c r="GQ105" s="183"/>
      <c r="GR105" s="183"/>
      <c r="GS105" s="183"/>
      <c r="GT105" s="183"/>
      <c r="GU105" s="183"/>
      <c r="GV105" s="183"/>
      <c r="GW105" s="183"/>
      <c r="GX105" s="183"/>
      <c r="GY105" s="183"/>
      <c r="GZ105" s="183"/>
      <c r="HA105" s="183"/>
      <c r="HB105" s="183"/>
      <c r="HC105" s="183"/>
      <c r="HD105" s="183"/>
      <c r="HE105" s="183"/>
      <c r="HF105" s="183"/>
      <c r="HG105" s="183"/>
      <c r="HH105" s="183"/>
      <c r="HI105" s="183"/>
      <c r="HJ105" s="183"/>
      <c r="HK105" s="183"/>
      <c r="HL105" s="183"/>
      <c r="HM105" s="183"/>
      <c r="HN105" s="183"/>
      <c r="HO105" s="183"/>
      <c r="HP105" s="183"/>
      <c r="HQ105" s="183"/>
      <c r="HR105" s="183"/>
      <c r="HS105" s="183"/>
      <c r="HT105" s="183"/>
      <c r="HU105" s="183"/>
      <c r="HV105" s="183"/>
      <c r="HW105" s="183"/>
      <c r="HX105" s="183"/>
      <c r="HY105" s="183"/>
      <c r="HZ105" s="183"/>
      <c r="IA105" s="183"/>
      <c r="IB105" s="183"/>
      <c r="IC105" s="183"/>
      <c r="ID105" s="183"/>
      <c r="IE105" s="183"/>
      <c r="IF105" s="183"/>
      <c r="IG105" s="183"/>
      <c r="IH105" s="183"/>
      <c r="II105" s="183"/>
      <c r="IJ105" s="183"/>
      <c r="IK105" s="183"/>
      <c r="IL105" s="183"/>
      <c r="IM105" s="183"/>
      <c r="IN105" s="183"/>
      <c r="IO105" s="183"/>
      <c r="IP105" s="183"/>
      <c r="IQ105" s="183"/>
      <c r="IR105" s="183"/>
      <c r="IS105" s="183"/>
      <c r="IT105" s="183"/>
      <c r="IU105" s="183"/>
      <c r="IV105" s="183"/>
      <c r="IW105" s="183"/>
      <c r="IX105" s="183"/>
      <c r="IY105" s="183"/>
      <c r="IZ105" s="183"/>
      <c r="JA105" s="183"/>
      <c r="JB105" s="183"/>
      <c r="JC105" s="183"/>
      <c r="JD105" s="183"/>
      <c r="JE105" s="183"/>
      <c r="JF105" s="183"/>
      <c r="JG105" s="183"/>
      <c r="JH105" s="183"/>
      <c r="JI105" s="183"/>
      <c r="JJ105" s="183"/>
      <c r="JK105" s="183"/>
      <c r="JL105" s="183"/>
      <c r="JM105" s="183"/>
      <c r="JN105" s="183"/>
      <c r="JO105" s="183"/>
      <c r="JP105" s="183"/>
      <c r="JQ105" s="183"/>
      <c r="JR105" s="183"/>
      <c r="JS105" s="183"/>
      <c r="JT105" s="183"/>
      <c r="JU105" s="183"/>
      <c r="JV105" s="183"/>
      <c r="JW105" s="183"/>
      <c r="JX105" s="183"/>
      <c r="JY105" s="183"/>
      <c r="JZ105" s="183"/>
      <c r="KA105" s="183"/>
      <c r="KB105" s="183"/>
      <c r="KC105" s="183"/>
      <c r="KD105" s="183"/>
      <c r="KE105" s="183"/>
      <c r="KF105" s="183"/>
      <c r="KG105" s="183"/>
      <c r="KH105" s="183"/>
      <c r="KI105" s="183"/>
      <c r="KJ105" s="183"/>
      <c r="KK105" s="183"/>
      <c r="KL105" s="183"/>
      <c r="KM105" s="183"/>
      <c r="KN105" s="183"/>
      <c r="KO105" s="183"/>
      <c r="KP105" s="183"/>
      <c r="KQ105" s="183"/>
      <c r="KR105" s="183"/>
      <c r="KS105" s="183"/>
      <c r="KT105" s="183"/>
      <c r="KU105" s="183"/>
      <c r="KV105" s="183"/>
      <c r="KW105" s="183"/>
      <c r="KX105" s="183"/>
      <c r="KY105" s="183"/>
      <c r="KZ105" s="183"/>
      <c r="LA105" s="183"/>
      <c r="LB105" s="183"/>
      <c r="LC105" s="183"/>
      <c r="LD105" s="183"/>
      <c r="LE105" s="183"/>
      <c r="LF105" s="183"/>
      <c r="LG105" s="183"/>
      <c r="LH105" s="183"/>
      <c r="LI105" s="183"/>
      <c r="LJ105" s="183"/>
      <c r="LK105" s="183"/>
      <c r="LL105" s="183"/>
      <c r="LM105" s="183"/>
      <c r="LN105" s="183"/>
      <c r="LO105" s="183"/>
      <c r="LP105" s="183"/>
      <c r="LQ105" s="183"/>
      <c r="LR105" s="183"/>
      <c r="LS105" s="183"/>
      <c r="LT105" s="183"/>
      <c r="LU105" s="183"/>
      <c r="LV105" s="183"/>
      <c r="LW105" s="183"/>
      <c r="LX105" s="183"/>
      <c r="LY105" s="183"/>
      <c r="LZ105" s="183"/>
      <c r="MA105" s="183"/>
      <c r="MB105" s="183"/>
      <c r="MC105" s="183"/>
      <c r="MD105" s="183"/>
      <c r="ME105" s="183"/>
      <c r="MF105" s="183"/>
      <c r="MG105" s="183"/>
      <c r="MH105" s="183"/>
      <c r="MI105" s="183"/>
      <c r="MJ105" s="183"/>
      <c r="MK105" s="183"/>
      <c r="ML105" s="183"/>
      <c r="MM105" s="183"/>
      <c r="MN105" s="183"/>
      <c r="MO105" s="183"/>
      <c r="MP105" s="183"/>
      <c r="MQ105" s="183"/>
      <c r="MR105" s="183"/>
      <c r="MS105" s="183"/>
      <c r="MT105" s="183"/>
      <c r="MU105" s="183"/>
      <c r="MV105" s="183"/>
      <c r="MW105" s="183"/>
      <c r="MX105" s="183"/>
      <c r="MY105" s="183"/>
      <c r="MZ105" s="183"/>
      <c r="NA105" s="183"/>
      <c r="NB105" s="183"/>
      <c r="NC105" s="183"/>
      <c r="ND105" s="183"/>
      <c r="NE105" s="183"/>
      <c r="NF105" s="183"/>
      <c r="NG105" s="183"/>
      <c r="NH105" s="183"/>
      <c r="NI105" s="183"/>
      <c r="NJ105" s="183"/>
      <c r="NK105" s="183"/>
      <c r="NL105" s="183"/>
      <c r="NM105" s="183"/>
      <c r="NN105" s="183"/>
      <c r="NO105" s="183"/>
      <c r="NP105" s="183"/>
      <c r="NQ105" s="183"/>
      <c r="NR105" s="183"/>
      <c r="NS105" s="183"/>
      <c r="NT105" s="183"/>
      <c r="NU105" s="183"/>
      <c r="NV105" s="183"/>
      <c r="NW105" s="183"/>
      <c r="NX105" s="183"/>
      <c r="NY105" s="183"/>
      <c r="NZ105" s="183"/>
      <c r="OA105" s="183"/>
      <c r="OB105" s="183"/>
      <c r="OC105" s="183"/>
      <c r="OD105" s="183"/>
      <c r="OE105" s="183"/>
      <c r="OF105" s="183"/>
      <c r="OG105" s="183"/>
      <c r="OH105" s="183"/>
      <c r="OI105" s="183"/>
      <c r="OJ105" s="183"/>
      <c r="OK105" s="183"/>
      <c r="OL105" s="183"/>
      <c r="OM105" s="183"/>
      <c r="ON105" s="183"/>
      <c r="OO105" s="183"/>
      <c r="OP105" s="183"/>
      <c r="OQ105" s="183"/>
      <c r="OR105" s="183"/>
      <c r="OS105" s="183"/>
      <c r="OT105" s="183"/>
      <c r="OU105" s="183"/>
      <c r="OV105" s="183"/>
      <c r="OW105" s="183"/>
      <c r="OX105" s="183"/>
      <c r="OY105" s="183"/>
      <c r="OZ105" s="183"/>
      <c r="PA105" s="183"/>
      <c r="PB105" s="183"/>
      <c r="PC105" s="183"/>
      <c r="PD105" s="183"/>
      <c r="PE105" s="183"/>
      <c r="PF105" s="183"/>
      <c r="PG105" s="183"/>
      <c r="PH105" s="183"/>
      <c r="PI105" s="183"/>
      <c r="PJ105" s="183"/>
      <c r="PK105" s="183"/>
      <c r="PL105" s="183"/>
      <c r="PM105" s="183"/>
      <c r="PN105" s="183"/>
      <c r="PO105" s="183"/>
      <c r="PP105" s="183"/>
      <c r="PQ105" s="183"/>
      <c r="PR105" s="183"/>
      <c r="PS105" s="183"/>
      <c r="PT105" s="183"/>
      <c r="PU105" s="183"/>
      <c r="PV105" s="183"/>
      <c r="PW105" s="183"/>
      <c r="PX105" s="183"/>
      <c r="PY105" s="183"/>
      <c r="PZ105" s="183"/>
      <c r="QA105" s="183"/>
      <c r="QB105" s="183"/>
      <c r="QC105" s="183"/>
      <c r="QD105" s="183"/>
      <c r="QE105" s="183"/>
      <c r="QF105" s="183"/>
      <c r="QG105" s="183"/>
      <c r="QH105" s="183"/>
      <c r="QI105" s="183"/>
      <c r="QJ105" s="183"/>
      <c r="QK105" s="183"/>
      <c r="QL105" s="183"/>
      <c r="QM105" s="183"/>
      <c r="QN105" s="183"/>
      <c r="QO105" s="183"/>
      <c r="QP105" s="183"/>
      <c r="QQ105" s="183"/>
      <c r="QR105" s="183"/>
      <c r="QS105" s="183"/>
      <c r="QT105" s="183"/>
      <c r="QU105" s="183"/>
      <c r="QV105" s="183"/>
      <c r="QW105" s="183"/>
      <c r="QX105" s="183"/>
      <c r="QY105" s="183"/>
      <c r="QZ105" s="183"/>
      <c r="RA105" s="183"/>
      <c r="RB105" s="183"/>
      <c r="RC105" s="183"/>
      <c r="RD105" s="183"/>
      <c r="RE105" s="183"/>
      <c r="RF105" s="183"/>
      <c r="RG105" s="183"/>
      <c r="RH105" s="183"/>
      <c r="RI105" s="183"/>
      <c r="RJ105" s="183"/>
      <c r="RK105" s="183"/>
      <c r="RL105" s="183"/>
      <c r="RM105" s="183"/>
      <c r="RN105" s="183"/>
      <c r="RO105" s="183"/>
      <c r="RP105" s="183"/>
      <c r="RQ105" s="183"/>
      <c r="RR105" s="183"/>
      <c r="RS105" s="183"/>
      <c r="RT105" s="183"/>
      <c r="RU105" s="183"/>
      <c r="RV105" s="183"/>
      <c r="RW105" s="183"/>
      <c r="RX105" s="183"/>
      <c r="RY105" s="183"/>
      <c r="RZ105" s="183"/>
      <c r="SA105" s="183"/>
      <c r="SB105" s="183"/>
      <c r="SC105" s="183"/>
      <c r="SD105" s="183"/>
      <c r="SE105" s="183"/>
      <c r="SF105" s="183"/>
      <c r="SG105" s="183"/>
      <c r="SH105" s="183"/>
      <c r="SI105" s="183"/>
      <c r="SJ105" s="183"/>
      <c r="SK105" s="183"/>
      <c r="SL105" s="183"/>
      <c r="SM105" s="183"/>
      <c r="SN105" s="183"/>
      <c r="SO105" s="183"/>
      <c r="SP105" s="183"/>
      <c r="SQ105" s="183"/>
      <c r="SR105" s="183"/>
      <c r="SS105" s="183"/>
      <c r="ST105" s="183"/>
      <c r="SU105" s="183"/>
      <c r="SV105" s="183"/>
      <c r="SW105" s="183"/>
      <c r="SX105" s="183"/>
      <c r="SY105" s="183"/>
      <c r="SZ105" s="183"/>
      <c r="TA105" s="183"/>
      <c r="TB105" s="183"/>
      <c r="TC105" s="183"/>
      <c r="TD105" s="183"/>
      <c r="TE105" s="183"/>
      <c r="TF105" s="183"/>
      <c r="TG105" s="183"/>
      <c r="TH105" s="183"/>
      <c r="TI105" s="183"/>
      <c r="TJ105" s="183"/>
      <c r="TK105" s="183"/>
      <c r="TL105" s="183"/>
      <c r="TM105" s="183"/>
      <c r="TN105" s="183"/>
      <c r="TO105" s="183"/>
      <c r="TP105" s="183"/>
      <c r="TQ105" s="183"/>
      <c r="TR105" s="183"/>
      <c r="TS105" s="183"/>
      <c r="TT105" s="183"/>
      <c r="TU105" s="183"/>
      <c r="TV105" s="183"/>
      <c r="TW105" s="183"/>
      <c r="TX105" s="183"/>
      <c r="TY105" s="183"/>
      <c r="TZ105" s="183"/>
      <c r="UA105" s="183"/>
      <c r="UB105" s="183"/>
      <c r="UC105" s="183"/>
      <c r="UD105" s="183"/>
      <c r="UE105" s="183"/>
      <c r="UF105" s="183"/>
      <c r="UG105" s="183"/>
      <c r="UH105" s="183"/>
      <c r="UI105" s="183"/>
      <c r="UJ105" s="183"/>
      <c r="UK105" s="183"/>
      <c r="UL105" s="183"/>
      <c r="UM105" s="183"/>
      <c r="UN105" s="183"/>
      <c r="UO105" s="183"/>
      <c r="UP105" s="183"/>
      <c r="UQ105" s="183"/>
      <c r="UR105" s="183"/>
      <c r="US105" s="183"/>
      <c r="UT105" s="183"/>
      <c r="UU105" s="183"/>
      <c r="UV105" s="183"/>
      <c r="UW105" s="183"/>
      <c r="UX105" s="183"/>
      <c r="UY105" s="183"/>
      <c r="UZ105" s="183"/>
      <c r="VA105" s="183"/>
      <c r="VB105" s="183"/>
      <c r="VC105" s="183"/>
      <c r="VD105" s="183"/>
      <c r="VE105" s="183"/>
      <c r="VF105" s="183"/>
      <c r="VG105" s="183"/>
      <c r="VH105" s="183"/>
      <c r="VI105" s="183"/>
      <c r="VJ105" s="183"/>
      <c r="VK105" s="183"/>
      <c r="VL105" s="183"/>
      <c r="VM105" s="183"/>
      <c r="VN105" s="183"/>
      <c r="VO105" s="183"/>
      <c r="VP105" s="183"/>
      <c r="VQ105" s="183"/>
      <c r="VR105" s="183"/>
      <c r="VS105" s="183"/>
      <c r="VT105" s="183"/>
      <c r="VU105" s="183"/>
      <c r="VV105" s="183"/>
      <c r="VW105" s="183"/>
      <c r="VX105" s="183"/>
      <c r="VY105" s="183"/>
      <c r="VZ105" s="183"/>
      <c r="WA105" s="183"/>
      <c r="WB105" s="183"/>
      <c r="WC105" s="183"/>
      <c r="WD105" s="183"/>
      <c r="WE105" s="183"/>
      <c r="WF105" s="183"/>
      <c r="WG105" s="183"/>
      <c r="WH105" s="183"/>
      <c r="WI105" s="183"/>
      <c r="WJ105" s="183"/>
      <c r="WK105" s="183"/>
      <c r="WL105" s="183"/>
      <c r="WM105" s="183"/>
      <c r="WN105" s="183"/>
      <c r="WO105" s="183"/>
      <c r="WP105" s="183"/>
      <c r="WQ105" s="183"/>
      <c r="WR105" s="183"/>
      <c r="WS105" s="183"/>
      <c r="WT105" s="183"/>
      <c r="WU105" s="183"/>
      <c r="WV105" s="183"/>
      <c r="WW105" s="183"/>
      <c r="WX105" s="183"/>
      <c r="WY105" s="183"/>
      <c r="WZ105" s="183"/>
      <c r="XA105" s="183"/>
      <c r="XB105" s="183"/>
      <c r="XC105" s="183"/>
      <c r="XD105" s="183"/>
      <c r="XE105" s="183"/>
      <c r="XF105" s="183"/>
      <c r="XG105" s="183"/>
      <c r="XH105" s="183"/>
      <c r="XI105" s="183"/>
      <c r="XJ105" s="183"/>
      <c r="XK105" s="183"/>
      <c r="XL105" s="183"/>
      <c r="XM105" s="183"/>
      <c r="XN105" s="183"/>
      <c r="XO105" s="183"/>
      <c r="XP105" s="183"/>
      <c r="XQ105" s="183"/>
      <c r="XR105" s="183"/>
      <c r="XS105" s="183"/>
      <c r="XT105" s="183"/>
      <c r="XU105" s="183"/>
      <c r="XV105" s="183"/>
      <c r="XW105" s="183"/>
      <c r="XX105" s="183"/>
      <c r="XY105" s="183"/>
      <c r="XZ105" s="183"/>
      <c r="YA105" s="183"/>
      <c r="YB105" s="183"/>
      <c r="YC105" s="183"/>
      <c r="YD105" s="183"/>
      <c r="YE105" s="183"/>
      <c r="YF105" s="183"/>
      <c r="YG105" s="183"/>
      <c r="YH105" s="183"/>
      <c r="YI105" s="183"/>
      <c r="YJ105" s="183"/>
      <c r="YK105" s="183"/>
      <c r="YL105" s="183"/>
      <c r="YM105" s="183"/>
      <c r="YN105" s="183"/>
      <c r="YO105" s="183"/>
      <c r="YP105" s="183"/>
      <c r="YQ105" s="183"/>
      <c r="YR105" s="183"/>
      <c r="YS105" s="183"/>
      <c r="YT105" s="183"/>
      <c r="YU105" s="183"/>
      <c r="YV105" s="183"/>
      <c r="YW105" s="183"/>
      <c r="YX105" s="183"/>
      <c r="YY105" s="183"/>
      <c r="YZ105" s="183"/>
      <c r="ZA105" s="183"/>
      <c r="ZB105" s="183"/>
      <c r="ZC105" s="183"/>
      <c r="ZD105" s="183"/>
      <c r="ZE105" s="183"/>
      <c r="ZF105" s="183"/>
      <c r="ZG105" s="183"/>
      <c r="ZH105" s="183"/>
      <c r="ZI105" s="183"/>
      <c r="ZJ105" s="183"/>
      <c r="ZK105" s="183"/>
      <c r="ZL105" s="183"/>
      <c r="ZM105" s="183"/>
      <c r="ZN105" s="183"/>
      <c r="ZO105" s="183"/>
      <c r="ZP105" s="183"/>
      <c r="ZQ105" s="183"/>
      <c r="ZR105" s="183"/>
      <c r="ZS105" s="183"/>
      <c r="ZT105" s="183"/>
      <c r="ZU105" s="183"/>
      <c r="ZV105" s="183"/>
      <c r="ZW105" s="183"/>
      <c r="ZX105" s="183"/>
      <c r="ZY105" s="183"/>
      <c r="ZZ105" s="183"/>
      <c r="AAA105" s="183"/>
      <c r="AAB105" s="183"/>
      <c r="AAC105" s="183"/>
      <c r="AAD105" s="183"/>
      <c r="AAE105" s="183"/>
      <c r="AAF105" s="183"/>
      <c r="AAG105" s="183"/>
      <c r="AAH105" s="183"/>
      <c r="AAI105" s="183"/>
      <c r="AAJ105" s="183"/>
      <c r="AAK105" s="183"/>
      <c r="AAL105" s="183"/>
      <c r="AAM105" s="183"/>
      <c r="AAN105" s="183"/>
      <c r="AAO105" s="183"/>
      <c r="AAP105" s="183"/>
      <c r="AAQ105" s="183"/>
      <c r="AAR105" s="183"/>
      <c r="AAS105" s="183"/>
      <c r="AAT105" s="183"/>
      <c r="AAU105" s="183"/>
      <c r="AAV105" s="183"/>
      <c r="AAW105" s="183"/>
      <c r="AAX105" s="183"/>
      <c r="AAY105" s="183"/>
      <c r="AAZ105" s="183"/>
      <c r="ABA105" s="183"/>
      <c r="ABB105" s="183"/>
      <c r="ABC105" s="183"/>
      <c r="ABD105" s="183"/>
      <c r="ABE105" s="183"/>
      <c r="ABF105" s="183"/>
      <c r="ABG105" s="183"/>
      <c r="ABH105" s="183"/>
      <c r="ABI105" s="183"/>
      <c r="ABJ105" s="183"/>
      <c r="ABK105" s="183"/>
      <c r="ABL105" s="183"/>
      <c r="ABM105" s="183"/>
      <c r="ABN105" s="183"/>
      <c r="ABO105" s="183"/>
      <c r="ABP105" s="183"/>
      <c r="ABQ105" s="183"/>
      <c r="ABR105" s="183"/>
      <c r="ABS105" s="183"/>
      <c r="ABT105" s="183"/>
      <c r="ABU105" s="183"/>
      <c r="ABV105" s="183"/>
      <c r="ABW105" s="183"/>
      <c r="ABX105" s="183"/>
      <c r="ABY105" s="183"/>
      <c r="ABZ105" s="183"/>
      <c r="ACA105" s="183"/>
      <c r="ACB105" s="183"/>
      <c r="ACC105" s="183"/>
      <c r="ACD105" s="183"/>
      <c r="ACE105" s="183"/>
      <c r="ACF105" s="183"/>
      <c r="ACG105" s="183"/>
      <c r="ACH105" s="183"/>
      <c r="ACI105" s="183"/>
      <c r="ACJ105" s="183"/>
      <c r="ACK105" s="183"/>
      <c r="ACL105" s="183"/>
      <c r="ACM105" s="183"/>
      <c r="ACN105" s="183"/>
      <c r="ACO105" s="183"/>
      <c r="ACP105" s="183"/>
      <c r="ACQ105" s="183"/>
      <c r="ACR105" s="183"/>
      <c r="ACS105" s="183"/>
      <c r="ACT105" s="183"/>
      <c r="ACU105" s="183"/>
      <c r="ACV105" s="183"/>
      <c r="ACW105" s="183"/>
      <c r="ACX105" s="183"/>
      <c r="ACY105" s="183"/>
      <c r="ACZ105" s="183"/>
      <c r="ADA105" s="183"/>
      <c r="ADB105" s="183"/>
      <c r="ADC105" s="183"/>
      <c r="ADD105" s="183"/>
      <c r="ADE105" s="183"/>
      <c r="ADF105" s="183"/>
      <c r="ADG105" s="183"/>
      <c r="ADH105" s="183"/>
      <c r="ADI105" s="183"/>
      <c r="ADJ105" s="183"/>
      <c r="ADK105" s="183"/>
      <c r="ADL105" s="183"/>
      <c r="ADM105" s="183"/>
      <c r="ADN105" s="183"/>
      <c r="ADO105" s="183"/>
      <c r="ADP105" s="183"/>
      <c r="ADQ105" s="183"/>
      <c r="ADR105" s="183"/>
      <c r="ADS105" s="183"/>
      <c r="ADT105" s="183"/>
      <c r="ADU105" s="183"/>
      <c r="ADV105" s="183"/>
      <c r="ADW105" s="183"/>
      <c r="ADX105" s="183"/>
      <c r="ADY105" s="183"/>
      <c r="ADZ105" s="183"/>
      <c r="AEA105" s="183"/>
      <c r="AEB105" s="183"/>
      <c r="AEC105" s="183"/>
      <c r="AED105" s="183"/>
      <c r="AEE105" s="183"/>
      <c r="AEF105" s="183"/>
      <c r="AEG105" s="183"/>
      <c r="AEH105" s="183"/>
      <c r="AEI105" s="183"/>
      <c r="AEJ105" s="183"/>
      <c r="AEK105" s="183"/>
      <c r="AEL105" s="183"/>
      <c r="AEM105" s="183"/>
      <c r="AEN105" s="183"/>
      <c r="AEO105" s="183"/>
      <c r="AEP105" s="183"/>
      <c r="AEQ105" s="183"/>
      <c r="AER105" s="183"/>
      <c r="AES105" s="183"/>
      <c r="AET105" s="183"/>
      <c r="AEU105" s="183"/>
      <c r="AEV105" s="183"/>
      <c r="AEW105" s="183"/>
      <c r="AEX105" s="183"/>
      <c r="AEY105" s="183"/>
      <c r="AEZ105" s="183"/>
      <c r="AFA105" s="183"/>
      <c r="AFB105" s="183"/>
      <c r="AFC105" s="183"/>
      <c r="AFD105" s="183"/>
      <c r="AFE105" s="183"/>
      <c r="AFF105" s="183"/>
      <c r="AFG105" s="183"/>
      <c r="AFH105" s="183"/>
      <c r="AFI105" s="183"/>
      <c r="AFJ105" s="183"/>
      <c r="AFK105" s="183"/>
      <c r="AFL105" s="183"/>
      <c r="AFM105" s="183"/>
      <c r="AFN105" s="183"/>
      <c r="AFO105" s="183"/>
      <c r="AFP105" s="183"/>
      <c r="AFQ105" s="183"/>
      <c r="AFR105" s="183"/>
      <c r="AFS105" s="183"/>
      <c r="AFT105" s="183"/>
      <c r="AFU105" s="183"/>
      <c r="AFV105" s="183"/>
      <c r="AFW105" s="183"/>
      <c r="AFX105" s="183"/>
      <c r="AFY105" s="183"/>
      <c r="AFZ105" s="183"/>
      <c r="AGA105" s="183"/>
      <c r="AGB105" s="183"/>
      <c r="AGC105" s="183"/>
      <c r="AGD105" s="183"/>
      <c r="AGE105" s="183"/>
      <c r="AGF105" s="183"/>
      <c r="AGG105" s="183"/>
      <c r="AGH105" s="183"/>
      <c r="AGI105" s="183"/>
      <c r="AGJ105" s="183"/>
      <c r="AGK105" s="183"/>
      <c r="AGL105" s="183"/>
      <c r="AGM105" s="183"/>
      <c r="AGN105" s="183"/>
      <c r="AGO105" s="183"/>
      <c r="AGP105" s="183"/>
      <c r="AGQ105" s="183"/>
      <c r="AGR105" s="183"/>
      <c r="AGS105" s="183"/>
      <c r="AGT105" s="183"/>
      <c r="AGU105" s="183"/>
      <c r="AGV105" s="183"/>
      <c r="AGW105" s="183"/>
      <c r="AGX105" s="183"/>
      <c r="AGY105" s="183"/>
      <c r="AGZ105" s="183"/>
      <c r="AHA105" s="183"/>
      <c r="AHB105" s="183"/>
      <c r="AHC105" s="183"/>
      <c r="AHD105" s="183"/>
      <c r="AHE105" s="183"/>
      <c r="AHF105" s="183"/>
      <c r="AHG105" s="183"/>
      <c r="AHH105" s="183"/>
      <c r="AHI105" s="183"/>
      <c r="AHJ105" s="183"/>
      <c r="AHK105" s="183"/>
      <c r="AHL105" s="183"/>
      <c r="AHM105" s="183"/>
      <c r="AHN105" s="183"/>
      <c r="AHO105" s="183"/>
      <c r="AHP105" s="183"/>
      <c r="AHQ105" s="183"/>
      <c r="AHR105" s="183"/>
      <c r="AHS105" s="183"/>
      <c r="AHT105" s="183"/>
      <c r="AHU105" s="183"/>
      <c r="AHV105" s="183"/>
      <c r="AHW105" s="183"/>
      <c r="AHX105" s="183"/>
      <c r="AHY105" s="183"/>
      <c r="AHZ105" s="183"/>
      <c r="AIA105" s="183"/>
      <c r="AIB105" s="183"/>
      <c r="AIC105" s="183"/>
      <c r="AID105" s="183"/>
      <c r="AIE105" s="183"/>
      <c r="AIF105" s="183"/>
      <c r="AIG105" s="183"/>
      <c r="AIH105" s="183"/>
      <c r="AII105" s="183"/>
      <c r="AIJ105" s="183"/>
      <c r="AIK105" s="183"/>
      <c r="AIL105" s="183"/>
      <c r="AIM105" s="183"/>
      <c r="AIN105" s="183"/>
      <c r="AIO105" s="183"/>
      <c r="AIP105" s="183"/>
      <c r="AIQ105" s="183"/>
      <c r="AIR105" s="183"/>
      <c r="AIS105" s="183"/>
      <c r="AIT105" s="183"/>
      <c r="AIU105" s="183"/>
      <c r="AIV105" s="183"/>
      <c r="AIW105" s="183"/>
      <c r="AIX105" s="183"/>
      <c r="AIY105" s="183"/>
      <c r="AIZ105" s="183"/>
      <c r="AJA105" s="183"/>
      <c r="AJB105" s="183"/>
      <c r="AJC105" s="183"/>
      <c r="AJD105" s="183"/>
      <c r="AJE105" s="183"/>
      <c r="AJF105" s="183"/>
      <c r="AJG105" s="183"/>
      <c r="AJH105" s="183"/>
      <c r="AJI105" s="183"/>
      <c r="AJJ105" s="183"/>
      <c r="AJK105" s="183"/>
      <c r="AJL105" s="183"/>
      <c r="AJM105" s="183"/>
      <c r="AJN105" s="183"/>
      <c r="AJO105" s="183"/>
      <c r="AJP105" s="183"/>
      <c r="AJQ105" s="183"/>
      <c r="AJR105" s="183"/>
      <c r="AJS105" s="183"/>
      <c r="AJT105" s="183"/>
      <c r="AJU105" s="183"/>
      <c r="AJV105" s="183"/>
      <c r="AJW105" s="183"/>
      <c r="AJX105" s="183"/>
      <c r="AJY105" s="183"/>
      <c r="AJZ105" s="183"/>
      <c r="AKA105" s="183"/>
      <c r="AKB105" s="183"/>
      <c r="AKC105" s="183"/>
      <c r="AKD105" s="183"/>
      <c r="AKE105" s="183"/>
      <c r="AKF105" s="183"/>
      <c r="AKG105" s="183"/>
      <c r="AKH105" s="183"/>
      <c r="AKI105" s="183"/>
      <c r="AKJ105" s="183"/>
      <c r="AKK105" s="183"/>
      <c r="AKL105" s="183"/>
      <c r="AKM105" s="183"/>
      <c r="AKN105" s="183"/>
      <c r="AKO105" s="183"/>
      <c r="AKP105" s="183"/>
      <c r="AKQ105" s="183"/>
      <c r="AKR105" s="183"/>
      <c r="AKS105" s="183"/>
      <c r="AKT105" s="183"/>
      <c r="AKU105" s="183"/>
      <c r="AKV105" s="183"/>
      <c r="AKW105" s="183"/>
      <c r="AKX105" s="183"/>
      <c r="AKY105" s="183"/>
      <c r="AKZ105" s="183"/>
      <c r="ALA105" s="183"/>
      <c r="ALB105" s="183"/>
      <c r="ALC105" s="183"/>
      <c r="ALD105" s="183"/>
      <c r="ALE105" s="183"/>
      <c r="ALF105" s="183"/>
      <c r="ALG105" s="183"/>
      <c r="ALH105" s="183"/>
      <c r="ALI105" s="183"/>
      <c r="ALJ105" s="183"/>
      <c r="ALK105" s="183"/>
      <c r="ALL105" s="183"/>
      <c r="ALM105" s="183"/>
      <c r="ALN105" s="183"/>
      <c r="ALO105" s="183"/>
      <c r="ALP105" s="183"/>
      <c r="ALQ105" s="183"/>
      <c r="ALR105" s="183"/>
      <c r="ALS105" s="183"/>
      <c r="ALT105" s="183"/>
      <c r="ALU105" s="183"/>
      <c r="ALV105" s="183"/>
      <c r="ALW105" s="183"/>
      <c r="ALX105" s="183"/>
      <c r="ALY105" s="183"/>
      <c r="ALZ105" s="183"/>
      <c r="AMA105" s="183"/>
      <c r="AMB105" s="183"/>
      <c r="AMC105" s="183"/>
      <c r="AMD105" s="183"/>
      <c r="AME105" s="183"/>
      <c r="AMF105" s="183"/>
      <c r="AMG105" s="183"/>
      <c r="AMH105" s="183"/>
    </row>
    <row r="106" spans="1:1022" s="185" customFormat="1" ht="22.5" x14ac:dyDescent="0.3">
      <c r="A106" s="183"/>
      <c r="B106" s="183"/>
      <c r="C106" s="202" t="s">
        <v>75</v>
      </c>
      <c r="D106" s="183"/>
      <c r="E106" s="183"/>
      <c r="F106" s="603" t="s">
        <v>2460</v>
      </c>
      <c r="G106" s="603"/>
      <c r="H106" s="603"/>
      <c r="I106" s="603"/>
      <c r="J106" s="603"/>
      <c r="K106" s="603"/>
      <c r="L106" s="603"/>
      <c r="M106" s="603"/>
      <c r="N106" s="603"/>
      <c r="O106" s="603"/>
      <c r="P106" s="183"/>
      <c r="Q106" s="183"/>
      <c r="R106" s="183"/>
      <c r="S106" s="183"/>
      <c r="T106" s="183"/>
      <c r="U106" s="183"/>
      <c r="V106" s="926"/>
      <c r="W106" s="183"/>
      <c r="X106" s="183"/>
      <c r="Y106" s="183"/>
      <c r="Z106" s="927"/>
      <c r="AA106" s="927"/>
      <c r="AB106" s="927"/>
      <c r="AD106" s="928" t="s">
        <v>2461</v>
      </c>
      <c r="AE106" s="926"/>
      <c r="AF106" s="926"/>
      <c r="AG106" s="183"/>
      <c r="AH106" s="183"/>
      <c r="AI106" s="183"/>
      <c r="AJ106" s="183"/>
      <c r="AK106" s="183"/>
      <c r="AL106" s="183"/>
      <c r="AM106" s="183"/>
      <c r="AN106" s="183"/>
      <c r="AO106" s="183"/>
      <c r="AP106" s="183"/>
      <c r="AQ106" s="183"/>
      <c r="AR106" s="183"/>
      <c r="AS106" s="183"/>
      <c r="AT106" s="183"/>
      <c r="AU106" s="183"/>
      <c r="AV106" s="183"/>
      <c r="AW106" s="183"/>
      <c r="AX106" s="183"/>
      <c r="AZ106" s="183"/>
      <c r="BA106" s="183"/>
      <c r="BB106" s="183"/>
      <c r="BC106" s="183"/>
      <c r="BD106" s="183"/>
      <c r="BE106" s="183"/>
      <c r="BF106" s="183"/>
      <c r="BG106" s="183"/>
      <c r="BH106" s="183"/>
      <c r="BI106" s="183"/>
      <c r="BJ106" s="183"/>
      <c r="BK106" s="183"/>
      <c r="BL106" s="183"/>
      <c r="BM106" s="183"/>
      <c r="BN106" s="183"/>
      <c r="BO106" s="183"/>
      <c r="BP106" s="183"/>
      <c r="BQ106" s="183"/>
      <c r="BS106" s="183"/>
      <c r="BT106" s="183"/>
      <c r="BU106" s="183"/>
      <c r="BV106" s="183"/>
      <c r="BW106" s="183"/>
      <c r="BX106" s="183"/>
      <c r="BY106" s="183"/>
      <c r="BZ106" s="183"/>
      <c r="CA106" s="183"/>
      <c r="CB106" s="183"/>
      <c r="CC106" s="183"/>
      <c r="CD106" s="183"/>
      <c r="CE106" s="183"/>
      <c r="CF106" s="183"/>
      <c r="CG106" s="183"/>
      <c r="CH106" s="183"/>
      <c r="CI106" s="183"/>
      <c r="CJ106" s="183"/>
      <c r="CK106" s="183"/>
      <c r="CL106" s="183"/>
      <c r="CM106" s="183"/>
      <c r="CN106" s="183"/>
      <c r="CO106" s="183"/>
      <c r="CP106" s="183"/>
      <c r="CQ106" s="183"/>
      <c r="CR106" s="183"/>
      <c r="CS106" s="183"/>
      <c r="CT106" s="183"/>
      <c r="CU106" s="183"/>
      <c r="CV106" s="183"/>
      <c r="CW106" s="183"/>
      <c r="CX106" s="183"/>
      <c r="CY106" s="183"/>
      <c r="CZ106" s="183"/>
      <c r="DA106" s="183"/>
      <c r="DB106" s="183"/>
      <c r="DC106" s="183"/>
      <c r="DD106" s="183"/>
      <c r="DE106" s="183"/>
      <c r="DF106" s="183"/>
      <c r="DG106" s="183"/>
      <c r="DH106" s="183"/>
      <c r="DI106" s="183"/>
      <c r="DJ106" s="183"/>
      <c r="DK106" s="183"/>
      <c r="DL106" s="183"/>
      <c r="DM106" s="183"/>
      <c r="DN106" s="183"/>
      <c r="DO106" s="183"/>
      <c r="DP106" s="183"/>
      <c r="DQ106" s="183"/>
      <c r="DR106" s="183"/>
      <c r="DS106" s="183"/>
      <c r="DT106" s="183"/>
      <c r="DU106" s="183"/>
      <c r="DV106" s="183"/>
      <c r="DW106" s="183"/>
      <c r="DX106" s="183"/>
      <c r="DY106" s="183"/>
      <c r="DZ106" s="183"/>
      <c r="EA106" s="183"/>
      <c r="EB106" s="183"/>
      <c r="EC106" s="183"/>
      <c r="ED106" s="183"/>
      <c r="EE106" s="183"/>
      <c r="EF106" s="183"/>
      <c r="EG106" s="183"/>
      <c r="EH106" s="183"/>
      <c r="EI106" s="183"/>
      <c r="EJ106" s="183"/>
      <c r="EK106" s="183"/>
      <c r="EL106" s="183"/>
      <c r="EM106" s="183"/>
      <c r="EN106" s="183"/>
      <c r="EO106" s="183"/>
      <c r="EP106" s="183"/>
      <c r="EQ106" s="183"/>
      <c r="ER106" s="183"/>
      <c r="ES106" s="183"/>
      <c r="ET106" s="183"/>
      <c r="EU106" s="183"/>
      <c r="EV106" s="183"/>
      <c r="EW106" s="183"/>
      <c r="EX106" s="183"/>
      <c r="EY106" s="183"/>
      <c r="EZ106" s="183"/>
      <c r="FA106" s="183"/>
      <c r="FB106" s="183"/>
      <c r="FC106" s="183"/>
      <c r="FD106" s="183"/>
      <c r="FE106" s="183"/>
      <c r="FF106" s="183"/>
      <c r="FG106" s="183"/>
      <c r="FH106" s="183"/>
      <c r="FI106" s="183"/>
      <c r="FJ106" s="183"/>
      <c r="FK106" s="183"/>
      <c r="FL106" s="183"/>
      <c r="FM106" s="183"/>
      <c r="FN106" s="183"/>
      <c r="FO106" s="183"/>
      <c r="FP106" s="183"/>
      <c r="FQ106" s="183"/>
      <c r="FR106" s="183"/>
      <c r="FS106" s="183"/>
      <c r="FT106" s="183"/>
      <c r="FU106" s="183"/>
      <c r="FV106" s="183"/>
      <c r="FW106" s="183"/>
      <c r="FX106" s="183"/>
      <c r="FY106" s="183"/>
      <c r="FZ106" s="183"/>
      <c r="GA106" s="183"/>
      <c r="GB106" s="183"/>
      <c r="GC106" s="183"/>
      <c r="GD106" s="183"/>
      <c r="GE106" s="183"/>
      <c r="GF106" s="183"/>
      <c r="GG106" s="183"/>
      <c r="GH106" s="183"/>
      <c r="GI106" s="183"/>
      <c r="GJ106" s="183"/>
      <c r="GK106" s="183"/>
      <c r="GL106" s="183"/>
      <c r="GM106" s="183"/>
      <c r="GN106" s="183"/>
      <c r="GO106" s="183"/>
      <c r="GP106" s="183"/>
      <c r="GQ106" s="183"/>
      <c r="GR106" s="183"/>
      <c r="GS106" s="183"/>
      <c r="GT106" s="183"/>
      <c r="GU106" s="183"/>
      <c r="GV106" s="183"/>
      <c r="GW106" s="183"/>
      <c r="GX106" s="183"/>
      <c r="GY106" s="183"/>
      <c r="GZ106" s="183"/>
      <c r="HA106" s="183"/>
      <c r="HB106" s="183"/>
      <c r="HC106" s="183"/>
      <c r="HD106" s="183"/>
      <c r="HE106" s="183"/>
      <c r="HF106" s="183"/>
      <c r="HG106" s="183"/>
      <c r="HH106" s="183"/>
      <c r="HI106" s="183"/>
      <c r="HJ106" s="183"/>
      <c r="HK106" s="183"/>
      <c r="HL106" s="183"/>
      <c r="HM106" s="183"/>
      <c r="HN106" s="183"/>
      <c r="HO106" s="183"/>
      <c r="HP106" s="183"/>
      <c r="HQ106" s="183"/>
      <c r="HR106" s="183"/>
      <c r="HS106" s="183"/>
      <c r="HT106" s="183"/>
      <c r="HU106" s="183"/>
      <c r="HV106" s="183"/>
      <c r="HW106" s="183"/>
      <c r="HX106" s="183"/>
      <c r="HY106" s="183"/>
      <c r="HZ106" s="183"/>
      <c r="IA106" s="183"/>
      <c r="IB106" s="183"/>
      <c r="IC106" s="183"/>
      <c r="ID106" s="183"/>
      <c r="IE106" s="183"/>
      <c r="IF106" s="183"/>
      <c r="IG106" s="183"/>
      <c r="IH106" s="183"/>
      <c r="II106" s="183"/>
      <c r="IJ106" s="183"/>
      <c r="IK106" s="183"/>
      <c r="IL106" s="183"/>
      <c r="IM106" s="183"/>
      <c r="IN106" s="183"/>
      <c r="IO106" s="183"/>
      <c r="IP106" s="183"/>
      <c r="IQ106" s="183"/>
      <c r="IR106" s="183"/>
      <c r="IS106" s="183"/>
      <c r="IT106" s="183"/>
      <c r="IU106" s="183"/>
      <c r="IV106" s="183"/>
      <c r="IW106" s="183"/>
      <c r="IX106" s="183"/>
      <c r="IY106" s="183"/>
      <c r="IZ106" s="183"/>
      <c r="JA106" s="183"/>
      <c r="JB106" s="183"/>
      <c r="JC106" s="183"/>
      <c r="JD106" s="183"/>
      <c r="JE106" s="183"/>
      <c r="JF106" s="183"/>
      <c r="JG106" s="183"/>
      <c r="JH106" s="183"/>
      <c r="JI106" s="183"/>
      <c r="JJ106" s="183"/>
      <c r="JK106" s="183"/>
      <c r="JL106" s="183"/>
      <c r="JM106" s="183"/>
      <c r="JN106" s="183"/>
      <c r="JO106" s="183"/>
      <c r="JP106" s="183"/>
      <c r="JQ106" s="183"/>
      <c r="JR106" s="183"/>
      <c r="JS106" s="183"/>
      <c r="JT106" s="183"/>
      <c r="JU106" s="183"/>
      <c r="JV106" s="183"/>
      <c r="JW106" s="183"/>
      <c r="JX106" s="183"/>
      <c r="JY106" s="183"/>
      <c r="JZ106" s="183"/>
      <c r="KA106" s="183"/>
      <c r="KB106" s="183"/>
      <c r="KC106" s="183"/>
      <c r="KD106" s="183"/>
      <c r="KE106" s="183"/>
      <c r="KF106" s="183"/>
      <c r="KG106" s="183"/>
      <c r="KH106" s="183"/>
      <c r="KI106" s="183"/>
      <c r="KJ106" s="183"/>
      <c r="KK106" s="183"/>
      <c r="KL106" s="183"/>
      <c r="KM106" s="183"/>
      <c r="KN106" s="183"/>
      <c r="KO106" s="183"/>
      <c r="KP106" s="183"/>
      <c r="KQ106" s="183"/>
      <c r="KR106" s="183"/>
      <c r="KS106" s="183"/>
      <c r="KT106" s="183"/>
      <c r="KU106" s="183"/>
      <c r="KV106" s="183"/>
      <c r="KW106" s="183"/>
      <c r="KX106" s="183"/>
      <c r="KY106" s="183"/>
      <c r="KZ106" s="183"/>
      <c r="LA106" s="183"/>
      <c r="LB106" s="183"/>
      <c r="LC106" s="183"/>
      <c r="LD106" s="183"/>
      <c r="LE106" s="183"/>
      <c r="LF106" s="183"/>
      <c r="LG106" s="183"/>
      <c r="LH106" s="183"/>
      <c r="LI106" s="183"/>
      <c r="LJ106" s="183"/>
      <c r="LK106" s="183"/>
      <c r="LL106" s="183"/>
      <c r="LM106" s="183"/>
      <c r="LN106" s="183"/>
      <c r="LO106" s="183"/>
      <c r="LP106" s="183"/>
      <c r="LQ106" s="183"/>
      <c r="LR106" s="183"/>
      <c r="LS106" s="183"/>
      <c r="LT106" s="183"/>
      <c r="LU106" s="183"/>
      <c r="LV106" s="183"/>
      <c r="LW106" s="183"/>
      <c r="LX106" s="183"/>
      <c r="LY106" s="183"/>
      <c r="LZ106" s="183"/>
      <c r="MA106" s="183"/>
      <c r="MB106" s="183"/>
      <c r="MC106" s="183"/>
      <c r="MD106" s="183"/>
      <c r="ME106" s="183"/>
      <c r="MF106" s="183"/>
      <c r="MG106" s="183"/>
      <c r="MH106" s="183"/>
      <c r="MI106" s="183"/>
      <c r="MJ106" s="183"/>
      <c r="MK106" s="183"/>
      <c r="ML106" s="183"/>
      <c r="MM106" s="183"/>
      <c r="MN106" s="183"/>
      <c r="MO106" s="183"/>
      <c r="MP106" s="183"/>
      <c r="MQ106" s="183"/>
      <c r="MR106" s="183"/>
      <c r="MS106" s="183"/>
      <c r="MT106" s="183"/>
      <c r="MU106" s="183"/>
      <c r="MV106" s="183"/>
      <c r="MW106" s="183"/>
      <c r="MX106" s="183"/>
      <c r="MY106" s="183"/>
      <c r="MZ106" s="183"/>
      <c r="NA106" s="183"/>
      <c r="NB106" s="183"/>
      <c r="NC106" s="183"/>
      <c r="ND106" s="183"/>
      <c r="NE106" s="183"/>
      <c r="NF106" s="183"/>
      <c r="NG106" s="183"/>
      <c r="NH106" s="183"/>
      <c r="NI106" s="183"/>
      <c r="NJ106" s="183"/>
      <c r="NK106" s="183"/>
      <c r="NL106" s="183"/>
      <c r="NM106" s="183"/>
      <c r="NN106" s="183"/>
      <c r="NO106" s="183"/>
      <c r="NP106" s="183"/>
      <c r="NQ106" s="183"/>
      <c r="NR106" s="183"/>
      <c r="NS106" s="183"/>
      <c r="NT106" s="183"/>
      <c r="NU106" s="183"/>
      <c r="NV106" s="183"/>
      <c r="NW106" s="183"/>
      <c r="NX106" s="183"/>
      <c r="NY106" s="183"/>
      <c r="NZ106" s="183"/>
      <c r="OA106" s="183"/>
      <c r="OB106" s="183"/>
      <c r="OC106" s="183"/>
      <c r="OD106" s="183"/>
      <c r="OE106" s="183"/>
      <c r="OF106" s="183"/>
      <c r="OG106" s="183"/>
      <c r="OH106" s="183"/>
      <c r="OI106" s="183"/>
      <c r="OJ106" s="183"/>
      <c r="OK106" s="183"/>
      <c r="OL106" s="183"/>
      <c r="OM106" s="183"/>
      <c r="ON106" s="183"/>
      <c r="OO106" s="183"/>
      <c r="OP106" s="183"/>
      <c r="OQ106" s="183"/>
      <c r="OR106" s="183"/>
      <c r="OS106" s="183"/>
      <c r="OT106" s="183"/>
      <c r="OU106" s="183"/>
      <c r="OV106" s="183"/>
      <c r="OW106" s="183"/>
      <c r="OX106" s="183"/>
      <c r="OY106" s="183"/>
      <c r="OZ106" s="183"/>
      <c r="PA106" s="183"/>
      <c r="PB106" s="183"/>
      <c r="PC106" s="183"/>
      <c r="PD106" s="183"/>
      <c r="PE106" s="183"/>
      <c r="PF106" s="183"/>
      <c r="PG106" s="183"/>
      <c r="PH106" s="183"/>
      <c r="PI106" s="183"/>
      <c r="PJ106" s="183"/>
      <c r="PK106" s="183"/>
      <c r="PL106" s="183"/>
      <c r="PM106" s="183"/>
      <c r="PN106" s="183"/>
      <c r="PO106" s="183"/>
      <c r="PP106" s="183"/>
      <c r="PQ106" s="183"/>
      <c r="PR106" s="183"/>
      <c r="PS106" s="183"/>
      <c r="PT106" s="183"/>
      <c r="PU106" s="183"/>
      <c r="PV106" s="183"/>
      <c r="PW106" s="183"/>
      <c r="PX106" s="183"/>
      <c r="PY106" s="183"/>
      <c r="PZ106" s="183"/>
      <c r="QA106" s="183"/>
      <c r="QB106" s="183"/>
      <c r="QC106" s="183"/>
      <c r="QD106" s="183"/>
      <c r="QE106" s="183"/>
      <c r="QF106" s="183"/>
      <c r="QG106" s="183"/>
      <c r="QH106" s="183"/>
      <c r="QI106" s="183"/>
      <c r="QJ106" s="183"/>
      <c r="QK106" s="183"/>
      <c r="QL106" s="183"/>
      <c r="QM106" s="183"/>
      <c r="QN106" s="183"/>
      <c r="QO106" s="183"/>
      <c r="QP106" s="183"/>
      <c r="QQ106" s="183"/>
      <c r="QR106" s="183"/>
      <c r="QS106" s="183"/>
      <c r="QT106" s="183"/>
      <c r="QU106" s="183"/>
      <c r="QV106" s="183"/>
      <c r="QW106" s="183"/>
      <c r="QX106" s="183"/>
      <c r="QY106" s="183"/>
      <c r="QZ106" s="183"/>
      <c r="RA106" s="183"/>
      <c r="RB106" s="183"/>
      <c r="RC106" s="183"/>
      <c r="RD106" s="183"/>
      <c r="RE106" s="183"/>
      <c r="RF106" s="183"/>
      <c r="RG106" s="183"/>
      <c r="RH106" s="183"/>
      <c r="RI106" s="183"/>
      <c r="RJ106" s="183"/>
      <c r="RK106" s="183"/>
      <c r="RL106" s="183"/>
      <c r="RM106" s="183"/>
      <c r="RN106" s="183"/>
      <c r="RO106" s="183"/>
      <c r="RP106" s="183"/>
      <c r="RQ106" s="183"/>
      <c r="RR106" s="183"/>
      <c r="RS106" s="183"/>
      <c r="RT106" s="183"/>
      <c r="RU106" s="183"/>
      <c r="RV106" s="183"/>
      <c r="RW106" s="183"/>
      <c r="RX106" s="183"/>
      <c r="RY106" s="183"/>
      <c r="RZ106" s="183"/>
      <c r="SA106" s="183"/>
      <c r="SB106" s="183"/>
      <c r="SC106" s="183"/>
      <c r="SD106" s="183"/>
      <c r="SE106" s="183"/>
      <c r="SF106" s="183"/>
      <c r="SG106" s="183"/>
      <c r="SH106" s="183"/>
      <c r="SI106" s="183"/>
      <c r="SJ106" s="183"/>
      <c r="SK106" s="183"/>
      <c r="SL106" s="183"/>
      <c r="SM106" s="183"/>
      <c r="SN106" s="183"/>
      <c r="SO106" s="183"/>
      <c r="SP106" s="183"/>
      <c r="SQ106" s="183"/>
      <c r="SR106" s="183"/>
      <c r="SS106" s="183"/>
      <c r="ST106" s="183"/>
      <c r="SU106" s="183"/>
      <c r="SV106" s="183"/>
      <c r="SW106" s="183"/>
      <c r="SX106" s="183"/>
      <c r="SY106" s="183"/>
      <c r="SZ106" s="183"/>
      <c r="TA106" s="183"/>
      <c r="TB106" s="183"/>
      <c r="TC106" s="183"/>
      <c r="TD106" s="183"/>
      <c r="TE106" s="183"/>
      <c r="TF106" s="183"/>
      <c r="TG106" s="183"/>
      <c r="TH106" s="183"/>
      <c r="TI106" s="183"/>
      <c r="TJ106" s="183"/>
      <c r="TK106" s="183"/>
      <c r="TL106" s="183"/>
      <c r="TM106" s="183"/>
      <c r="TN106" s="183"/>
      <c r="TO106" s="183"/>
      <c r="TP106" s="183"/>
      <c r="TQ106" s="183"/>
      <c r="TR106" s="183"/>
      <c r="TS106" s="183"/>
      <c r="TT106" s="183"/>
      <c r="TU106" s="183"/>
      <c r="TV106" s="183"/>
      <c r="TW106" s="183"/>
      <c r="TX106" s="183"/>
      <c r="TY106" s="183"/>
      <c r="TZ106" s="183"/>
      <c r="UA106" s="183"/>
      <c r="UB106" s="183"/>
      <c r="UC106" s="183"/>
      <c r="UD106" s="183"/>
      <c r="UE106" s="183"/>
      <c r="UF106" s="183"/>
      <c r="UG106" s="183"/>
      <c r="UH106" s="183"/>
      <c r="UI106" s="183"/>
      <c r="UJ106" s="183"/>
      <c r="UK106" s="183"/>
      <c r="UL106" s="183"/>
      <c r="UM106" s="183"/>
      <c r="UN106" s="183"/>
      <c r="UO106" s="183"/>
      <c r="UP106" s="183"/>
      <c r="UQ106" s="183"/>
      <c r="UR106" s="183"/>
      <c r="US106" s="183"/>
      <c r="UT106" s="183"/>
      <c r="UU106" s="183"/>
      <c r="UV106" s="183"/>
      <c r="UW106" s="183"/>
      <c r="UX106" s="183"/>
      <c r="UY106" s="183"/>
      <c r="UZ106" s="183"/>
      <c r="VA106" s="183"/>
      <c r="VB106" s="183"/>
      <c r="VC106" s="183"/>
      <c r="VD106" s="183"/>
      <c r="VE106" s="183"/>
      <c r="VF106" s="183"/>
      <c r="VG106" s="183"/>
      <c r="VH106" s="183"/>
      <c r="VI106" s="183"/>
      <c r="VJ106" s="183"/>
      <c r="VK106" s="183"/>
      <c r="VL106" s="183"/>
      <c r="VM106" s="183"/>
      <c r="VN106" s="183"/>
      <c r="VO106" s="183"/>
      <c r="VP106" s="183"/>
      <c r="VQ106" s="183"/>
      <c r="VR106" s="183"/>
      <c r="VS106" s="183"/>
      <c r="VT106" s="183"/>
      <c r="VU106" s="183"/>
      <c r="VV106" s="183"/>
      <c r="VW106" s="183"/>
      <c r="VX106" s="183"/>
      <c r="VY106" s="183"/>
      <c r="VZ106" s="183"/>
      <c r="WA106" s="183"/>
      <c r="WB106" s="183"/>
      <c r="WC106" s="183"/>
      <c r="WD106" s="183"/>
      <c r="WE106" s="183"/>
      <c r="WF106" s="183"/>
      <c r="WG106" s="183"/>
      <c r="WH106" s="183"/>
      <c r="WI106" s="183"/>
      <c r="WJ106" s="183"/>
      <c r="WK106" s="183"/>
      <c r="WL106" s="183"/>
      <c r="WM106" s="183"/>
      <c r="WN106" s="183"/>
      <c r="WO106" s="183"/>
      <c r="WP106" s="183"/>
      <c r="WQ106" s="183"/>
      <c r="WR106" s="183"/>
      <c r="WS106" s="183"/>
      <c r="WT106" s="183"/>
      <c r="WU106" s="183"/>
      <c r="WV106" s="183"/>
      <c r="WW106" s="183"/>
      <c r="WX106" s="183"/>
      <c r="WY106" s="183"/>
      <c r="WZ106" s="183"/>
      <c r="XA106" s="183"/>
      <c r="XB106" s="183"/>
      <c r="XC106" s="183"/>
      <c r="XD106" s="183"/>
      <c r="XE106" s="183"/>
      <c r="XF106" s="183"/>
      <c r="XG106" s="183"/>
      <c r="XH106" s="183"/>
      <c r="XI106" s="183"/>
      <c r="XJ106" s="183"/>
      <c r="XK106" s="183"/>
      <c r="XL106" s="183"/>
      <c r="XM106" s="183"/>
      <c r="XN106" s="183"/>
      <c r="XO106" s="183"/>
      <c r="XP106" s="183"/>
      <c r="XQ106" s="183"/>
      <c r="XR106" s="183"/>
      <c r="XS106" s="183"/>
      <c r="XT106" s="183"/>
      <c r="XU106" s="183"/>
      <c r="XV106" s="183"/>
      <c r="XW106" s="183"/>
      <c r="XX106" s="183"/>
      <c r="XY106" s="183"/>
      <c r="XZ106" s="183"/>
      <c r="YA106" s="183"/>
      <c r="YB106" s="183"/>
      <c r="YC106" s="183"/>
      <c r="YD106" s="183"/>
      <c r="YE106" s="183"/>
      <c r="YF106" s="183"/>
      <c r="YG106" s="183"/>
      <c r="YH106" s="183"/>
      <c r="YI106" s="183"/>
      <c r="YJ106" s="183"/>
      <c r="YK106" s="183"/>
      <c r="YL106" s="183"/>
      <c r="YM106" s="183"/>
      <c r="YN106" s="183"/>
      <c r="YO106" s="183"/>
      <c r="YP106" s="183"/>
      <c r="YQ106" s="183"/>
      <c r="YR106" s="183"/>
      <c r="YS106" s="183"/>
      <c r="YT106" s="183"/>
      <c r="YU106" s="183"/>
      <c r="YV106" s="183"/>
      <c r="YW106" s="183"/>
      <c r="YX106" s="183"/>
      <c r="YY106" s="183"/>
      <c r="YZ106" s="183"/>
      <c r="ZA106" s="183"/>
      <c r="ZB106" s="183"/>
      <c r="ZC106" s="183"/>
      <c r="ZD106" s="183"/>
      <c r="ZE106" s="183"/>
      <c r="ZF106" s="183"/>
      <c r="ZG106" s="183"/>
      <c r="ZH106" s="183"/>
      <c r="ZI106" s="183"/>
      <c r="ZJ106" s="183"/>
      <c r="ZK106" s="183"/>
      <c r="ZL106" s="183"/>
      <c r="ZM106" s="183"/>
      <c r="ZN106" s="183"/>
      <c r="ZO106" s="183"/>
      <c r="ZP106" s="183"/>
      <c r="ZQ106" s="183"/>
      <c r="ZR106" s="183"/>
      <c r="ZS106" s="183"/>
      <c r="ZT106" s="183"/>
      <c r="ZU106" s="183"/>
      <c r="ZV106" s="183"/>
      <c r="ZW106" s="183"/>
      <c r="ZX106" s="183"/>
      <c r="ZY106" s="183"/>
      <c r="ZZ106" s="183"/>
      <c r="AAA106" s="183"/>
      <c r="AAB106" s="183"/>
      <c r="AAC106" s="183"/>
      <c r="AAD106" s="183"/>
      <c r="AAE106" s="183"/>
      <c r="AAF106" s="183"/>
      <c r="AAG106" s="183"/>
      <c r="AAH106" s="183"/>
      <c r="AAI106" s="183"/>
      <c r="AAJ106" s="183"/>
      <c r="AAK106" s="183"/>
      <c r="AAL106" s="183"/>
      <c r="AAM106" s="183"/>
      <c r="AAN106" s="183"/>
      <c r="AAO106" s="183"/>
      <c r="AAP106" s="183"/>
      <c r="AAQ106" s="183"/>
      <c r="AAR106" s="183"/>
      <c r="AAS106" s="183"/>
      <c r="AAT106" s="183"/>
      <c r="AAU106" s="183"/>
      <c r="AAV106" s="183"/>
      <c r="AAW106" s="183"/>
      <c r="AAX106" s="183"/>
      <c r="AAY106" s="183"/>
      <c r="AAZ106" s="183"/>
      <c r="ABA106" s="183"/>
      <c r="ABB106" s="183"/>
      <c r="ABC106" s="183"/>
      <c r="ABD106" s="183"/>
      <c r="ABE106" s="183"/>
      <c r="ABF106" s="183"/>
      <c r="ABG106" s="183"/>
      <c r="ABH106" s="183"/>
      <c r="ABI106" s="183"/>
      <c r="ABJ106" s="183"/>
      <c r="ABK106" s="183"/>
      <c r="ABL106" s="183"/>
      <c r="ABM106" s="183"/>
      <c r="ABN106" s="183"/>
      <c r="ABO106" s="183"/>
      <c r="ABP106" s="183"/>
      <c r="ABQ106" s="183"/>
      <c r="ABR106" s="183"/>
      <c r="ABS106" s="183"/>
      <c r="ABT106" s="183"/>
      <c r="ABU106" s="183"/>
      <c r="ABV106" s="183"/>
      <c r="ABW106" s="183"/>
      <c r="ABX106" s="183"/>
      <c r="ABY106" s="183"/>
      <c r="ABZ106" s="183"/>
      <c r="ACA106" s="183"/>
      <c r="ACB106" s="183"/>
      <c r="ACC106" s="183"/>
      <c r="ACD106" s="183"/>
      <c r="ACE106" s="183"/>
      <c r="ACF106" s="183"/>
      <c r="ACG106" s="183"/>
      <c r="ACH106" s="183"/>
      <c r="ACI106" s="183"/>
      <c r="ACJ106" s="183"/>
      <c r="ACK106" s="183"/>
      <c r="ACL106" s="183"/>
      <c r="ACM106" s="183"/>
      <c r="ACN106" s="183"/>
      <c r="ACO106" s="183"/>
      <c r="ACP106" s="183"/>
      <c r="ACQ106" s="183"/>
      <c r="ACR106" s="183"/>
      <c r="ACS106" s="183"/>
      <c r="ACT106" s="183"/>
      <c r="ACU106" s="183"/>
      <c r="ACV106" s="183"/>
      <c r="ACW106" s="183"/>
      <c r="ACX106" s="183"/>
      <c r="ACY106" s="183"/>
      <c r="ACZ106" s="183"/>
      <c r="ADA106" s="183"/>
      <c r="ADB106" s="183"/>
      <c r="ADC106" s="183"/>
      <c r="ADD106" s="183"/>
      <c r="ADE106" s="183"/>
      <c r="ADF106" s="183"/>
      <c r="ADG106" s="183"/>
      <c r="ADH106" s="183"/>
      <c r="ADI106" s="183"/>
      <c r="ADJ106" s="183"/>
      <c r="ADK106" s="183"/>
      <c r="ADL106" s="183"/>
      <c r="ADM106" s="183"/>
      <c r="ADN106" s="183"/>
      <c r="ADO106" s="183"/>
      <c r="ADP106" s="183"/>
      <c r="ADQ106" s="183"/>
      <c r="ADR106" s="183"/>
      <c r="ADS106" s="183"/>
      <c r="ADT106" s="183"/>
      <c r="ADU106" s="183"/>
      <c r="ADV106" s="183"/>
      <c r="ADW106" s="183"/>
      <c r="ADX106" s="183"/>
      <c r="ADY106" s="183"/>
      <c r="ADZ106" s="183"/>
      <c r="AEA106" s="183"/>
      <c r="AEB106" s="183"/>
      <c r="AEC106" s="183"/>
      <c r="AED106" s="183"/>
      <c r="AEE106" s="183"/>
      <c r="AEF106" s="183"/>
      <c r="AEG106" s="183"/>
      <c r="AEH106" s="183"/>
      <c r="AEI106" s="183"/>
      <c r="AEJ106" s="183"/>
      <c r="AEK106" s="183"/>
      <c r="AEL106" s="183"/>
      <c r="AEM106" s="183"/>
      <c r="AEN106" s="183"/>
      <c r="AEO106" s="183"/>
      <c r="AEP106" s="183"/>
      <c r="AEQ106" s="183"/>
      <c r="AER106" s="183"/>
      <c r="AES106" s="183"/>
      <c r="AET106" s="183"/>
      <c r="AEU106" s="183"/>
      <c r="AEV106" s="183"/>
      <c r="AEW106" s="183"/>
      <c r="AEX106" s="183"/>
      <c r="AEY106" s="183"/>
      <c r="AEZ106" s="183"/>
      <c r="AFA106" s="183"/>
      <c r="AFB106" s="183"/>
      <c r="AFC106" s="183"/>
      <c r="AFD106" s="183"/>
      <c r="AFE106" s="183"/>
      <c r="AFF106" s="183"/>
      <c r="AFG106" s="183"/>
      <c r="AFH106" s="183"/>
      <c r="AFI106" s="183"/>
      <c r="AFJ106" s="183"/>
      <c r="AFK106" s="183"/>
      <c r="AFL106" s="183"/>
      <c r="AFM106" s="183"/>
      <c r="AFN106" s="183"/>
      <c r="AFO106" s="183"/>
      <c r="AFP106" s="183"/>
      <c r="AFQ106" s="183"/>
      <c r="AFR106" s="183"/>
      <c r="AFS106" s="183"/>
      <c r="AFT106" s="183"/>
      <c r="AFU106" s="183"/>
      <c r="AFV106" s="183"/>
      <c r="AFW106" s="183"/>
      <c r="AFX106" s="183"/>
      <c r="AFY106" s="183"/>
      <c r="AFZ106" s="183"/>
      <c r="AGA106" s="183"/>
      <c r="AGB106" s="183"/>
      <c r="AGC106" s="183"/>
      <c r="AGD106" s="183"/>
      <c r="AGE106" s="183"/>
      <c r="AGF106" s="183"/>
      <c r="AGG106" s="183"/>
      <c r="AGH106" s="183"/>
      <c r="AGI106" s="183"/>
      <c r="AGJ106" s="183"/>
      <c r="AGK106" s="183"/>
      <c r="AGL106" s="183"/>
      <c r="AGM106" s="183"/>
      <c r="AGN106" s="183"/>
      <c r="AGO106" s="183"/>
      <c r="AGP106" s="183"/>
      <c r="AGQ106" s="183"/>
      <c r="AGR106" s="183"/>
      <c r="AGS106" s="183"/>
      <c r="AGT106" s="183"/>
      <c r="AGU106" s="183"/>
      <c r="AGV106" s="183"/>
      <c r="AGW106" s="183"/>
      <c r="AGX106" s="183"/>
      <c r="AGY106" s="183"/>
      <c r="AGZ106" s="183"/>
      <c r="AHA106" s="183"/>
      <c r="AHB106" s="183"/>
      <c r="AHC106" s="183"/>
      <c r="AHD106" s="183"/>
      <c r="AHE106" s="183"/>
      <c r="AHF106" s="183"/>
      <c r="AHG106" s="183"/>
      <c r="AHH106" s="183"/>
      <c r="AHI106" s="183"/>
      <c r="AHJ106" s="183"/>
      <c r="AHK106" s="183"/>
      <c r="AHL106" s="183"/>
      <c r="AHM106" s="183"/>
      <c r="AHN106" s="183"/>
      <c r="AHO106" s="183"/>
      <c r="AHP106" s="183"/>
      <c r="AHQ106" s="183"/>
      <c r="AHR106" s="183"/>
      <c r="AHS106" s="183"/>
      <c r="AHT106" s="183"/>
      <c r="AHU106" s="183"/>
      <c r="AHV106" s="183"/>
      <c r="AHW106" s="183"/>
      <c r="AHX106" s="183"/>
      <c r="AHY106" s="183"/>
      <c r="AHZ106" s="183"/>
      <c r="AIA106" s="183"/>
      <c r="AIB106" s="183"/>
      <c r="AIC106" s="183"/>
      <c r="AID106" s="183"/>
      <c r="AIE106" s="183"/>
      <c r="AIF106" s="183"/>
      <c r="AIG106" s="183"/>
      <c r="AIH106" s="183"/>
      <c r="AII106" s="183"/>
      <c r="AIJ106" s="183"/>
      <c r="AIK106" s="183"/>
      <c r="AIL106" s="183"/>
      <c r="AIM106" s="183"/>
      <c r="AIN106" s="183"/>
      <c r="AIO106" s="183"/>
      <c r="AIP106" s="183"/>
      <c r="AIQ106" s="183"/>
      <c r="AIR106" s="183"/>
      <c r="AIS106" s="183"/>
      <c r="AIT106" s="183"/>
      <c r="AIU106" s="183"/>
      <c r="AIV106" s="183"/>
      <c r="AIW106" s="183"/>
      <c r="AIX106" s="183"/>
      <c r="AIY106" s="183"/>
      <c r="AIZ106" s="183"/>
      <c r="AJA106" s="183"/>
      <c r="AJB106" s="183"/>
      <c r="AJC106" s="183"/>
      <c r="AJD106" s="183"/>
      <c r="AJE106" s="183"/>
      <c r="AJF106" s="183"/>
      <c r="AJG106" s="183"/>
      <c r="AJH106" s="183"/>
      <c r="AJI106" s="183"/>
      <c r="AJJ106" s="183"/>
      <c r="AJK106" s="183"/>
      <c r="AJL106" s="183"/>
      <c r="AJM106" s="183"/>
      <c r="AJN106" s="183"/>
      <c r="AJO106" s="183"/>
      <c r="AJP106" s="183"/>
      <c r="AJQ106" s="183"/>
      <c r="AJR106" s="183"/>
      <c r="AJS106" s="183"/>
      <c r="AJT106" s="183"/>
      <c r="AJU106" s="183"/>
      <c r="AJV106" s="183"/>
      <c r="AJW106" s="183"/>
      <c r="AJX106" s="183"/>
      <c r="AJY106" s="183"/>
      <c r="AJZ106" s="183"/>
      <c r="AKA106" s="183"/>
      <c r="AKB106" s="183"/>
      <c r="AKC106" s="183"/>
      <c r="AKD106" s="183"/>
      <c r="AKE106" s="183"/>
      <c r="AKF106" s="183"/>
      <c r="AKG106" s="183"/>
      <c r="AKH106" s="183"/>
      <c r="AKI106" s="183"/>
      <c r="AKJ106" s="183"/>
      <c r="AKK106" s="183"/>
      <c r="AKL106" s="183"/>
      <c r="AKM106" s="183"/>
      <c r="AKN106" s="183"/>
      <c r="AKO106" s="183"/>
      <c r="AKP106" s="183"/>
      <c r="AKQ106" s="183"/>
      <c r="AKR106" s="183"/>
      <c r="AKS106" s="183"/>
      <c r="AKT106" s="183"/>
      <c r="AKU106" s="183"/>
      <c r="AKV106" s="183"/>
      <c r="AKW106" s="183"/>
      <c r="AKX106" s="183"/>
      <c r="AKY106" s="183"/>
      <c r="AKZ106" s="183"/>
      <c r="ALA106" s="183"/>
      <c r="ALB106" s="183"/>
      <c r="ALC106" s="183"/>
      <c r="ALD106" s="183"/>
      <c r="ALE106" s="183"/>
      <c r="ALF106" s="183"/>
      <c r="ALG106" s="183"/>
      <c r="ALH106" s="183"/>
      <c r="ALI106" s="183"/>
      <c r="ALJ106" s="183"/>
      <c r="ALK106" s="183"/>
      <c r="ALL106" s="183"/>
      <c r="ALM106" s="183"/>
      <c r="ALN106" s="183"/>
      <c r="ALO106" s="183"/>
      <c r="ALP106" s="183"/>
      <c r="ALQ106" s="183"/>
      <c r="ALR106" s="183"/>
      <c r="ALS106" s="183"/>
      <c r="ALT106" s="183"/>
      <c r="ALU106" s="183"/>
      <c r="ALV106" s="183"/>
      <c r="ALW106" s="183"/>
      <c r="ALX106" s="183"/>
      <c r="ALY106" s="183"/>
      <c r="ALZ106" s="183"/>
      <c r="AMA106" s="183"/>
      <c r="AMB106" s="183"/>
      <c r="AMC106" s="183"/>
      <c r="AMD106" s="183"/>
      <c r="AME106" s="183"/>
      <c r="AMF106" s="183"/>
      <c r="AMG106" s="183"/>
      <c r="AMH106" s="183"/>
    </row>
    <row r="107" spans="1:1022" s="185" customFormat="1" ht="22.5" x14ac:dyDescent="0.3">
      <c r="A107" s="183"/>
      <c r="B107" s="183"/>
      <c r="C107" s="202" t="s">
        <v>93</v>
      </c>
      <c r="D107" s="183"/>
      <c r="E107" s="183"/>
      <c r="F107" s="183"/>
      <c r="G107" s="183"/>
      <c r="H107" s="183"/>
      <c r="I107" s="183"/>
      <c r="J107" s="929"/>
      <c r="K107" s="183"/>
      <c r="L107" s="183"/>
      <c r="M107" s="183"/>
      <c r="N107" s="183"/>
      <c r="O107" s="183"/>
      <c r="P107" s="183"/>
      <c r="Q107" s="183"/>
      <c r="R107" s="183"/>
      <c r="S107" s="183"/>
      <c r="T107" s="183"/>
      <c r="U107" s="183"/>
      <c r="V107" s="183"/>
      <c r="W107" s="183"/>
      <c r="X107" s="183"/>
      <c r="Y107" s="183"/>
      <c r="Z107" s="183"/>
      <c r="AA107" s="183"/>
      <c r="AB107" s="183"/>
      <c r="AD107" s="183"/>
      <c r="AE107" s="183"/>
      <c r="AF107" s="183"/>
      <c r="AG107" s="183"/>
      <c r="AH107" s="183"/>
      <c r="AI107" s="183"/>
      <c r="AJ107" s="183"/>
      <c r="AK107" s="183"/>
      <c r="AL107" s="183"/>
      <c r="AM107" s="183"/>
      <c r="AN107" s="183"/>
      <c r="AO107" s="183"/>
      <c r="AP107" s="183"/>
      <c r="AQ107" s="183"/>
      <c r="AR107" s="183"/>
      <c r="AS107" s="183"/>
      <c r="AT107" s="183"/>
      <c r="AU107" s="183"/>
      <c r="AV107" s="183"/>
      <c r="AW107" s="183"/>
      <c r="AX107" s="183"/>
      <c r="AZ107" s="183"/>
      <c r="BA107" s="183"/>
      <c r="BB107" s="183"/>
      <c r="BC107" s="183"/>
      <c r="BD107" s="183"/>
      <c r="BE107" s="183"/>
      <c r="BF107" s="183"/>
      <c r="BG107" s="183"/>
      <c r="BH107" s="183"/>
      <c r="BI107" s="183"/>
      <c r="BJ107" s="183"/>
      <c r="BK107" s="183"/>
      <c r="BL107" s="183"/>
      <c r="BM107" s="183"/>
      <c r="BN107" s="183"/>
      <c r="BO107" s="183"/>
      <c r="BP107" s="183"/>
      <c r="BQ107" s="183"/>
      <c r="BS107" s="183"/>
      <c r="BT107" s="183"/>
      <c r="BU107" s="183"/>
      <c r="BV107" s="183"/>
      <c r="BW107" s="183"/>
      <c r="BX107" s="183"/>
      <c r="BY107" s="183"/>
      <c r="BZ107" s="183"/>
      <c r="CA107" s="183"/>
      <c r="CB107" s="183"/>
      <c r="CC107" s="183"/>
      <c r="CD107" s="183"/>
      <c r="CE107" s="183"/>
      <c r="CF107" s="183"/>
      <c r="CG107" s="183"/>
      <c r="CH107" s="183"/>
      <c r="CI107" s="183"/>
      <c r="CJ107" s="183"/>
      <c r="CK107" s="183"/>
      <c r="CL107" s="183"/>
      <c r="CM107" s="183"/>
      <c r="CN107" s="183"/>
      <c r="CO107" s="183"/>
      <c r="CP107" s="183"/>
      <c r="CQ107" s="183"/>
      <c r="CR107" s="183"/>
      <c r="CS107" s="183"/>
      <c r="CT107" s="183"/>
      <c r="CU107" s="183"/>
      <c r="CV107" s="183"/>
      <c r="CW107" s="183"/>
      <c r="CX107" s="183"/>
      <c r="CY107" s="183"/>
      <c r="CZ107" s="183"/>
      <c r="DA107" s="183"/>
      <c r="DB107" s="183"/>
      <c r="DC107" s="183"/>
      <c r="DD107" s="183"/>
      <c r="DE107" s="183"/>
      <c r="DF107" s="183"/>
      <c r="DG107" s="183"/>
      <c r="DH107" s="183"/>
      <c r="DI107" s="183"/>
      <c r="DJ107" s="183"/>
      <c r="DK107" s="183"/>
      <c r="DL107" s="183"/>
      <c r="DM107" s="183"/>
      <c r="DN107" s="183"/>
      <c r="DO107" s="183"/>
      <c r="DP107" s="183"/>
      <c r="DQ107" s="183"/>
      <c r="DR107" s="183"/>
      <c r="DS107" s="183"/>
      <c r="DT107" s="183"/>
      <c r="DU107" s="183"/>
      <c r="DV107" s="183"/>
      <c r="DW107" s="183"/>
      <c r="DX107" s="183"/>
      <c r="DY107" s="183"/>
      <c r="DZ107" s="183"/>
      <c r="EA107" s="183"/>
      <c r="EB107" s="183"/>
      <c r="EC107" s="183"/>
      <c r="ED107" s="183"/>
      <c r="EE107" s="183"/>
      <c r="EF107" s="183"/>
      <c r="EG107" s="183"/>
      <c r="EH107" s="183"/>
      <c r="EI107" s="183"/>
      <c r="EJ107" s="183"/>
      <c r="EK107" s="183"/>
      <c r="EL107" s="183"/>
      <c r="EM107" s="183"/>
      <c r="EN107" s="183"/>
      <c r="EO107" s="183"/>
      <c r="EP107" s="183"/>
      <c r="EQ107" s="183"/>
      <c r="ER107" s="183"/>
      <c r="ES107" s="183"/>
      <c r="ET107" s="183"/>
      <c r="EU107" s="183"/>
      <c r="EV107" s="183"/>
      <c r="EW107" s="183"/>
      <c r="EX107" s="183"/>
      <c r="EY107" s="183"/>
      <c r="EZ107" s="183"/>
      <c r="FA107" s="183"/>
      <c r="FB107" s="183"/>
      <c r="FC107" s="183"/>
      <c r="FD107" s="183"/>
      <c r="FE107" s="183"/>
      <c r="FF107" s="183"/>
      <c r="FG107" s="183"/>
      <c r="FH107" s="183"/>
      <c r="FI107" s="183"/>
      <c r="FJ107" s="183"/>
      <c r="FK107" s="183"/>
      <c r="FL107" s="183"/>
      <c r="FM107" s="183"/>
      <c r="FN107" s="183"/>
      <c r="FO107" s="183"/>
      <c r="FP107" s="183"/>
      <c r="FQ107" s="183"/>
      <c r="FR107" s="183"/>
      <c r="FS107" s="183"/>
      <c r="FT107" s="183"/>
      <c r="FU107" s="183"/>
      <c r="FV107" s="183"/>
      <c r="FW107" s="183"/>
      <c r="FX107" s="183"/>
      <c r="FY107" s="183"/>
      <c r="FZ107" s="183"/>
      <c r="GA107" s="183"/>
      <c r="GB107" s="183"/>
      <c r="GC107" s="183"/>
      <c r="GD107" s="183"/>
      <c r="GE107" s="183"/>
      <c r="GF107" s="183"/>
      <c r="GG107" s="183"/>
      <c r="GH107" s="183"/>
      <c r="GI107" s="183"/>
      <c r="GJ107" s="183"/>
      <c r="GK107" s="183"/>
      <c r="GL107" s="183"/>
      <c r="GM107" s="183"/>
      <c r="GN107" s="183"/>
      <c r="GO107" s="183"/>
      <c r="GP107" s="183"/>
      <c r="GQ107" s="183"/>
      <c r="GR107" s="183"/>
      <c r="GS107" s="183"/>
      <c r="GT107" s="183"/>
      <c r="GU107" s="183"/>
      <c r="GV107" s="183"/>
      <c r="GW107" s="183"/>
      <c r="GX107" s="183"/>
      <c r="GY107" s="183"/>
      <c r="GZ107" s="183"/>
      <c r="HA107" s="183"/>
      <c r="HB107" s="183"/>
      <c r="HC107" s="183"/>
      <c r="HD107" s="183"/>
      <c r="HE107" s="183"/>
      <c r="HF107" s="183"/>
      <c r="HG107" s="183"/>
      <c r="HH107" s="183"/>
      <c r="HI107" s="183"/>
      <c r="HJ107" s="183"/>
      <c r="HK107" s="183"/>
      <c r="HL107" s="183"/>
      <c r="HM107" s="183"/>
      <c r="HN107" s="183"/>
      <c r="HO107" s="183"/>
      <c r="HP107" s="183"/>
      <c r="HQ107" s="183"/>
      <c r="HR107" s="183"/>
      <c r="HS107" s="183"/>
      <c r="HT107" s="183"/>
      <c r="HU107" s="183"/>
      <c r="HV107" s="183"/>
      <c r="HW107" s="183"/>
      <c r="HX107" s="183"/>
      <c r="HY107" s="183"/>
      <c r="HZ107" s="183"/>
      <c r="IA107" s="183"/>
      <c r="IB107" s="183"/>
      <c r="IC107" s="183"/>
      <c r="ID107" s="183"/>
      <c r="IE107" s="183"/>
      <c r="IF107" s="183"/>
      <c r="IG107" s="183"/>
      <c r="IH107" s="183"/>
      <c r="II107" s="183"/>
      <c r="IJ107" s="183"/>
      <c r="IK107" s="183"/>
      <c r="IL107" s="183"/>
      <c r="IM107" s="183"/>
      <c r="IN107" s="183"/>
      <c r="IO107" s="183"/>
      <c r="IP107" s="183"/>
      <c r="IQ107" s="183"/>
      <c r="IR107" s="183"/>
      <c r="IS107" s="183"/>
      <c r="IT107" s="183"/>
      <c r="IU107" s="183"/>
      <c r="IV107" s="183"/>
      <c r="IW107" s="183"/>
      <c r="IX107" s="183"/>
      <c r="IY107" s="183"/>
      <c r="IZ107" s="183"/>
      <c r="JA107" s="183"/>
      <c r="JB107" s="183"/>
      <c r="JC107" s="183"/>
      <c r="JD107" s="183"/>
      <c r="JE107" s="183"/>
      <c r="JF107" s="183"/>
      <c r="JG107" s="183"/>
      <c r="JH107" s="183"/>
      <c r="JI107" s="183"/>
      <c r="JJ107" s="183"/>
      <c r="JK107" s="183"/>
      <c r="JL107" s="183"/>
      <c r="JM107" s="183"/>
      <c r="JN107" s="183"/>
      <c r="JO107" s="183"/>
      <c r="JP107" s="183"/>
      <c r="JQ107" s="183"/>
      <c r="JR107" s="183"/>
      <c r="JS107" s="183"/>
      <c r="JT107" s="183"/>
      <c r="JU107" s="183"/>
      <c r="JV107" s="183"/>
      <c r="JW107" s="183"/>
      <c r="JX107" s="183"/>
      <c r="JY107" s="183"/>
      <c r="JZ107" s="183"/>
      <c r="KA107" s="183"/>
      <c r="KB107" s="183"/>
      <c r="KC107" s="183"/>
      <c r="KD107" s="183"/>
      <c r="KE107" s="183"/>
      <c r="KF107" s="183"/>
      <c r="KG107" s="183"/>
      <c r="KH107" s="183"/>
      <c r="KI107" s="183"/>
      <c r="KJ107" s="183"/>
      <c r="KK107" s="183"/>
      <c r="KL107" s="183"/>
      <c r="KM107" s="183"/>
      <c r="KN107" s="183"/>
      <c r="KO107" s="183"/>
      <c r="KP107" s="183"/>
      <c r="KQ107" s="183"/>
      <c r="KR107" s="183"/>
      <c r="KS107" s="183"/>
      <c r="KT107" s="183"/>
      <c r="KU107" s="183"/>
      <c r="KV107" s="183"/>
      <c r="KW107" s="183"/>
      <c r="KX107" s="183"/>
      <c r="KY107" s="183"/>
      <c r="KZ107" s="183"/>
      <c r="LA107" s="183"/>
      <c r="LB107" s="183"/>
      <c r="LC107" s="183"/>
      <c r="LD107" s="183"/>
      <c r="LE107" s="183"/>
      <c r="LF107" s="183"/>
      <c r="LG107" s="183"/>
      <c r="LH107" s="183"/>
      <c r="LI107" s="183"/>
      <c r="LJ107" s="183"/>
      <c r="LK107" s="183"/>
      <c r="LL107" s="183"/>
      <c r="LM107" s="183"/>
      <c r="LN107" s="183"/>
      <c r="LO107" s="183"/>
      <c r="LP107" s="183"/>
      <c r="LQ107" s="183"/>
      <c r="LR107" s="183"/>
      <c r="LS107" s="183"/>
      <c r="LT107" s="183"/>
      <c r="LU107" s="183"/>
      <c r="LV107" s="183"/>
      <c r="LW107" s="183"/>
      <c r="LX107" s="183"/>
      <c r="LY107" s="183"/>
      <c r="LZ107" s="183"/>
      <c r="MA107" s="183"/>
      <c r="MB107" s="183"/>
      <c r="MC107" s="183"/>
      <c r="MD107" s="183"/>
      <c r="ME107" s="183"/>
      <c r="MF107" s="183"/>
      <c r="MG107" s="183"/>
      <c r="MH107" s="183"/>
      <c r="MI107" s="183"/>
      <c r="MJ107" s="183"/>
      <c r="MK107" s="183"/>
      <c r="ML107" s="183"/>
      <c r="MM107" s="183"/>
      <c r="MN107" s="183"/>
      <c r="MO107" s="183"/>
      <c r="MP107" s="183"/>
      <c r="MQ107" s="183"/>
      <c r="MR107" s="183"/>
      <c r="MS107" s="183"/>
      <c r="MT107" s="183"/>
      <c r="MU107" s="183"/>
      <c r="MV107" s="183"/>
      <c r="MW107" s="183"/>
      <c r="MX107" s="183"/>
      <c r="MY107" s="183"/>
      <c r="MZ107" s="183"/>
      <c r="NA107" s="183"/>
      <c r="NB107" s="183"/>
      <c r="NC107" s="183"/>
      <c r="ND107" s="183"/>
      <c r="NE107" s="183"/>
      <c r="NF107" s="183"/>
      <c r="NG107" s="183"/>
      <c r="NH107" s="183"/>
      <c r="NI107" s="183"/>
      <c r="NJ107" s="183"/>
      <c r="NK107" s="183"/>
      <c r="NL107" s="183"/>
      <c r="NM107" s="183"/>
      <c r="NN107" s="183"/>
      <c r="NO107" s="183"/>
      <c r="NP107" s="183"/>
      <c r="NQ107" s="183"/>
      <c r="NR107" s="183"/>
      <c r="NS107" s="183"/>
      <c r="NT107" s="183"/>
      <c r="NU107" s="183"/>
      <c r="NV107" s="183"/>
      <c r="NW107" s="183"/>
      <c r="NX107" s="183"/>
      <c r="NY107" s="183"/>
      <c r="NZ107" s="183"/>
      <c r="OA107" s="183"/>
      <c r="OB107" s="183"/>
      <c r="OC107" s="183"/>
      <c r="OD107" s="183"/>
      <c r="OE107" s="183"/>
      <c r="OF107" s="183"/>
      <c r="OG107" s="183"/>
      <c r="OH107" s="183"/>
      <c r="OI107" s="183"/>
      <c r="OJ107" s="183"/>
      <c r="OK107" s="183"/>
      <c r="OL107" s="183"/>
      <c r="OM107" s="183"/>
      <c r="ON107" s="183"/>
      <c r="OO107" s="183"/>
      <c r="OP107" s="183"/>
      <c r="OQ107" s="183"/>
      <c r="OR107" s="183"/>
      <c r="OS107" s="183"/>
      <c r="OT107" s="183"/>
      <c r="OU107" s="183"/>
      <c r="OV107" s="183"/>
      <c r="OW107" s="183"/>
      <c r="OX107" s="183"/>
      <c r="OY107" s="183"/>
      <c r="OZ107" s="183"/>
      <c r="PA107" s="183"/>
      <c r="PB107" s="183"/>
      <c r="PC107" s="183"/>
      <c r="PD107" s="183"/>
      <c r="PE107" s="183"/>
      <c r="PF107" s="183"/>
      <c r="PG107" s="183"/>
      <c r="PH107" s="183"/>
      <c r="PI107" s="183"/>
      <c r="PJ107" s="183"/>
      <c r="PK107" s="183"/>
      <c r="PL107" s="183"/>
      <c r="PM107" s="183"/>
      <c r="PN107" s="183"/>
      <c r="PO107" s="183"/>
      <c r="PP107" s="183"/>
      <c r="PQ107" s="183"/>
      <c r="PR107" s="183"/>
      <c r="PS107" s="183"/>
      <c r="PT107" s="183"/>
      <c r="PU107" s="183"/>
      <c r="PV107" s="183"/>
      <c r="PW107" s="183"/>
      <c r="PX107" s="183"/>
      <c r="PY107" s="183"/>
      <c r="PZ107" s="183"/>
      <c r="QA107" s="183"/>
      <c r="QB107" s="183"/>
      <c r="QC107" s="183"/>
      <c r="QD107" s="183"/>
      <c r="QE107" s="183"/>
      <c r="QF107" s="183"/>
      <c r="QG107" s="183"/>
      <c r="QH107" s="183"/>
      <c r="QI107" s="183"/>
      <c r="QJ107" s="183"/>
      <c r="QK107" s="183"/>
      <c r="QL107" s="183"/>
      <c r="QM107" s="183"/>
      <c r="QN107" s="183"/>
      <c r="QO107" s="183"/>
      <c r="QP107" s="183"/>
      <c r="QQ107" s="183"/>
      <c r="QR107" s="183"/>
      <c r="QS107" s="183"/>
      <c r="QT107" s="183"/>
      <c r="QU107" s="183"/>
      <c r="QV107" s="183"/>
      <c r="QW107" s="183"/>
      <c r="QX107" s="183"/>
      <c r="QY107" s="183"/>
      <c r="QZ107" s="183"/>
      <c r="RA107" s="183"/>
      <c r="RB107" s="183"/>
      <c r="RC107" s="183"/>
      <c r="RD107" s="183"/>
      <c r="RE107" s="183"/>
      <c r="RF107" s="183"/>
      <c r="RG107" s="183"/>
      <c r="RH107" s="183"/>
      <c r="RI107" s="183"/>
      <c r="RJ107" s="183"/>
      <c r="RK107" s="183"/>
      <c r="RL107" s="183"/>
      <c r="RM107" s="183"/>
      <c r="RN107" s="183"/>
      <c r="RO107" s="183"/>
      <c r="RP107" s="183"/>
      <c r="RQ107" s="183"/>
      <c r="RR107" s="183"/>
      <c r="RS107" s="183"/>
      <c r="RT107" s="183"/>
      <c r="RU107" s="183"/>
      <c r="RV107" s="183"/>
      <c r="RW107" s="183"/>
      <c r="RX107" s="183"/>
      <c r="RY107" s="183"/>
      <c r="RZ107" s="183"/>
      <c r="SA107" s="183"/>
      <c r="SB107" s="183"/>
      <c r="SC107" s="183"/>
      <c r="SD107" s="183"/>
      <c r="SE107" s="183"/>
      <c r="SF107" s="183"/>
      <c r="SG107" s="183"/>
      <c r="SH107" s="183"/>
      <c r="SI107" s="183"/>
      <c r="SJ107" s="183"/>
      <c r="SK107" s="183"/>
      <c r="SL107" s="183"/>
      <c r="SM107" s="183"/>
      <c r="SN107" s="183"/>
      <c r="SO107" s="183"/>
      <c r="SP107" s="183"/>
      <c r="SQ107" s="183"/>
      <c r="SR107" s="183"/>
      <c r="SS107" s="183"/>
      <c r="ST107" s="183"/>
      <c r="SU107" s="183"/>
      <c r="SV107" s="183"/>
      <c r="SW107" s="183"/>
      <c r="SX107" s="183"/>
      <c r="SY107" s="183"/>
      <c r="SZ107" s="183"/>
      <c r="TA107" s="183"/>
      <c r="TB107" s="183"/>
      <c r="TC107" s="183"/>
      <c r="TD107" s="183"/>
      <c r="TE107" s="183"/>
      <c r="TF107" s="183"/>
      <c r="TG107" s="183"/>
      <c r="TH107" s="183"/>
      <c r="TI107" s="183"/>
      <c r="TJ107" s="183"/>
      <c r="TK107" s="183"/>
      <c r="TL107" s="183"/>
      <c r="TM107" s="183"/>
      <c r="TN107" s="183"/>
      <c r="TO107" s="183"/>
      <c r="TP107" s="183"/>
      <c r="TQ107" s="183"/>
      <c r="TR107" s="183"/>
      <c r="TS107" s="183"/>
      <c r="TT107" s="183"/>
      <c r="TU107" s="183"/>
      <c r="TV107" s="183"/>
      <c r="TW107" s="183"/>
      <c r="TX107" s="183"/>
      <c r="TY107" s="183"/>
      <c r="TZ107" s="183"/>
      <c r="UA107" s="183"/>
      <c r="UB107" s="183"/>
      <c r="UC107" s="183"/>
      <c r="UD107" s="183"/>
      <c r="UE107" s="183"/>
      <c r="UF107" s="183"/>
      <c r="UG107" s="183"/>
      <c r="UH107" s="183"/>
      <c r="UI107" s="183"/>
      <c r="UJ107" s="183"/>
      <c r="UK107" s="183"/>
      <c r="UL107" s="183"/>
      <c r="UM107" s="183"/>
      <c r="UN107" s="183"/>
      <c r="UO107" s="183"/>
      <c r="UP107" s="183"/>
      <c r="UQ107" s="183"/>
      <c r="UR107" s="183"/>
      <c r="US107" s="183"/>
      <c r="UT107" s="183"/>
      <c r="UU107" s="183"/>
      <c r="UV107" s="183"/>
      <c r="UW107" s="183"/>
      <c r="UX107" s="183"/>
      <c r="UY107" s="183"/>
      <c r="UZ107" s="183"/>
      <c r="VA107" s="183"/>
      <c r="VB107" s="183"/>
      <c r="VC107" s="183"/>
      <c r="VD107" s="183"/>
      <c r="VE107" s="183"/>
      <c r="VF107" s="183"/>
      <c r="VG107" s="183"/>
      <c r="VH107" s="183"/>
      <c r="VI107" s="183"/>
      <c r="VJ107" s="183"/>
      <c r="VK107" s="183"/>
      <c r="VL107" s="183"/>
      <c r="VM107" s="183"/>
      <c r="VN107" s="183"/>
      <c r="VO107" s="183"/>
      <c r="VP107" s="183"/>
      <c r="VQ107" s="183"/>
      <c r="VR107" s="183"/>
      <c r="VS107" s="183"/>
      <c r="VT107" s="183"/>
      <c r="VU107" s="183"/>
      <c r="VV107" s="183"/>
      <c r="VW107" s="183"/>
      <c r="VX107" s="183"/>
      <c r="VY107" s="183"/>
      <c r="VZ107" s="183"/>
      <c r="WA107" s="183"/>
      <c r="WB107" s="183"/>
      <c r="WC107" s="183"/>
      <c r="WD107" s="183"/>
      <c r="WE107" s="183"/>
      <c r="WF107" s="183"/>
      <c r="WG107" s="183"/>
      <c r="WH107" s="183"/>
      <c r="WI107" s="183"/>
      <c r="WJ107" s="183"/>
      <c r="WK107" s="183"/>
      <c r="WL107" s="183"/>
      <c r="WM107" s="183"/>
      <c r="WN107" s="183"/>
      <c r="WO107" s="183"/>
      <c r="WP107" s="183"/>
      <c r="WQ107" s="183"/>
      <c r="WR107" s="183"/>
      <c r="WS107" s="183"/>
      <c r="WT107" s="183"/>
      <c r="WU107" s="183"/>
      <c r="WV107" s="183"/>
      <c r="WW107" s="183"/>
      <c r="WX107" s="183"/>
      <c r="WY107" s="183"/>
      <c r="WZ107" s="183"/>
      <c r="XA107" s="183"/>
      <c r="XB107" s="183"/>
      <c r="XC107" s="183"/>
      <c r="XD107" s="183"/>
      <c r="XE107" s="183"/>
      <c r="XF107" s="183"/>
      <c r="XG107" s="183"/>
      <c r="XH107" s="183"/>
      <c r="XI107" s="183"/>
      <c r="XJ107" s="183"/>
      <c r="XK107" s="183"/>
      <c r="XL107" s="183"/>
      <c r="XM107" s="183"/>
      <c r="XN107" s="183"/>
      <c r="XO107" s="183"/>
      <c r="XP107" s="183"/>
      <c r="XQ107" s="183"/>
      <c r="XR107" s="183"/>
      <c r="XS107" s="183"/>
      <c r="XT107" s="183"/>
      <c r="XU107" s="183"/>
      <c r="XV107" s="183"/>
      <c r="XW107" s="183"/>
      <c r="XX107" s="183"/>
      <c r="XY107" s="183"/>
      <c r="XZ107" s="183"/>
      <c r="YA107" s="183"/>
      <c r="YB107" s="183"/>
      <c r="YC107" s="183"/>
      <c r="YD107" s="183"/>
      <c r="YE107" s="183"/>
      <c r="YF107" s="183"/>
      <c r="YG107" s="183"/>
      <c r="YH107" s="183"/>
      <c r="YI107" s="183"/>
      <c r="YJ107" s="183"/>
      <c r="YK107" s="183"/>
      <c r="YL107" s="183"/>
      <c r="YM107" s="183"/>
      <c r="YN107" s="183"/>
      <c r="YO107" s="183"/>
      <c r="YP107" s="183"/>
      <c r="YQ107" s="183"/>
      <c r="YR107" s="183"/>
      <c r="YS107" s="183"/>
      <c r="YT107" s="183"/>
      <c r="YU107" s="183"/>
      <c r="YV107" s="183"/>
      <c r="YW107" s="183"/>
      <c r="YX107" s="183"/>
      <c r="YY107" s="183"/>
      <c r="YZ107" s="183"/>
      <c r="ZA107" s="183"/>
      <c r="ZB107" s="183"/>
      <c r="ZC107" s="183"/>
      <c r="ZD107" s="183"/>
      <c r="ZE107" s="183"/>
      <c r="ZF107" s="183"/>
      <c r="ZG107" s="183"/>
      <c r="ZH107" s="183"/>
      <c r="ZI107" s="183"/>
      <c r="ZJ107" s="183"/>
      <c r="ZK107" s="183"/>
      <c r="ZL107" s="183"/>
      <c r="ZM107" s="183"/>
      <c r="ZN107" s="183"/>
      <c r="ZO107" s="183"/>
      <c r="ZP107" s="183"/>
      <c r="ZQ107" s="183"/>
      <c r="ZR107" s="183"/>
      <c r="ZS107" s="183"/>
      <c r="ZT107" s="183"/>
      <c r="ZU107" s="183"/>
      <c r="ZV107" s="183"/>
      <c r="ZW107" s="183"/>
      <c r="ZX107" s="183"/>
      <c r="ZY107" s="183"/>
      <c r="ZZ107" s="183"/>
      <c r="AAA107" s="183"/>
      <c r="AAB107" s="183"/>
      <c r="AAC107" s="183"/>
      <c r="AAD107" s="183"/>
      <c r="AAE107" s="183"/>
      <c r="AAF107" s="183"/>
      <c r="AAG107" s="183"/>
      <c r="AAH107" s="183"/>
      <c r="AAI107" s="183"/>
      <c r="AAJ107" s="183"/>
      <c r="AAK107" s="183"/>
      <c r="AAL107" s="183"/>
      <c r="AAM107" s="183"/>
      <c r="AAN107" s="183"/>
      <c r="AAO107" s="183"/>
      <c r="AAP107" s="183"/>
      <c r="AAQ107" s="183"/>
      <c r="AAR107" s="183"/>
      <c r="AAS107" s="183"/>
      <c r="AAT107" s="183"/>
      <c r="AAU107" s="183"/>
      <c r="AAV107" s="183"/>
      <c r="AAW107" s="183"/>
      <c r="AAX107" s="183"/>
      <c r="AAY107" s="183"/>
      <c r="AAZ107" s="183"/>
      <c r="ABA107" s="183"/>
      <c r="ABB107" s="183"/>
      <c r="ABC107" s="183"/>
      <c r="ABD107" s="183"/>
      <c r="ABE107" s="183"/>
      <c r="ABF107" s="183"/>
      <c r="ABG107" s="183"/>
      <c r="ABH107" s="183"/>
      <c r="ABI107" s="183"/>
      <c r="ABJ107" s="183"/>
      <c r="ABK107" s="183"/>
      <c r="ABL107" s="183"/>
      <c r="ABM107" s="183"/>
      <c r="ABN107" s="183"/>
      <c r="ABO107" s="183"/>
      <c r="ABP107" s="183"/>
      <c r="ABQ107" s="183"/>
      <c r="ABR107" s="183"/>
      <c r="ABS107" s="183"/>
      <c r="ABT107" s="183"/>
      <c r="ABU107" s="183"/>
      <c r="ABV107" s="183"/>
      <c r="ABW107" s="183"/>
      <c r="ABX107" s="183"/>
      <c r="ABY107" s="183"/>
      <c r="ABZ107" s="183"/>
      <c r="ACA107" s="183"/>
      <c r="ACB107" s="183"/>
      <c r="ACC107" s="183"/>
      <c r="ACD107" s="183"/>
      <c r="ACE107" s="183"/>
      <c r="ACF107" s="183"/>
      <c r="ACG107" s="183"/>
      <c r="ACH107" s="183"/>
      <c r="ACI107" s="183"/>
      <c r="ACJ107" s="183"/>
      <c r="ACK107" s="183"/>
      <c r="ACL107" s="183"/>
      <c r="ACM107" s="183"/>
      <c r="ACN107" s="183"/>
      <c r="ACO107" s="183"/>
      <c r="ACP107" s="183"/>
      <c r="ACQ107" s="183"/>
      <c r="ACR107" s="183"/>
      <c r="ACS107" s="183"/>
      <c r="ACT107" s="183"/>
      <c r="ACU107" s="183"/>
      <c r="ACV107" s="183"/>
      <c r="ACW107" s="183"/>
      <c r="ACX107" s="183"/>
      <c r="ACY107" s="183"/>
      <c r="ACZ107" s="183"/>
      <c r="ADA107" s="183"/>
      <c r="ADB107" s="183"/>
      <c r="ADC107" s="183"/>
      <c r="ADD107" s="183"/>
      <c r="ADE107" s="183"/>
      <c r="ADF107" s="183"/>
      <c r="ADG107" s="183"/>
      <c r="ADH107" s="183"/>
      <c r="ADI107" s="183"/>
      <c r="ADJ107" s="183"/>
      <c r="ADK107" s="183"/>
      <c r="ADL107" s="183"/>
      <c r="ADM107" s="183"/>
      <c r="ADN107" s="183"/>
      <c r="ADO107" s="183"/>
      <c r="ADP107" s="183"/>
      <c r="ADQ107" s="183"/>
      <c r="ADR107" s="183"/>
      <c r="ADS107" s="183"/>
      <c r="ADT107" s="183"/>
      <c r="ADU107" s="183"/>
      <c r="ADV107" s="183"/>
      <c r="ADW107" s="183"/>
      <c r="ADX107" s="183"/>
      <c r="ADY107" s="183"/>
      <c r="ADZ107" s="183"/>
      <c r="AEA107" s="183"/>
      <c r="AEB107" s="183"/>
      <c r="AEC107" s="183"/>
      <c r="AED107" s="183"/>
      <c r="AEE107" s="183"/>
      <c r="AEF107" s="183"/>
      <c r="AEG107" s="183"/>
      <c r="AEH107" s="183"/>
      <c r="AEI107" s="183"/>
      <c r="AEJ107" s="183"/>
      <c r="AEK107" s="183"/>
      <c r="AEL107" s="183"/>
      <c r="AEM107" s="183"/>
      <c r="AEN107" s="183"/>
      <c r="AEO107" s="183"/>
      <c r="AEP107" s="183"/>
      <c r="AEQ107" s="183"/>
      <c r="AER107" s="183"/>
      <c r="AES107" s="183"/>
      <c r="AET107" s="183"/>
      <c r="AEU107" s="183"/>
      <c r="AEV107" s="183"/>
      <c r="AEW107" s="183"/>
      <c r="AEX107" s="183"/>
      <c r="AEY107" s="183"/>
      <c r="AEZ107" s="183"/>
      <c r="AFA107" s="183"/>
      <c r="AFB107" s="183"/>
      <c r="AFC107" s="183"/>
      <c r="AFD107" s="183"/>
      <c r="AFE107" s="183"/>
      <c r="AFF107" s="183"/>
      <c r="AFG107" s="183"/>
      <c r="AFH107" s="183"/>
      <c r="AFI107" s="183"/>
      <c r="AFJ107" s="183"/>
      <c r="AFK107" s="183"/>
      <c r="AFL107" s="183"/>
      <c r="AFM107" s="183"/>
      <c r="AFN107" s="183"/>
      <c r="AFO107" s="183"/>
      <c r="AFP107" s="183"/>
      <c r="AFQ107" s="183"/>
      <c r="AFR107" s="183"/>
      <c r="AFS107" s="183"/>
      <c r="AFT107" s="183"/>
      <c r="AFU107" s="183"/>
      <c r="AFV107" s="183"/>
      <c r="AFW107" s="183"/>
      <c r="AFX107" s="183"/>
      <c r="AFY107" s="183"/>
      <c r="AFZ107" s="183"/>
      <c r="AGA107" s="183"/>
      <c r="AGB107" s="183"/>
      <c r="AGC107" s="183"/>
      <c r="AGD107" s="183"/>
      <c r="AGE107" s="183"/>
      <c r="AGF107" s="183"/>
      <c r="AGG107" s="183"/>
      <c r="AGH107" s="183"/>
      <c r="AGI107" s="183"/>
      <c r="AGJ107" s="183"/>
      <c r="AGK107" s="183"/>
      <c r="AGL107" s="183"/>
      <c r="AGM107" s="183"/>
      <c r="AGN107" s="183"/>
      <c r="AGO107" s="183"/>
      <c r="AGP107" s="183"/>
      <c r="AGQ107" s="183"/>
      <c r="AGR107" s="183"/>
      <c r="AGS107" s="183"/>
      <c r="AGT107" s="183"/>
      <c r="AGU107" s="183"/>
      <c r="AGV107" s="183"/>
      <c r="AGW107" s="183"/>
      <c r="AGX107" s="183"/>
      <c r="AGY107" s="183"/>
      <c r="AGZ107" s="183"/>
      <c r="AHA107" s="183"/>
      <c r="AHB107" s="183"/>
      <c r="AHC107" s="183"/>
      <c r="AHD107" s="183"/>
      <c r="AHE107" s="183"/>
      <c r="AHF107" s="183"/>
      <c r="AHG107" s="183"/>
      <c r="AHH107" s="183"/>
      <c r="AHI107" s="183"/>
      <c r="AHJ107" s="183"/>
      <c r="AHK107" s="183"/>
      <c r="AHL107" s="183"/>
      <c r="AHM107" s="183"/>
      <c r="AHN107" s="183"/>
      <c r="AHO107" s="183"/>
      <c r="AHP107" s="183"/>
      <c r="AHQ107" s="183"/>
      <c r="AHR107" s="183"/>
      <c r="AHS107" s="183"/>
      <c r="AHT107" s="183"/>
      <c r="AHU107" s="183"/>
      <c r="AHV107" s="183"/>
      <c r="AHW107" s="183"/>
      <c r="AHX107" s="183"/>
      <c r="AHY107" s="183"/>
      <c r="AHZ107" s="183"/>
      <c r="AIA107" s="183"/>
      <c r="AIB107" s="183"/>
      <c r="AIC107" s="183"/>
      <c r="AID107" s="183"/>
      <c r="AIE107" s="183"/>
      <c r="AIF107" s="183"/>
      <c r="AIG107" s="183"/>
      <c r="AIH107" s="183"/>
      <c r="AII107" s="183"/>
      <c r="AIJ107" s="183"/>
      <c r="AIK107" s="183"/>
      <c r="AIL107" s="183"/>
      <c r="AIM107" s="183"/>
      <c r="AIN107" s="183"/>
      <c r="AIO107" s="183"/>
      <c r="AIP107" s="183"/>
      <c r="AIQ107" s="183"/>
      <c r="AIR107" s="183"/>
      <c r="AIS107" s="183"/>
      <c r="AIT107" s="183"/>
      <c r="AIU107" s="183"/>
      <c r="AIV107" s="183"/>
      <c r="AIW107" s="183"/>
      <c r="AIX107" s="183"/>
      <c r="AIY107" s="183"/>
      <c r="AIZ107" s="183"/>
      <c r="AJA107" s="183"/>
      <c r="AJB107" s="183"/>
      <c r="AJC107" s="183"/>
      <c r="AJD107" s="183"/>
      <c r="AJE107" s="183"/>
      <c r="AJF107" s="183"/>
      <c r="AJG107" s="183"/>
      <c r="AJH107" s="183"/>
      <c r="AJI107" s="183"/>
      <c r="AJJ107" s="183"/>
      <c r="AJK107" s="183"/>
      <c r="AJL107" s="183"/>
      <c r="AJM107" s="183"/>
      <c r="AJN107" s="183"/>
      <c r="AJO107" s="183"/>
      <c r="AJP107" s="183"/>
      <c r="AJQ107" s="183"/>
      <c r="AJR107" s="183"/>
      <c r="AJS107" s="183"/>
      <c r="AJT107" s="183"/>
      <c r="AJU107" s="183"/>
      <c r="AJV107" s="183"/>
      <c r="AJW107" s="183"/>
      <c r="AJX107" s="183"/>
      <c r="AJY107" s="183"/>
      <c r="AJZ107" s="183"/>
      <c r="AKA107" s="183"/>
      <c r="AKB107" s="183"/>
      <c r="AKC107" s="183"/>
      <c r="AKD107" s="183"/>
      <c r="AKE107" s="183"/>
      <c r="AKF107" s="183"/>
      <c r="AKG107" s="183"/>
      <c r="AKH107" s="183"/>
      <c r="AKI107" s="183"/>
      <c r="AKJ107" s="183"/>
      <c r="AKK107" s="183"/>
      <c r="AKL107" s="183"/>
      <c r="AKM107" s="183"/>
      <c r="AKN107" s="183"/>
      <c r="AKO107" s="183"/>
      <c r="AKP107" s="183"/>
      <c r="AKQ107" s="183"/>
      <c r="AKR107" s="183"/>
      <c r="AKS107" s="183"/>
      <c r="AKT107" s="183"/>
      <c r="AKU107" s="183"/>
      <c r="AKV107" s="183"/>
      <c r="AKW107" s="183"/>
      <c r="AKX107" s="183"/>
      <c r="AKY107" s="183"/>
      <c r="AKZ107" s="183"/>
      <c r="ALA107" s="183"/>
      <c r="ALB107" s="183"/>
      <c r="ALC107" s="183"/>
      <c r="ALD107" s="183"/>
      <c r="ALE107" s="183"/>
      <c r="ALF107" s="183"/>
      <c r="ALG107" s="183"/>
      <c r="ALH107" s="183"/>
      <c r="ALI107" s="183"/>
      <c r="ALJ107" s="183"/>
      <c r="ALK107" s="183"/>
      <c r="ALL107" s="183"/>
      <c r="ALM107" s="183"/>
      <c r="ALN107" s="183"/>
      <c r="ALO107" s="183"/>
      <c r="ALP107" s="183"/>
      <c r="ALQ107" s="183"/>
      <c r="ALR107" s="183"/>
      <c r="ALS107" s="183"/>
      <c r="ALT107" s="183"/>
      <c r="ALU107" s="183"/>
      <c r="ALV107" s="183"/>
      <c r="ALW107" s="183"/>
      <c r="ALX107" s="183"/>
      <c r="ALY107" s="183"/>
      <c r="ALZ107" s="183"/>
      <c r="AMA107" s="183"/>
      <c r="AMB107" s="183"/>
      <c r="AMC107" s="183"/>
      <c r="AMD107" s="183"/>
      <c r="AME107" s="183"/>
      <c r="AMF107" s="183"/>
      <c r="AMG107" s="183"/>
      <c r="AMH107" s="183"/>
    </row>
    <row r="108" spans="1:1022" s="185" customFormat="1" ht="24.75" customHeight="1" x14ac:dyDescent="0.3">
      <c r="A108" s="183"/>
      <c r="B108" s="183"/>
      <c r="C108" s="186" t="s">
        <v>108</v>
      </c>
      <c r="D108" s="183"/>
      <c r="E108" s="183"/>
      <c r="F108" s="183"/>
      <c r="G108" s="183"/>
      <c r="H108" s="183"/>
      <c r="I108" s="183"/>
      <c r="J108" s="929"/>
      <c r="K108" s="183"/>
      <c r="L108" s="183"/>
      <c r="M108" s="183"/>
      <c r="N108" s="183"/>
      <c r="O108" s="183"/>
      <c r="P108" s="183"/>
      <c r="Q108" s="183"/>
      <c r="R108" s="183"/>
      <c r="S108" s="183"/>
      <c r="T108" s="183"/>
      <c r="U108" s="183"/>
      <c r="V108" s="183"/>
      <c r="W108" s="183"/>
      <c r="X108" s="183"/>
      <c r="Y108" s="201"/>
      <c r="Z108" s="201"/>
      <c r="AA108" s="201"/>
      <c r="AB108" s="183"/>
      <c r="AD108" s="201" t="str">
        <f>IF(OsnPodaci!A67="","",MID(OsnPodaci!A67,FIND("licenca br.",OsnPodaci!A67,1)+11,15))</f>
        <v xml:space="preserve"> CR-7583/5</v>
      </c>
      <c r="AE108" s="201"/>
      <c r="AF108" s="201"/>
      <c r="AG108" s="183"/>
      <c r="AH108" s="183"/>
      <c r="AI108" s="183"/>
      <c r="AK108" s="183"/>
      <c r="AL108" s="183"/>
      <c r="AM108" s="183"/>
      <c r="AN108" s="201"/>
      <c r="AO108" s="201"/>
      <c r="AP108" s="201"/>
      <c r="AQ108" s="201"/>
      <c r="AR108" s="201"/>
      <c r="AS108" s="201"/>
      <c r="AT108" s="201"/>
      <c r="AU108" s="201"/>
      <c r="AV108" s="184" t="str">
        <f>IF(OR(OsnPodaci!A34="",OsnPodaci!B34=""),"",OsnPodaci!A34&amp;" "&amp;OsnPodaci!B34)</f>
        <v>Jasmin Gradaškić</v>
      </c>
      <c r="AW108" s="183"/>
      <c r="AX108" s="183"/>
      <c r="AZ108" s="183"/>
      <c r="BA108" s="183"/>
      <c r="BB108" s="183"/>
      <c r="BC108" s="183"/>
      <c r="BD108" s="183"/>
      <c r="BE108" s="183"/>
      <c r="BF108" s="183"/>
      <c r="BG108" s="183"/>
      <c r="BH108" s="183"/>
      <c r="BI108" s="183"/>
      <c r="BJ108" s="183"/>
      <c r="BK108" s="183"/>
      <c r="BL108" s="183"/>
      <c r="BM108" s="183"/>
      <c r="BN108" s="183"/>
      <c r="BO108" s="183"/>
      <c r="BP108" s="183"/>
      <c r="BQ108" s="183"/>
      <c r="BS108" s="183"/>
      <c r="BT108" s="183"/>
      <c r="BU108" s="183"/>
      <c r="BV108" s="183"/>
      <c r="BW108" s="183"/>
      <c r="BX108" s="183"/>
      <c r="BY108" s="183"/>
      <c r="BZ108" s="183"/>
      <c r="CA108" s="183"/>
      <c r="CB108" s="183"/>
      <c r="CC108" s="183"/>
      <c r="CD108" s="183"/>
      <c r="CE108" s="183"/>
      <c r="CF108" s="183"/>
      <c r="CG108" s="183"/>
      <c r="CH108" s="183"/>
      <c r="CI108" s="183"/>
      <c r="CJ108" s="183"/>
      <c r="CK108" s="183"/>
      <c r="CL108" s="183"/>
      <c r="CM108" s="183"/>
      <c r="CN108" s="183"/>
      <c r="CO108" s="183"/>
      <c r="CP108" s="183"/>
      <c r="CQ108" s="183"/>
      <c r="CR108" s="183"/>
      <c r="CS108" s="183"/>
      <c r="CT108" s="183"/>
      <c r="CU108" s="183"/>
      <c r="CV108" s="183"/>
      <c r="CW108" s="183"/>
      <c r="CX108" s="183"/>
      <c r="CY108" s="183"/>
      <c r="CZ108" s="183"/>
      <c r="DA108" s="183"/>
      <c r="DB108" s="183"/>
      <c r="DC108" s="183"/>
      <c r="DD108" s="183"/>
      <c r="DE108" s="183"/>
      <c r="DF108" s="183"/>
      <c r="DG108" s="183"/>
      <c r="DH108" s="183"/>
      <c r="DI108" s="183"/>
      <c r="DJ108" s="183"/>
      <c r="DK108" s="183"/>
      <c r="DL108" s="183"/>
      <c r="DM108" s="183"/>
      <c r="DN108" s="183"/>
      <c r="DO108" s="183"/>
      <c r="DP108" s="183"/>
      <c r="DQ108" s="183"/>
      <c r="DR108" s="183"/>
      <c r="DS108" s="183"/>
      <c r="DT108" s="183"/>
      <c r="DU108" s="183"/>
      <c r="DV108" s="183"/>
      <c r="DW108" s="183"/>
      <c r="DX108" s="183"/>
      <c r="DY108" s="183"/>
      <c r="DZ108" s="183"/>
      <c r="EA108" s="183"/>
      <c r="EB108" s="183"/>
      <c r="EC108" s="183"/>
      <c r="ED108" s="183"/>
      <c r="EE108" s="183"/>
      <c r="EF108" s="183"/>
      <c r="EG108" s="183"/>
      <c r="EH108" s="183"/>
      <c r="EI108" s="183"/>
      <c r="EJ108" s="183"/>
      <c r="EK108" s="183"/>
      <c r="EL108" s="183"/>
      <c r="EM108" s="183"/>
      <c r="EN108" s="183"/>
      <c r="EO108" s="183"/>
      <c r="EP108" s="183"/>
      <c r="EQ108" s="183"/>
      <c r="ER108" s="183"/>
      <c r="ES108" s="183"/>
      <c r="ET108" s="183"/>
      <c r="EU108" s="183"/>
      <c r="EV108" s="183"/>
      <c r="EW108" s="183"/>
      <c r="EX108" s="183"/>
      <c r="EY108" s="183"/>
      <c r="EZ108" s="183"/>
      <c r="FA108" s="183"/>
      <c r="FB108" s="183"/>
      <c r="FC108" s="183"/>
      <c r="FD108" s="183"/>
      <c r="FE108" s="183"/>
      <c r="FF108" s="183"/>
      <c r="FG108" s="183"/>
      <c r="FH108" s="183"/>
      <c r="FI108" s="183"/>
      <c r="FJ108" s="183"/>
      <c r="FK108" s="183"/>
      <c r="FL108" s="183"/>
      <c r="FM108" s="183"/>
      <c r="FN108" s="183"/>
      <c r="FO108" s="183"/>
      <c r="FP108" s="183"/>
      <c r="FQ108" s="183"/>
      <c r="FR108" s="183"/>
      <c r="FS108" s="183"/>
      <c r="FT108" s="183"/>
      <c r="FU108" s="183"/>
      <c r="FV108" s="183"/>
      <c r="FW108" s="183"/>
      <c r="FX108" s="183"/>
      <c r="FY108" s="183"/>
      <c r="FZ108" s="183"/>
      <c r="GA108" s="183"/>
      <c r="GB108" s="183"/>
      <c r="GC108" s="183"/>
      <c r="GD108" s="183"/>
      <c r="GE108" s="183"/>
      <c r="GF108" s="183"/>
      <c r="GG108" s="183"/>
      <c r="GH108" s="183"/>
      <c r="GI108" s="183"/>
      <c r="GJ108" s="183"/>
      <c r="GK108" s="183"/>
      <c r="GL108" s="183"/>
      <c r="GM108" s="183"/>
      <c r="GN108" s="183"/>
      <c r="GO108" s="183"/>
      <c r="GP108" s="183"/>
      <c r="GQ108" s="183"/>
      <c r="GR108" s="183"/>
      <c r="GS108" s="183"/>
      <c r="GT108" s="183"/>
      <c r="GU108" s="183"/>
      <c r="GV108" s="183"/>
      <c r="GW108" s="183"/>
      <c r="GX108" s="183"/>
      <c r="GY108" s="183"/>
      <c r="GZ108" s="183"/>
      <c r="HA108" s="183"/>
      <c r="HB108" s="183"/>
      <c r="HC108" s="183"/>
      <c r="HD108" s="183"/>
      <c r="HE108" s="183"/>
      <c r="HF108" s="183"/>
      <c r="HG108" s="183"/>
      <c r="HH108" s="183"/>
      <c r="HI108" s="183"/>
      <c r="HJ108" s="183"/>
      <c r="HK108" s="183"/>
      <c r="HL108" s="183"/>
      <c r="HM108" s="183"/>
      <c r="HN108" s="183"/>
      <c r="HO108" s="183"/>
      <c r="HP108" s="183"/>
      <c r="HQ108" s="183"/>
      <c r="HR108" s="183"/>
      <c r="HS108" s="183"/>
      <c r="HT108" s="183"/>
      <c r="HU108" s="183"/>
      <c r="HV108" s="183"/>
      <c r="HW108" s="183"/>
      <c r="HX108" s="183"/>
      <c r="HY108" s="183"/>
      <c r="HZ108" s="183"/>
      <c r="IA108" s="183"/>
      <c r="IB108" s="183"/>
      <c r="IC108" s="183"/>
      <c r="ID108" s="183"/>
      <c r="IE108" s="183"/>
      <c r="IF108" s="183"/>
      <c r="IG108" s="183"/>
      <c r="IH108" s="183"/>
      <c r="II108" s="183"/>
      <c r="IJ108" s="183"/>
      <c r="IK108" s="183"/>
      <c r="IL108" s="183"/>
      <c r="IM108" s="183"/>
      <c r="IN108" s="183"/>
      <c r="IO108" s="183"/>
      <c r="IP108" s="183"/>
      <c r="IQ108" s="183"/>
      <c r="IR108" s="183"/>
      <c r="IS108" s="183"/>
      <c r="IT108" s="183"/>
      <c r="IU108" s="183"/>
      <c r="IV108" s="183"/>
      <c r="IW108" s="183"/>
      <c r="IX108" s="183"/>
      <c r="IY108" s="183"/>
      <c r="IZ108" s="183"/>
      <c r="JA108" s="183"/>
      <c r="JB108" s="183"/>
      <c r="JC108" s="183"/>
      <c r="JD108" s="183"/>
      <c r="JE108" s="183"/>
      <c r="JF108" s="183"/>
      <c r="JG108" s="183"/>
      <c r="JH108" s="183"/>
      <c r="JI108" s="183"/>
      <c r="JJ108" s="183"/>
      <c r="JK108" s="183"/>
      <c r="JL108" s="183"/>
      <c r="JM108" s="183"/>
      <c r="JN108" s="183"/>
      <c r="JO108" s="183"/>
      <c r="JP108" s="183"/>
      <c r="JQ108" s="183"/>
      <c r="JR108" s="183"/>
      <c r="JS108" s="183"/>
      <c r="JT108" s="183"/>
      <c r="JU108" s="183"/>
      <c r="JV108" s="183"/>
      <c r="JW108" s="183"/>
      <c r="JX108" s="183"/>
      <c r="JY108" s="183"/>
      <c r="JZ108" s="183"/>
      <c r="KA108" s="183"/>
      <c r="KB108" s="183"/>
      <c r="KC108" s="183"/>
      <c r="KD108" s="183"/>
      <c r="KE108" s="183"/>
      <c r="KF108" s="183"/>
      <c r="KG108" s="183"/>
      <c r="KH108" s="183"/>
      <c r="KI108" s="183"/>
      <c r="KJ108" s="183"/>
      <c r="KK108" s="183"/>
      <c r="KL108" s="183"/>
      <c r="KM108" s="183"/>
      <c r="KN108" s="183"/>
      <c r="KO108" s="183"/>
      <c r="KP108" s="183"/>
      <c r="KQ108" s="183"/>
      <c r="KR108" s="183"/>
      <c r="KS108" s="183"/>
      <c r="KT108" s="183"/>
      <c r="KU108" s="183"/>
      <c r="KV108" s="183"/>
      <c r="KW108" s="183"/>
      <c r="KX108" s="183"/>
      <c r="KY108" s="183"/>
      <c r="KZ108" s="183"/>
      <c r="LA108" s="183"/>
      <c r="LB108" s="183"/>
      <c r="LC108" s="183"/>
      <c r="LD108" s="183"/>
      <c r="LE108" s="183"/>
      <c r="LF108" s="183"/>
      <c r="LG108" s="183"/>
      <c r="LH108" s="183"/>
      <c r="LI108" s="183"/>
      <c r="LJ108" s="183"/>
      <c r="LK108" s="183"/>
      <c r="LL108" s="183"/>
      <c r="LM108" s="183"/>
      <c r="LN108" s="183"/>
      <c r="LO108" s="183"/>
      <c r="LP108" s="183"/>
      <c r="LQ108" s="183"/>
      <c r="LR108" s="183"/>
      <c r="LS108" s="183"/>
      <c r="LT108" s="183"/>
      <c r="LU108" s="183"/>
      <c r="LV108" s="183"/>
      <c r="LW108" s="183"/>
      <c r="LX108" s="183"/>
      <c r="LY108" s="183"/>
      <c r="LZ108" s="183"/>
      <c r="MA108" s="183"/>
      <c r="MB108" s="183"/>
      <c r="MC108" s="183"/>
      <c r="MD108" s="183"/>
      <c r="ME108" s="183"/>
      <c r="MF108" s="183"/>
      <c r="MG108" s="183"/>
      <c r="MH108" s="183"/>
      <c r="MI108" s="183"/>
      <c r="MJ108" s="183"/>
      <c r="MK108" s="183"/>
      <c r="ML108" s="183"/>
      <c r="MM108" s="183"/>
      <c r="MN108" s="183"/>
      <c r="MO108" s="183"/>
      <c r="MP108" s="183"/>
      <c r="MQ108" s="183"/>
      <c r="MR108" s="183"/>
      <c r="MS108" s="183"/>
      <c r="MT108" s="183"/>
      <c r="MU108" s="183"/>
      <c r="MV108" s="183"/>
      <c r="MW108" s="183"/>
      <c r="MX108" s="183"/>
      <c r="MY108" s="183"/>
      <c r="MZ108" s="183"/>
      <c r="NA108" s="183"/>
      <c r="NB108" s="183"/>
      <c r="NC108" s="183"/>
      <c r="ND108" s="183"/>
      <c r="NE108" s="183"/>
      <c r="NF108" s="183"/>
      <c r="NG108" s="183"/>
      <c r="NH108" s="183"/>
      <c r="NI108" s="183"/>
      <c r="NJ108" s="183"/>
      <c r="NK108" s="183"/>
      <c r="NL108" s="183"/>
      <c r="NM108" s="183"/>
      <c r="NN108" s="183"/>
      <c r="NO108" s="183"/>
      <c r="NP108" s="183"/>
      <c r="NQ108" s="183"/>
      <c r="NR108" s="183"/>
      <c r="NS108" s="183"/>
      <c r="NT108" s="183"/>
      <c r="NU108" s="183"/>
      <c r="NV108" s="183"/>
      <c r="NW108" s="183"/>
      <c r="NX108" s="183"/>
      <c r="NY108" s="183"/>
      <c r="NZ108" s="183"/>
      <c r="OA108" s="183"/>
      <c r="OB108" s="183"/>
      <c r="OC108" s="183"/>
      <c r="OD108" s="183"/>
      <c r="OE108" s="183"/>
      <c r="OF108" s="183"/>
      <c r="OG108" s="183"/>
      <c r="OH108" s="183"/>
      <c r="OI108" s="183"/>
      <c r="OJ108" s="183"/>
      <c r="OK108" s="183"/>
      <c r="OL108" s="183"/>
      <c r="OM108" s="183"/>
      <c r="ON108" s="183"/>
      <c r="OO108" s="183"/>
      <c r="OP108" s="183"/>
      <c r="OQ108" s="183"/>
      <c r="OR108" s="183"/>
      <c r="OS108" s="183"/>
      <c r="OT108" s="183"/>
      <c r="OU108" s="183"/>
      <c r="OV108" s="183"/>
      <c r="OW108" s="183"/>
      <c r="OX108" s="183"/>
      <c r="OY108" s="183"/>
      <c r="OZ108" s="183"/>
      <c r="PA108" s="183"/>
      <c r="PB108" s="183"/>
      <c r="PC108" s="183"/>
      <c r="PD108" s="183"/>
      <c r="PE108" s="183"/>
      <c r="PF108" s="183"/>
      <c r="PG108" s="183"/>
      <c r="PH108" s="183"/>
      <c r="PI108" s="183"/>
      <c r="PJ108" s="183"/>
      <c r="PK108" s="183"/>
      <c r="PL108" s="183"/>
      <c r="PM108" s="183"/>
      <c r="PN108" s="183"/>
      <c r="PO108" s="183"/>
      <c r="PP108" s="183"/>
      <c r="PQ108" s="183"/>
      <c r="PR108" s="183"/>
      <c r="PS108" s="183"/>
      <c r="PT108" s="183"/>
      <c r="PU108" s="183"/>
      <c r="PV108" s="183"/>
      <c r="PW108" s="183"/>
      <c r="PX108" s="183"/>
      <c r="PY108" s="183"/>
      <c r="PZ108" s="183"/>
      <c r="QA108" s="183"/>
      <c r="QB108" s="183"/>
      <c r="QC108" s="183"/>
      <c r="QD108" s="183"/>
      <c r="QE108" s="183"/>
      <c r="QF108" s="183"/>
      <c r="QG108" s="183"/>
      <c r="QH108" s="183"/>
      <c r="QI108" s="183"/>
      <c r="QJ108" s="183"/>
      <c r="QK108" s="183"/>
      <c r="QL108" s="183"/>
      <c r="QM108" s="183"/>
      <c r="QN108" s="183"/>
      <c r="QO108" s="183"/>
      <c r="QP108" s="183"/>
      <c r="QQ108" s="183"/>
      <c r="QR108" s="183"/>
      <c r="QS108" s="183"/>
      <c r="QT108" s="183"/>
      <c r="QU108" s="183"/>
      <c r="QV108" s="183"/>
      <c r="QW108" s="183"/>
      <c r="QX108" s="183"/>
      <c r="QY108" s="183"/>
      <c r="QZ108" s="183"/>
      <c r="RA108" s="183"/>
      <c r="RB108" s="183"/>
      <c r="RC108" s="183"/>
      <c r="RD108" s="183"/>
      <c r="RE108" s="183"/>
      <c r="RF108" s="183"/>
      <c r="RG108" s="183"/>
      <c r="RH108" s="183"/>
      <c r="RI108" s="183"/>
      <c r="RJ108" s="183"/>
      <c r="RK108" s="183"/>
      <c r="RL108" s="183"/>
      <c r="RM108" s="183"/>
      <c r="RN108" s="183"/>
      <c r="RO108" s="183"/>
      <c r="RP108" s="183"/>
      <c r="RQ108" s="183"/>
      <c r="RR108" s="183"/>
      <c r="RS108" s="183"/>
      <c r="RT108" s="183"/>
      <c r="RU108" s="183"/>
      <c r="RV108" s="183"/>
      <c r="RW108" s="183"/>
      <c r="RX108" s="183"/>
      <c r="RY108" s="183"/>
      <c r="RZ108" s="183"/>
      <c r="SA108" s="183"/>
      <c r="SB108" s="183"/>
      <c r="SC108" s="183"/>
      <c r="SD108" s="183"/>
      <c r="SE108" s="183"/>
      <c r="SF108" s="183"/>
      <c r="SG108" s="183"/>
      <c r="SH108" s="183"/>
      <c r="SI108" s="183"/>
      <c r="SJ108" s="183"/>
      <c r="SK108" s="183"/>
      <c r="SL108" s="183"/>
      <c r="SM108" s="183"/>
      <c r="SN108" s="183"/>
      <c r="SO108" s="183"/>
      <c r="SP108" s="183"/>
      <c r="SQ108" s="183"/>
      <c r="SR108" s="183"/>
      <c r="SS108" s="183"/>
      <c r="ST108" s="183"/>
      <c r="SU108" s="183"/>
      <c r="SV108" s="183"/>
      <c r="SW108" s="183"/>
      <c r="SX108" s="183"/>
      <c r="SY108" s="183"/>
      <c r="SZ108" s="183"/>
      <c r="TA108" s="183"/>
      <c r="TB108" s="183"/>
      <c r="TC108" s="183"/>
      <c r="TD108" s="183"/>
      <c r="TE108" s="183"/>
      <c r="TF108" s="183"/>
      <c r="TG108" s="183"/>
      <c r="TH108" s="183"/>
      <c r="TI108" s="183"/>
      <c r="TJ108" s="183"/>
      <c r="TK108" s="183"/>
      <c r="TL108" s="183"/>
      <c r="TM108" s="183"/>
      <c r="TN108" s="183"/>
      <c r="TO108" s="183"/>
      <c r="TP108" s="183"/>
      <c r="TQ108" s="183"/>
      <c r="TR108" s="183"/>
      <c r="TS108" s="183"/>
      <c r="TT108" s="183"/>
      <c r="TU108" s="183"/>
      <c r="TV108" s="183"/>
      <c r="TW108" s="183"/>
      <c r="TX108" s="183"/>
      <c r="TY108" s="183"/>
      <c r="TZ108" s="183"/>
      <c r="UA108" s="183"/>
      <c r="UB108" s="183"/>
      <c r="UC108" s="183"/>
      <c r="UD108" s="183"/>
      <c r="UE108" s="183"/>
      <c r="UF108" s="183"/>
      <c r="UG108" s="183"/>
      <c r="UH108" s="183"/>
      <c r="UI108" s="183"/>
      <c r="UJ108" s="183"/>
      <c r="UK108" s="183"/>
      <c r="UL108" s="183"/>
      <c r="UM108" s="183"/>
      <c r="UN108" s="183"/>
      <c r="UO108" s="183"/>
      <c r="UP108" s="183"/>
      <c r="UQ108" s="183"/>
      <c r="UR108" s="183"/>
      <c r="US108" s="183"/>
      <c r="UT108" s="183"/>
      <c r="UU108" s="183"/>
      <c r="UV108" s="183"/>
      <c r="UW108" s="183"/>
      <c r="UX108" s="183"/>
      <c r="UY108" s="183"/>
      <c r="UZ108" s="183"/>
      <c r="VA108" s="183"/>
      <c r="VB108" s="183"/>
      <c r="VC108" s="183"/>
      <c r="VD108" s="183"/>
      <c r="VE108" s="183"/>
      <c r="VF108" s="183"/>
      <c r="VG108" s="183"/>
      <c r="VH108" s="183"/>
      <c r="VI108" s="183"/>
      <c r="VJ108" s="183"/>
      <c r="VK108" s="183"/>
      <c r="VL108" s="183"/>
      <c r="VM108" s="183"/>
      <c r="VN108" s="183"/>
      <c r="VO108" s="183"/>
      <c r="VP108" s="183"/>
      <c r="VQ108" s="183"/>
      <c r="VR108" s="183"/>
      <c r="VS108" s="183"/>
      <c r="VT108" s="183"/>
      <c r="VU108" s="183"/>
      <c r="VV108" s="183"/>
      <c r="VW108" s="183"/>
      <c r="VX108" s="183"/>
      <c r="VY108" s="183"/>
      <c r="VZ108" s="183"/>
      <c r="WA108" s="183"/>
      <c r="WB108" s="183"/>
      <c r="WC108" s="183"/>
      <c r="WD108" s="183"/>
      <c r="WE108" s="183"/>
      <c r="WF108" s="183"/>
      <c r="WG108" s="183"/>
      <c r="WH108" s="183"/>
      <c r="WI108" s="183"/>
      <c r="WJ108" s="183"/>
      <c r="WK108" s="183"/>
      <c r="WL108" s="183"/>
      <c r="WM108" s="183"/>
      <c r="WN108" s="183"/>
      <c r="WO108" s="183"/>
      <c r="WP108" s="183"/>
      <c r="WQ108" s="183"/>
      <c r="WR108" s="183"/>
      <c r="WS108" s="183"/>
      <c r="WT108" s="183"/>
      <c r="WU108" s="183"/>
      <c r="WV108" s="183"/>
      <c r="WW108" s="183"/>
      <c r="WX108" s="183"/>
      <c r="WY108" s="183"/>
      <c r="WZ108" s="183"/>
      <c r="XA108" s="183"/>
      <c r="XB108" s="183"/>
      <c r="XC108" s="183"/>
      <c r="XD108" s="183"/>
      <c r="XE108" s="183"/>
      <c r="XF108" s="183"/>
      <c r="XG108" s="183"/>
      <c r="XH108" s="183"/>
      <c r="XI108" s="183"/>
      <c r="XJ108" s="183"/>
      <c r="XK108" s="183"/>
      <c r="XL108" s="183"/>
      <c r="XM108" s="183"/>
      <c r="XN108" s="183"/>
      <c r="XO108" s="183"/>
      <c r="XP108" s="183"/>
      <c r="XQ108" s="183"/>
      <c r="XR108" s="183"/>
      <c r="XS108" s="183"/>
      <c r="XT108" s="183"/>
      <c r="XU108" s="183"/>
      <c r="XV108" s="183"/>
      <c r="XW108" s="183"/>
      <c r="XX108" s="183"/>
      <c r="XY108" s="183"/>
      <c r="XZ108" s="183"/>
      <c r="YA108" s="183"/>
      <c r="YB108" s="183"/>
      <c r="YC108" s="183"/>
      <c r="YD108" s="183"/>
      <c r="YE108" s="183"/>
      <c r="YF108" s="183"/>
      <c r="YG108" s="183"/>
      <c r="YH108" s="183"/>
      <c r="YI108" s="183"/>
      <c r="YJ108" s="183"/>
      <c r="YK108" s="183"/>
      <c r="YL108" s="183"/>
      <c r="YM108" s="183"/>
      <c r="YN108" s="183"/>
      <c r="YO108" s="183"/>
      <c r="YP108" s="183"/>
      <c r="YQ108" s="183"/>
      <c r="YR108" s="183"/>
      <c r="YS108" s="183"/>
      <c r="YT108" s="183"/>
      <c r="YU108" s="183"/>
      <c r="YV108" s="183"/>
      <c r="YW108" s="183"/>
      <c r="YX108" s="183"/>
      <c r="YY108" s="183"/>
      <c r="YZ108" s="183"/>
      <c r="ZA108" s="183"/>
      <c r="ZB108" s="183"/>
      <c r="ZC108" s="183"/>
      <c r="ZD108" s="183"/>
      <c r="ZE108" s="183"/>
      <c r="ZF108" s="183"/>
      <c r="ZG108" s="183"/>
      <c r="ZH108" s="183"/>
      <c r="ZI108" s="183"/>
      <c r="ZJ108" s="183"/>
      <c r="ZK108" s="183"/>
      <c r="ZL108" s="183"/>
      <c r="ZM108" s="183"/>
      <c r="ZN108" s="183"/>
      <c r="ZO108" s="183"/>
      <c r="ZP108" s="183"/>
      <c r="ZQ108" s="183"/>
      <c r="ZR108" s="183"/>
      <c r="ZS108" s="183"/>
      <c r="ZT108" s="183"/>
      <c r="ZU108" s="183"/>
      <c r="ZV108" s="183"/>
      <c r="ZW108" s="183"/>
      <c r="ZX108" s="183"/>
      <c r="ZY108" s="183"/>
      <c r="ZZ108" s="183"/>
      <c r="AAA108" s="183"/>
      <c r="AAB108" s="183"/>
      <c r="AAC108" s="183"/>
      <c r="AAD108" s="183"/>
      <c r="AAE108" s="183"/>
      <c r="AAF108" s="183"/>
      <c r="AAG108" s="183"/>
      <c r="AAH108" s="183"/>
      <c r="AAI108" s="183"/>
      <c r="AAJ108" s="183"/>
      <c r="AAK108" s="183"/>
      <c r="AAL108" s="183"/>
      <c r="AAM108" s="183"/>
      <c r="AAN108" s="183"/>
      <c r="AAO108" s="183"/>
      <c r="AAP108" s="183"/>
      <c r="AAQ108" s="183"/>
      <c r="AAR108" s="183"/>
      <c r="AAS108" s="183"/>
      <c r="AAT108" s="183"/>
      <c r="AAU108" s="183"/>
      <c r="AAV108" s="183"/>
      <c r="AAW108" s="183"/>
      <c r="AAX108" s="183"/>
      <c r="AAY108" s="183"/>
      <c r="AAZ108" s="183"/>
      <c r="ABA108" s="183"/>
      <c r="ABB108" s="183"/>
      <c r="ABC108" s="183"/>
      <c r="ABD108" s="183"/>
      <c r="ABE108" s="183"/>
      <c r="ABF108" s="183"/>
      <c r="ABG108" s="183"/>
      <c r="ABH108" s="183"/>
      <c r="ABI108" s="183"/>
      <c r="ABJ108" s="183"/>
      <c r="ABK108" s="183"/>
      <c r="ABL108" s="183"/>
      <c r="ABM108" s="183"/>
      <c r="ABN108" s="183"/>
      <c r="ABO108" s="183"/>
      <c r="ABP108" s="183"/>
      <c r="ABQ108" s="183"/>
      <c r="ABR108" s="183"/>
      <c r="ABS108" s="183"/>
      <c r="ABT108" s="183"/>
      <c r="ABU108" s="183"/>
      <c r="ABV108" s="183"/>
      <c r="ABW108" s="183"/>
      <c r="ABX108" s="183"/>
      <c r="ABY108" s="183"/>
      <c r="ABZ108" s="183"/>
      <c r="ACA108" s="183"/>
      <c r="ACB108" s="183"/>
      <c r="ACC108" s="183"/>
      <c r="ACD108" s="183"/>
      <c r="ACE108" s="183"/>
      <c r="ACF108" s="183"/>
      <c r="ACG108" s="183"/>
      <c r="ACH108" s="183"/>
      <c r="ACI108" s="183"/>
      <c r="ACJ108" s="183"/>
      <c r="ACK108" s="183"/>
      <c r="ACL108" s="183"/>
      <c r="ACM108" s="183"/>
      <c r="ACN108" s="183"/>
      <c r="ACO108" s="183"/>
      <c r="ACP108" s="183"/>
      <c r="ACQ108" s="183"/>
      <c r="ACR108" s="183"/>
      <c r="ACS108" s="183"/>
      <c r="ACT108" s="183"/>
      <c r="ACU108" s="183"/>
      <c r="ACV108" s="183"/>
      <c r="ACW108" s="183"/>
      <c r="ACX108" s="183"/>
      <c r="ACY108" s="183"/>
      <c r="ACZ108" s="183"/>
      <c r="ADA108" s="183"/>
      <c r="ADB108" s="183"/>
      <c r="ADC108" s="183"/>
      <c r="ADD108" s="183"/>
      <c r="ADE108" s="183"/>
      <c r="ADF108" s="183"/>
      <c r="ADG108" s="183"/>
      <c r="ADH108" s="183"/>
      <c r="ADI108" s="183"/>
      <c r="ADJ108" s="183"/>
      <c r="ADK108" s="183"/>
      <c r="ADL108" s="183"/>
      <c r="ADM108" s="183"/>
      <c r="ADN108" s="183"/>
      <c r="ADO108" s="183"/>
      <c r="ADP108" s="183"/>
      <c r="ADQ108" s="183"/>
      <c r="ADR108" s="183"/>
      <c r="ADS108" s="183"/>
      <c r="ADT108" s="183"/>
      <c r="ADU108" s="183"/>
      <c r="ADV108" s="183"/>
      <c r="ADW108" s="183"/>
      <c r="ADX108" s="183"/>
      <c r="ADY108" s="183"/>
      <c r="ADZ108" s="183"/>
      <c r="AEA108" s="183"/>
      <c r="AEB108" s="183"/>
      <c r="AEC108" s="183"/>
      <c r="AED108" s="183"/>
      <c r="AEE108" s="183"/>
      <c r="AEF108" s="183"/>
      <c r="AEG108" s="183"/>
      <c r="AEH108" s="183"/>
      <c r="AEI108" s="183"/>
      <c r="AEJ108" s="183"/>
      <c r="AEK108" s="183"/>
      <c r="AEL108" s="183"/>
      <c r="AEM108" s="183"/>
      <c r="AEN108" s="183"/>
      <c r="AEO108" s="183"/>
      <c r="AEP108" s="183"/>
      <c r="AEQ108" s="183"/>
      <c r="AER108" s="183"/>
      <c r="AES108" s="183"/>
      <c r="AET108" s="183"/>
      <c r="AEU108" s="183"/>
      <c r="AEV108" s="183"/>
      <c r="AEW108" s="183"/>
      <c r="AEX108" s="183"/>
      <c r="AEY108" s="183"/>
      <c r="AEZ108" s="183"/>
      <c r="AFA108" s="183"/>
      <c r="AFB108" s="183"/>
      <c r="AFC108" s="183"/>
      <c r="AFD108" s="183"/>
      <c r="AFE108" s="183"/>
      <c r="AFF108" s="183"/>
      <c r="AFG108" s="183"/>
      <c r="AFH108" s="183"/>
      <c r="AFI108" s="183"/>
      <c r="AFJ108" s="183"/>
      <c r="AFK108" s="183"/>
      <c r="AFL108" s="183"/>
      <c r="AFM108" s="183"/>
      <c r="AFN108" s="183"/>
      <c r="AFO108" s="183"/>
      <c r="AFP108" s="183"/>
      <c r="AFQ108" s="183"/>
      <c r="AFR108" s="183"/>
      <c r="AFS108" s="183"/>
      <c r="AFT108" s="183"/>
      <c r="AFU108" s="183"/>
      <c r="AFV108" s="183"/>
      <c r="AFW108" s="183"/>
      <c r="AFX108" s="183"/>
      <c r="AFY108" s="183"/>
      <c r="AFZ108" s="183"/>
      <c r="AGA108" s="183"/>
      <c r="AGB108" s="183"/>
      <c r="AGC108" s="183"/>
      <c r="AGD108" s="183"/>
      <c r="AGE108" s="183"/>
      <c r="AGF108" s="183"/>
      <c r="AGG108" s="183"/>
      <c r="AGH108" s="183"/>
      <c r="AGI108" s="183"/>
      <c r="AGJ108" s="183"/>
      <c r="AGK108" s="183"/>
      <c r="AGL108" s="183"/>
      <c r="AGM108" s="183"/>
      <c r="AGN108" s="183"/>
      <c r="AGO108" s="183"/>
      <c r="AGP108" s="183"/>
      <c r="AGQ108" s="183"/>
      <c r="AGR108" s="183"/>
      <c r="AGS108" s="183"/>
      <c r="AGT108" s="183"/>
      <c r="AGU108" s="183"/>
      <c r="AGV108" s="183"/>
      <c r="AGW108" s="183"/>
      <c r="AGX108" s="183"/>
      <c r="AGY108" s="183"/>
      <c r="AGZ108" s="183"/>
      <c r="AHA108" s="183"/>
      <c r="AHB108" s="183"/>
      <c r="AHC108" s="183"/>
      <c r="AHD108" s="183"/>
      <c r="AHE108" s="183"/>
      <c r="AHF108" s="183"/>
      <c r="AHG108" s="183"/>
      <c r="AHH108" s="183"/>
      <c r="AHI108" s="183"/>
      <c r="AHJ108" s="183"/>
      <c r="AHK108" s="183"/>
      <c r="AHL108" s="183"/>
      <c r="AHM108" s="183"/>
      <c r="AHN108" s="183"/>
      <c r="AHO108" s="183"/>
      <c r="AHP108" s="183"/>
      <c r="AHQ108" s="183"/>
      <c r="AHR108" s="183"/>
      <c r="AHS108" s="183"/>
      <c r="AHT108" s="183"/>
      <c r="AHU108" s="183"/>
      <c r="AHV108" s="183"/>
      <c r="AHW108" s="183"/>
      <c r="AHX108" s="183"/>
      <c r="AHY108" s="183"/>
      <c r="AHZ108" s="183"/>
      <c r="AIA108" s="183"/>
      <c r="AIB108" s="183"/>
      <c r="AIC108" s="183"/>
      <c r="AID108" s="183"/>
      <c r="AIE108" s="183"/>
      <c r="AIF108" s="183"/>
      <c r="AIG108" s="183"/>
      <c r="AIH108" s="183"/>
      <c r="AII108" s="183"/>
      <c r="AIJ108" s="183"/>
      <c r="AIK108" s="183"/>
      <c r="AIL108" s="183"/>
      <c r="AIM108" s="183"/>
      <c r="AIN108" s="183"/>
      <c r="AIO108" s="183"/>
      <c r="AIP108" s="183"/>
      <c r="AIQ108" s="183"/>
      <c r="AIR108" s="183"/>
      <c r="AIS108" s="183"/>
      <c r="AIT108" s="183"/>
      <c r="AIU108" s="183"/>
      <c r="AIV108" s="183"/>
      <c r="AIW108" s="183"/>
      <c r="AIX108" s="183"/>
      <c r="AIY108" s="183"/>
      <c r="AIZ108" s="183"/>
      <c r="AJA108" s="183"/>
      <c r="AJB108" s="183"/>
      <c r="AJC108" s="183"/>
      <c r="AJD108" s="183"/>
      <c r="AJE108" s="183"/>
      <c r="AJF108" s="183"/>
      <c r="AJG108" s="183"/>
      <c r="AJH108" s="183"/>
      <c r="AJI108" s="183"/>
      <c r="AJJ108" s="183"/>
      <c r="AJK108" s="183"/>
      <c r="AJL108" s="183"/>
      <c r="AJM108" s="183"/>
      <c r="AJN108" s="183"/>
      <c r="AJO108" s="183"/>
      <c r="AJP108" s="183"/>
      <c r="AJQ108" s="183"/>
      <c r="AJR108" s="183"/>
      <c r="AJS108" s="183"/>
      <c r="AJT108" s="183"/>
      <c r="AJU108" s="183"/>
      <c r="AJV108" s="183"/>
      <c r="AJW108" s="183"/>
      <c r="AJX108" s="183"/>
      <c r="AJY108" s="183"/>
      <c r="AJZ108" s="183"/>
      <c r="AKA108" s="183"/>
      <c r="AKB108" s="183"/>
      <c r="AKC108" s="183"/>
      <c r="AKD108" s="183"/>
      <c r="AKE108" s="183"/>
      <c r="AKF108" s="183"/>
      <c r="AKG108" s="183"/>
      <c r="AKH108" s="183"/>
      <c r="AKI108" s="183"/>
      <c r="AKJ108" s="183"/>
      <c r="AKK108" s="183"/>
      <c r="AKL108" s="183"/>
      <c r="AKM108" s="183"/>
      <c r="AKN108" s="183"/>
      <c r="AKO108" s="183"/>
      <c r="AKP108" s="183"/>
      <c r="AKQ108" s="183"/>
      <c r="AKR108" s="183"/>
      <c r="AKS108" s="183"/>
      <c r="AKT108" s="183"/>
      <c r="AKU108" s="183"/>
      <c r="AKV108" s="183"/>
      <c r="AKW108" s="183"/>
      <c r="AKX108" s="183"/>
      <c r="AKY108" s="183"/>
      <c r="AKZ108" s="183"/>
      <c r="ALA108" s="183"/>
      <c r="ALB108" s="183"/>
      <c r="ALC108" s="183"/>
      <c r="ALD108" s="183"/>
      <c r="ALE108" s="183"/>
      <c r="ALF108" s="183"/>
      <c r="ALG108" s="183"/>
      <c r="ALH108" s="183"/>
      <c r="ALI108" s="183"/>
      <c r="ALJ108" s="183"/>
      <c r="ALK108" s="183"/>
      <c r="ALL108" s="183"/>
      <c r="ALM108" s="183"/>
      <c r="ALN108" s="183"/>
      <c r="ALO108" s="183"/>
      <c r="ALP108" s="183"/>
      <c r="ALQ108" s="183"/>
      <c r="ALR108" s="183"/>
      <c r="ALS108" s="183"/>
      <c r="ALT108" s="183"/>
      <c r="ALU108" s="183"/>
      <c r="ALV108" s="183"/>
      <c r="ALW108" s="183"/>
      <c r="ALX108" s="183"/>
      <c r="ALY108" s="183"/>
      <c r="ALZ108" s="183"/>
      <c r="AMA108" s="183"/>
      <c r="AMB108" s="183"/>
      <c r="AMC108" s="183"/>
      <c r="AMD108" s="183"/>
      <c r="AME108" s="183"/>
      <c r="AMF108" s="183"/>
      <c r="AMG108" s="183"/>
      <c r="AMH108" s="183"/>
    </row>
    <row r="109" spans="1:1022" s="185" customFormat="1" ht="22.5" x14ac:dyDescent="0.3">
      <c r="A109" s="183"/>
      <c r="B109" s="183"/>
      <c r="C109" s="183"/>
      <c r="D109" s="183"/>
      <c r="E109" s="183"/>
      <c r="F109" s="183"/>
      <c r="G109" s="183"/>
      <c r="H109" s="183"/>
      <c r="I109" s="183"/>
      <c r="J109" s="929"/>
      <c r="K109" s="183"/>
      <c r="L109" s="183"/>
      <c r="M109" s="183"/>
      <c r="N109" s="183"/>
      <c r="O109" s="183"/>
      <c r="P109" s="183"/>
      <c r="Q109" s="183"/>
      <c r="R109" s="183"/>
      <c r="S109" s="183"/>
      <c r="T109" s="183"/>
      <c r="U109" s="183"/>
      <c r="V109" s="201"/>
      <c r="W109" s="183"/>
      <c r="X109" s="183"/>
      <c r="Y109" s="183"/>
      <c r="Z109" s="183"/>
      <c r="AA109" s="927"/>
      <c r="AB109" s="927"/>
      <c r="AD109" s="928" t="s">
        <v>2254</v>
      </c>
      <c r="AE109" s="926"/>
      <c r="AF109" s="926"/>
      <c r="AG109" s="183"/>
      <c r="AH109" s="183"/>
      <c r="AI109" s="183"/>
      <c r="AJ109" s="930" t="s">
        <v>2253</v>
      </c>
      <c r="AK109" s="183"/>
      <c r="AL109" s="183"/>
      <c r="AM109" s="183"/>
      <c r="AN109" s="1209" t="s">
        <v>2252</v>
      </c>
      <c r="AO109" s="1209"/>
      <c r="AP109" s="1209"/>
      <c r="AQ109" s="1209"/>
      <c r="AR109" s="1209"/>
      <c r="AS109" s="1209"/>
      <c r="AT109" s="1209"/>
      <c r="AU109" s="1209"/>
      <c r="AV109" s="1209"/>
      <c r="AW109" s="183"/>
      <c r="AX109" s="183"/>
      <c r="AZ109" s="183"/>
      <c r="BA109" s="183"/>
      <c r="BB109" s="183"/>
      <c r="BC109" s="183"/>
      <c r="BD109" s="183"/>
      <c r="BE109" s="183"/>
      <c r="BF109" s="183"/>
      <c r="BG109" s="183"/>
      <c r="BH109" s="183"/>
      <c r="BI109" s="183"/>
      <c r="BJ109" s="183"/>
      <c r="BK109" s="183"/>
      <c r="BL109" s="183"/>
      <c r="BM109" s="183"/>
      <c r="BN109" s="183"/>
      <c r="BO109" s="183"/>
      <c r="BP109" s="183"/>
      <c r="BQ109" s="183"/>
      <c r="BS109" s="183"/>
      <c r="BT109" s="183"/>
      <c r="BU109" s="183"/>
      <c r="BV109" s="183"/>
      <c r="BW109" s="183"/>
      <c r="BX109" s="183"/>
      <c r="BY109" s="183"/>
      <c r="BZ109" s="183"/>
      <c r="CA109" s="183"/>
      <c r="CB109" s="183"/>
      <c r="CC109" s="183"/>
      <c r="CD109" s="183"/>
      <c r="CE109" s="183"/>
      <c r="CF109" s="183"/>
      <c r="CG109" s="183"/>
      <c r="CH109" s="183"/>
      <c r="CI109" s="183"/>
      <c r="CJ109" s="183"/>
      <c r="CK109" s="183"/>
      <c r="CL109" s="183"/>
      <c r="CM109" s="183"/>
      <c r="CN109" s="183"/>
      <c r="CO109" s="183"/>
      <c r="CP109" s="183"/>
      <c r="CQ109" s="183"/>
      <c r="CR109" s="183"/>
      <c r="CS109" s="183"/>
      <c r="CT109" s="183"/>
      <c r="CU109" s="183"/>
      <c r="CV109" s="183"/>
      <c r="CW109" s="183"/>
      <c r="CX109" s="183"/>
      <c r="CY109" s="183"/>
      <c r="CZ109" s="183"/>
      <c r="DA109" s="183"/>
      <c r="DB109" s="183"/>
      <c r="DC109" s="183"/>
      <c r="DD109" s="183"/>
      <c r="DE109" s="183"/>
      <c r="DF109" s="183"/>
      <c r="DG109" s="183"/>
      <c r="DH109" s="183"/>
      <c r="DI109" s="183"/>
      <c r="DJ109" s="183"/>
      <c r="DK109" s="183"/>
      <c r="DL109" s="183"/>
      <c r="DM109" s="183"/>
      <c r="DN109" s="183"/>
      <c r="DO109" s="183"/>
      <c r="DP109" s="183"/>
      <c r="DQ109" s="183"/>
      <c r="DR109" s="183"/>
      <c r="DS109" s="183"/>
      <c r="DT109" s="183"/>
      <c r="DU109" s="183"/>
      <c r="DV109" s="183"/>
      <c r="DW109" s="183"/>
      <c r="DX109" s="183"/>
      <c r="DY109" s="183"/>
      <c r="DZ109" s="183"/>
      <c r="EA109" s="183"/>
      <c r="EB109" s="183"/>
      <c r="EC109" s="183"/>
      <c r="ED109" s="183"/>
      <c r="EE109" s="183"/>
      <c r="EF109" s="183"/>
      <c r="EG109" s="183"/>
      <c r="EH109" s="183"/>
      <c r="EI109" s="183"/>
      <c r="EJ109" s="183"/>
      <c r="EK109" s="183"/>
      <c r="EL109" s="183"/>
      <c r="EM109" s="183"/>
      <c r="EN109" s="183"/>
      <c r="EO109" s="183"/>
      <c r="EP109" s="183"/>
      <c r="EQ109" s="183"/>
      <c r="ER109" s="183"/>
      <c r="ES109" s="183"/>
      <c r="ET109" s="183"/>
      <c r="EU109" s="183"/>
      <c r="EV109" s="183"/>
      <c r="EW109" s="183"/>
      <c r="EX109" s="183"/>
      <c r="EY109" s="183"/>
      <c r="EZ109" s="183"/>
      <c r="FA109" s="183"/>
      <c r="FB109" s="183"/>
      <c r="FC109" s="183"/>
      <c r="FD109" s="183"/>
      <c r="FE109" s="183"/>
      <c r="FF109" s="183"/>
      <c r="FG109" s="183"/>
      <c r="FH109" s="183"/>
      <c r="FI109" s="183"/>
      <c r="FJ109" s="183"/>
      <c r="FK109" s="183"/>
      <c r="FL109" s="183"/>
      <c r="FM109" s="183"/>
      <c r="FN109" s="183"/>
      <c r="FO109" s="183"/>
      <c r="FP109" s="183"/>
      <c r="FQ109" s="183"/>
      <c r="FR109" s="183"/>
      <c r="FS109" s="183"/>
      <c r="FT109" s="183"/>
      <c r="FU109" s="183"/>
      <c r="FV109" s="183"/>
      <c r="FW109" s="183"/>
      <c r="FX109" s="183"/>
      <c r="FY109" s="183"/>
      <c r="FZ109" s="183"/>
      <c r="GA109" s="183"/>
      <c r="GB109" s="183"/>
      <c r="GC109" s="183"/>
      <c r="GD109" s="183"/>
      <c r="GE109" s="183"/>
      <c r="GF109" s="183"/>
      <c r="GG109" s="183"/>
      <c r="GH109" s="183"/>
      <c r="GI109" s="183"/>
      <c r="GJ109" s="183"/>
      <c r="GK109" s="183"/>
      <c r="GL109" s="183"/>
      <c r="GM109" s="183"/>
      <c r="GN109" s="183"/>
      <c r="GO109" s="183"/>
      <c r="GP109" s="183"/>
      <c r="GQ109" s="183"/>
      <c r="GR109" s="183"/>
      <c r="GS109" s="183"/>
      <c r="GT109" s="183"/>
      <c r="GU109" s="183"/>
      <c r="GV109" s="183"/>
      <c r="GW109" s="183"/>
      <c r="GX109" s="183"/>
      <c r="GY109" s="183"/>
      <c r="GZ109" s="183"/>
      <c r="HA109" s="183"/>
      <c r="HB109" s="183"/>
      <c r="HC109" s="183"/>
      <c r="HD109" s="183"/>
      <c r="HE109" s="183"/>
      <c r="HF109" s="183"/>
      <c r="HG109" s="183"/>
      <c r="HH109" s="183"/>
      <c r="HI109" s="183"/>
      <c r="HJ109" s="183"/>
      <c r="HK109" s="183"/>
      <c r="HL109" s="183"/>
      <c r="HM109" s="183"/>
      <c r="HN109" s="183"/>
      <c r="HO109" s="183"/>
      <c r="HP109" s="183"/>
      <c r="HQ109" s="183"/>
      <c r="HR109" s="183"/>
      <c r="HS109" s="183"/>
      <c r="HT109" s="183"/>
      <c r="HU109" s="183"/>
      <c r="HV109" s="183"/>
      <c r="HW109" s="183"/>
      <c r="HX109" s="183"/>
      <c r="HY109" s="183"/>
      <c r="HZ109" s="183"/>
      <c r="IA109" s="183"/>
      <c r="IB109" s="183"/>
      <c r="IC109" s="183"/>
      <c r="ID109" s="183"/>
      <c r="IE109" s="183"/>
      <c r="IF109" s="183"/>
      <c r="IG109" s="183"/>
      <c r="IH109" s="183"/>
      <c r="II109" s="183"/>
      <c r="IJ109" s="183"/>
      <c r="IK109" s="183"/>
      <c r="IL109" s="183"/>
      <c r="IM109" s="183"/>
      <c r="IN109" s="183"/>
      <c r="IO109" s="183"/>
      <c r="IP109" s="183"/>
      <c r="IQ109" s="183"/>
      <c r="IR109" s="183"/>
      <c r="IS109" s="183"/>
      <c r="IT109" s="183"/>
      <c r="IU109" s="183"/>
      <c r="IV109" s="183"/>
      <c r="IW109" s="183"/>
      <c r="IX109" s="183"/>
      <c r="IY109" s="183"/>
      <c r="IZ109" s="183"/>
      <c r="JA109" s="183"/>
      <c r="JB109" s="183"/>
      <c r="JC109" s="183"/>
      <c r="JD109" s="183"/>
      <c r="JE109" s="183"/>
      <c r="JF109" s="183"/>
      <c r="JG109" s="183"/>
      <c r="JH109" s="183"/>
      <c r="JI109" s="183"/>
      <c r="JJ109" s="183"/>
      <c r="JK109" s="183"/>
      <c r="JL109" s="183"/>
      <c r="JM109" s="183"/>
      <c r="JN109" s="183"/>
      <c r="JO109" s="183"/>
      <c r="JP109" s="183"/>
      <c r="JQ109" s="183"/>
      <c r="JR109" s="183"/>
      <c r="JS109" s="183"/>
      <c r="JT109" s="183"/>
      <c r="JU109" s="183"/>
      <c r="JV109" s="183"/>
      <c r="JW109" s="183"/>
      <c r="JX109" s="183"/>
      <c r="JY109" s="183"/>
      <c r="JZ109" s="183"/>
      <c r="KA109" s="183"/>
      <c r="KB109" s="183"/>
      <c r="KC109" s="183"/>
      <c r="KD109" s="183"/>
      <c r="KE109" s="183"/>
      <c r="KF109" s="183"/>
      <c r="KG109" s="183"/>
      <c r="KH109" s="183"/>
      <c r="KI109" s="183"/>
      <c r="KJ109" s="183"/>
      <c r="KK109" s="183"/>
      <c r="KL109" s="183"/>
      <c r="KM109" s="183"/>
      <c r="KN109" s="183"/>
      <c r="KO109" s="183"/>
      <c r="KP109" s="183"/>
      <c r="KQ109" s="183"/>
      <c r="KR109" s="183"/>
      <c r="KS109" s="183"/>
      <c r="KT109" s="183"/>
      <c r="KU109" s="183"/>
      <c r="KV109" s="183"/>
      <c r="KW109" s="183"/>
      <c r="KX109" s="183"/>
      <c r="KY109" s="183"/>
      <c r="KZ109" s="183"/>
      <c r="LA109" s="183"/>
      <c r="LB109" s="183"/>
      <c r="LC109" s="183"/>
      <c r="LD109" s="183"/>
      <c r="LE109" s="183"/>
      <c r="LF109" s="183"/>
      <c r="LG109" s="183"/>
      <c r="LH109" s="183"/>
      <c r="LI109" s="183"/>
      <c r="LJ109" s="183"/>
      <c r="LK109" s="183"/>
      <c r="LL109" s="183"/>
      <c r="LM109" s="183"/>
      <c r="LN109" s="183"/>
      <c r="LO109" s="183"/>
      <c r="LP109" s="183"/>
      <c r="LQ109" s="183"/>
      <c r="LR109" s="183"/>
      <c r="LS109" s="183"/>
      <c r="LT109" s="183"/>
      <c r="LU109" s="183"/>
      <c r="LV109" s="183"/>
      <c r="LW109" s="183"/>
      <c r="LX109" s="183"/>
      <c r="LY109" s="183"/>
      <c r="LZ109" s="183"/>
      <c r="MA109" s="183"/>
      <c r="MB109" s="183"/>
      <c r="MC109" s="183"/>
      <c r="MD109" s="183"/>
      <c r="ME109" s="183"/>
      <c r="MF109" s="183"/>
      <c r="MG109" s="183"/>
      <c r="MH109" s="183"/>
      <c r="MI109" s="183"/>
      <c r="MJ109" s="183"/>
      <c r="MK109" s="183"/>
      <c r="ML109" s="183"/>
      <c r="MM109" s="183"/>
      <c r="MN109" s="183"/>
      <c r="MO109" s="183"/>
      <c r="MP109" s="183"/>
      <c r="MQ109" s="183"/>
      <c r="MR109" s="183"/>
      <c r="MS109" s="183"/>
      <c r="MT109" s="183"/>
      <c r="MU109" s="183"/>
      <c r="MV109" s="183"/>
      <c r="MW109" s="183"/>
      <c r="MX109" s="183"/>
      <c r="MY109" s="183"/>
      <c r="MZ109" s="183"/>
      <c r="NA109" s="183"/>
      <c r="NB109" s="183"/>
      <c r="NC109" s="183"/>
      <c r="ND109" s="183"/>
      <c r="NE109" s="183"/>
      <c r="NF109" s="183"/>
      <c r="NG109" s="183"/>
      <c r="NH109" s="183"/>
      <c r="NI109" s="183"/>
      <c r="NJ109" s="183"/>
      <c r="NK109" s="183"/>
      <c r="NL109" s="183"/>
      <c r="NM109" s="183"/>
      <c r="NN109" s="183"/>
      <c r="NO109" s="183"/>
      <c r="NP109" s="183"/>
      <c r="NQ109" s="183"/>
      <c r="NR109" s="183"/>
      <c r="NS109" s="183"/>
      <c r="NT109" s="183"/>
      <c r="NU109" s="183"/>
      <c r="NV109" s="183"/>
      <c r="NW109" s="183"/>
      <c r="NX109" s="183"/>
      <c r="NY109" s="183"/>
      <c r="NZ109" s="183"/>
      <c r="OA109" s="183"/>
      <c r="OB109" s="183"/>
      <c r="OC109" s="183"/>
      <c r="OD109" s="183"/>
      <c r="OE109" s="183"/>
      <c r="OF109" s="183"/>
      <c r="OG109" s="183"/>
      <c r="OH109" s="183"/>
      <c r="OI109" s="183"/>
      <c r="OJ109" s="183"/>
      <c r="OK109" s="183"/>
      <c r="OL109" s="183"/>
      <c r="OM109" s="183"/>
      <c r="ON109" s="183"/>
      <c r="OO109" s="183"/>
      <c r="OP109" s="183"/>
      <c r="OQ109" s="183"/>
      <c r="OR109" s="183"/>
      <c r="OS109" s="183"/>
      <c r="OT109" s="183"/>
      <c r="OU109" s="183"/>
      <c r="OV109" s="183"/>
      <c r="OW109" s="183"/>
      <c r="OX109" s="183"/>
      <c r="OY109" s="183"/>
      <c r="OZ109" s="183"/>
      <c r="PA109" s="183"/>
      <c r="PB109" s="183"/>
      <c r="PC109" s="183"/>
      <c r="PD109" s="183"/>
      <c r="PE109" s="183"/>
      <c r="PF109" s="183"/>
      <c r="PG109" s="183"/>
      <c r="PH109" s="183"/>
      <c r="PI109" s="183"/>
      <c r="PJ109" s="183"/>
      <c r="PK109" s="183"/>
      <c r="PL109" s="183"/>
      <c r="PM109" s="183"/>
      <c r="PN109" s="183"/>
      <c r="PO109" s="183"/>
      <c r="PP109" s="183"/>
      <c r="PQ109" s="183"/>
      <c r="PR109" s="183"/>
      <c r="PS109" s="183"/>
      <c r="PT109" s="183"/>
      <c r="PU109" s="183"/>
      <c r="PV109" s="183"/>
      <c r="PW109" s="183"/>
      <c r="PX109" s="183"/>
      <c r="PY109" s="183"/>
      <c r="PZ109" s="183"/>
      <c r="QA109" s="183"/>
      <c r="QB109" s="183"/>
      <c r="QC109" s="183"/>
      <c r="QD109" s="183"/>
      <c r="QE109" s="183"/>
      <c r="QF109" s="183"/>
      <c r="QG109" s="183"/>
      <c r="QH109" s="183"/>
      <c r="QI109" s="183"/>
      <c r="QJ109" s="183"/>
      <c r="QK109" s="183"/>
      <c r="QL109" s="183"/>
      <c r="QM109" s="183"/>
      <c r="QN109" s="183"/>
      <c r="QO109" s="183"/>
      <c r="QP109" s="183"/>
      <c r="QQ109" s="183"/>
      <c r="QR109" s="183"/>
      <c r="QS109" s="183"/>
      <c r="QT109" s="183"/>
      <c r="QU109" s="183"/>
      <c r="QV109" s="183"/>
      <c r="QW109" s="183"/>
      <c r="QX109" s="183"/>
      <c r="QY109" s="183"/>
      <c r="QZ109" s="183"/>
      <c r="RA109" s="183"/>
      <c r="RB109" s="183"/>
      <c r="RC109" s="183"/>
      <c r="RD109" s="183"/>
      <c r="RE109" s="183"/>
      <c r="RF109" s="183"/>
      <c r="RG109" s="183"/>
      <c r="RH109" s="183"/>
      <c r="RI109" s="183"/>
      <c r="RJ109" s="183"/>
      <c r="RK109" s="183"/>
      <c r="RL109" s="183"/>
      <c r="RM109" s="183"/>
      <c r="RN109" s="183"/>
      <c r="RO109" s="183"/>
      <c r="RP109" s="183"/>
      <c r="RQ109" s="183"/>
      <c r="RR109" s="183"/>
      <c r="RS109" s="183"/>
      <c r="RT109" s="183"/>
      <c r="RU109" s="183"/>
      <c r="RV109" s="183"/>
      <c r="RW109" s="183"/>
      <c r="RX109" s="183"/>
      <c r="RY109" s="183"/>
      <c r="RZ109" s="183"/>
      <c r="SA109" s="183"/>
      <c r="SB109" s="183"/>
      <c r="SC109" s="183"/>
      <c r="SD109" s="183"/>
      <c r="SE109" s="183"/>
      <c r="SF109" s="183"/>
      <c r="SG109" s="183"/>
      <c r="SH109" s="183"/>
      <c r="SI109" s="183"/>
      <c r="SJ109" s="183"/>
      <c r="SK109" s="183"/>
      <c r="SL109" s="183"/>
      <c r="SM109" s="183"/>
      <c r="SN109" s="183"/>
      <c r="SO109" s="183"/>
      <c r="SP109" s="183"/>
      <c r="SQ109" s="183"/>
      <c r="SR109" s="183"/>
      <c r="SS109" s="183"/>
      <c r="ST109" s="183"/>
      <c r="SU109" s="183"/>
      <c r="SV109" s="183"/>
      <c r="SW109" s="183"/>
      <c r="SX109" s="183"/>
      <c r="SY109" s="183"/>
      <c r="SZ109" s="183"/>
      <c r="TA109" s="183"/>
      <c r="TB109" s="183"/>
      <c r="TC109" s="183"/>
      <c r="TD109" s="183"/>
      <c r="TE109" s="183"/>
      <c r="TF109" s="183"/>
      <c r="TG109" s="183"/>
      <c r="TH109" s="183"/>
      <c r="TI109" s="183"/>
      <c r="TJ109" s="183"/>
      <c r="TK109" s="183"/>
      <c r="TL109" s="183"/>
      <c r="TM109" s="183"/>
      <c r="TN109" s="183"/>
      <c r="TO109" s="183"/>
      <c r="TP109" s="183"/>
      <c r="TQ109" s="183"/>
      <c r="TR109" s="183"/>
      <c r="TS109" s="183"/>
      <c r="TT109" s="183"/>
      <c r="TU109" s="183"/>
      <c r="TV109" s="183"/>
      <c r="TW109" s="183"/>
      <c r="TX109" s="183"/>
      <c r="TY109" s="183"/>
      <c r="TZ109" s="183"/>
      <c r="UA109" s="183"/>
      <c r="UB109" s="183"/>
      <c r="UC109" s="183"/>
      <c r="UD109" s="183"/>
      <c r="UE109" s="183"/>
      <c r="UF109" s="183"/>
      <c r="UG109" s="183"/>
      <c r="UH109" s="183"/>
      <c r="UI109" s="183"/>
      <c r="UJ109" s="183"/>
      <c r="UK109" s="183"/>
      <c r="UL109" s="183"/>
      <c r="UM109" s="183"/>
      <c r="UN109" s="183"/>
      <c r="UO109" s="183"/>
      <c r="UP109" s="183"/>
      <c r="UQ109" s="183"/>
      <c r="UR109" s="183"/>
      <c r="US109" s="183"/>
      <c r="UT109" s="183"/>
      <c r="UU109" s="183"/>
      <c r="UV109" s="183"/>
      <c r="UW109" s="183"/>
      <c r="UX109" s="183"/>
      <c r="UY109" s="183"/>
      <c r="UZ109" s="183"/>
      <c r="VA109" s="183"/>
      <c r="VB109" s="183"/>
      <c r="VC109" s="183"/>
      <c r="VD109" s="183"/>
      <c r="VE109" s="183"/>
      <c r="VF109" s="183"/>
      <c r="VG109" s="183"/>
      <c r="VH109" s="183"/>
      <c r="VI109" s="183"/>
      <c r="VJ109" s="183"/>
      <c r="VK109" s="183"/>
      <c r="VL109" s="183"/>
      <c r="VM109" s="183"/>
      <c r="VN109" s="183"/>
      <c r="VO109" s="183"/>
      <c r="VP109" s="183"/>
      <c r="VQ109" s="183"/>
      <c r="VR109" s="183"/>
      <c r="VS109" s="183"/>
      <c r="VT109" s="183"/>
      <c r="VU109" s="183"/>
      <c r="VV109" s="183"/>
      <c r="VW109" s="183"/>
      <c r="VX109" s="183"/>
      <c r="VY109" s="183"/>
      <c r="VZ109" s="183"/>
      <c r="WA109" s="183"/>
      <c r="WB109" s="183"/>
      <c r="WC109" s="183"/>
      <c r="WD109" s="183"/>
      <c r="WE109" s="183"/>
      <c r="WF109" s="183"/>
      <c r="WG109" s="183"/>
      <c r="WH109" s="183"/>
      <c r="WI109" s="183"/>
      <c r="WJ109" s="183"/>
      <c r="WK109" s="183"/>
      <c r="WL109" s="183"/>
      <c r="WM109" s="183"/>
      <c r="WN109" s="183"/>
      <c r="WO109" s="183"/>
      <c r="WP109" s="183"/>
      <c r="WQ109" s="183"/>
      <c r="WR109" s="183"/>
      <c r="WS109" s="183"/>
      <c r="WT109" s="183"/>
      <c r="WU109" s="183"/>
      <c r="WV109" s="183"/>
      <c r="WW109" s="183"/>
      <c r="WX109" s="183"/>
      <c r="WY109" s="183"/>
      <c r="WZ109" s="183"/>
      <c r="XA109" s="183"/>
      <c r="XB109" s="183"/>
      <c r="XC109" s="183"/>
      <c r="XD109" s="183"/>
      <c r="XE109" s="183"/>
      <c r="XF109" s="183"/>
      <c r="XG109" s="183"/>
      <c r="XH109" s="183"/>
      <c r="XI109" s="183"/>
      <c r="XJ109" s="183"/>
      <c r="XK109" s="183"/>
      <c r="XL109" s="183"/>
      <c r="XM109" s="183"/>
      <c r="XN109" s="183"/>
      <c r="XO109" s="183"/>
      <c r="XP109" s="183"/>
      <c r="XQ109" s="183"/>
      <c r="XR109" s="183"/>
      <c r="XS109" s="183"/>
      <c r="XT109" s="183"/>
      <c r="XU109" s="183"/>
      <c r="XV109" s="183"/>
      <c r="XW109" s="183"/>
      <c r="XX109" s="183"/>
      <c r="XY109" s="183"/>
      <c r="XZ109" s="183"/>
      <c r="YA109" s="183"/>
      <c r="YB109" s="183"/>
      <c r="YC109" s="183"/>
      <c r="YD109" s="183"/>
      <c r="YE109" s="183"/>
      <c r="YF109" s="183"/>
      <c r="YG109" s="183"/>
      <c r="YH109" s="183"/>
      <c r="YI109" s="183"/>
      <c r="YJ109" s="183"/>
      <c r="YK109" s="183"/>
      <c r="YL109" s="183"/>
      <c r="YM109" s="183"/>
      <c r="YN109" s="183"/>
      <c r="YO109" s="183"/>
      <c r="YP109" s="183"/>
      <c r="YQ109" s="183"/>
      <c r="YR109" s="183"/>
      <c r="YS109" s="183"/>
      <c r="YT109" s="183"/>
      <c r="YU109" s="183"/>
      <c r="YV109" s="183"/>
      <c r="YW109" s="183"/>
      <c r="YX109" s="183"/>
      <c r="YY109" s="183"/>
      <c r="YZ109" s="183"/>
      <c r="ZA109" s="183"/>
      <c r="ZB109" s="183"/>
      <c r="ZC109" s="183"/>
      <c r="ZD109" s="183"/>
      <c r="ZE109" s="183"/>
      <c r="ZF109" s="183"/>
      <c r="ZG109" s="183"/>
      <c r="ZH109" s="183"/>
      <c r="ZI109" s="183"/>
      <c r="ZJ109" s="183"/>
      <c r="ZK109" s="183"/>
      <c r="ZL109" s="183"/>
      <c r="ZM109" s="183"/>
      <c r="ZN109" s="183"/>
      <c r="ZO109" s="183"/>
      <c r="ZP109" s="183"/>
      <c r="ZQ109" s="183"/>
      <c r="ZR109" s="183"/>
      <c r="ZS109" s="183"/>
      <c r="ZT109" s="183"/>
      <c r="ZU109" s="183"/>
      <c r="ZV109" s="183"/>
      <c r="ZW109" s="183"/>
      <c r="ZX109" s="183"/>
      <c r="ZY109" s="183"/>
      <c r="ZZ109" s="183"/>
      <c r="AAA109" s="183"/>
      <c r="AAB109" s="183"/>
      <c r="AAC109" s="183"/>
      <c r="AAD109" s="183"/>
      <c r="AAE109" s="183"/>
      <c r="AAF109" s="183"/>
      <c r="AAG109" s="183"/>
      <c r="AAH109" s="183"/>
      <c r="AAI109" s="183"/>
      <c r="AAJ109" s="183"/>
      <c r="AAK109" s="183"/>
      <c r="AAL109" s="183"/>
      <c r="AAM109" s="183"/>
      <c r="AAN109" s="183"/>
      <c r="AAO109" s="183"/>
      <c r="AAP109" s="183"/>
      <c r="AAQ109" s="183"/>
      <c r="AAR109" s="183"/>
      <c r="AAS109" s="183"/>
      <c r="AAT109" s="183"/>
      <c r="AAU109" s="183"/>
      <c r="AAV109" s="183"/>
      <c r="AAW109" s="183"/>
      <c r="AAX109" s="183"/>
      <c r="AAY109" s="183"/>
      <c r="AAZ109" s="183"/>
      <c r="ABA109" s="183"/>
      <c r="ABB109" s="183"/>
      <c r="ABC109" s="183"/>
      <c r="ABD109" s="183"/>
      <c r="ABE109" s="183"/>
      <c r="ABF109" s="183"/>
      <c r="ABG109" s="183"/>
      <c r="ABH109" s="183"/>
      <c r="ABI109" s="183"/>
      <c r="ABJ109" s="183"/>
      <c r="ABK109" s="183"/>
      <c r="ABL109" s="183"/>
      <c r="ABM109" s="183"/>
      <c r="ABN109" s="183"/>
      <c r="ABO109" s="183"/>
      <c r="ABP109" s="183"/>
      <c r="ABQ109" s="183"/>
      <c r="ABR109" s="183"/>
      <c r="ABS109" s="183"/>
      <c r="ABT109" s="183"/>
      <c r="ABU109" s="183"/>
      <c r="ABV109" s="183"/>
      <c r="ABW109" s="183"/>
      <c r="ABX109" s="183"/>
      <c r="ABY109" s="183"/>
      <c r="ABZ109" s="183"/>
      <c r="ACA109" s="183"/>
      <c r="ACB109" s="183"/>
      <c r="ACC109" s="183"/>
      <c r="ACD109" s="183"/>
      <c r="ACE109" s="183"/>
      <c r="ACF109" s="183"/>
      <c r="ACG109" s="183"/>
      <c r="ACH109" s="183"/>
      <c r="ACI109" s="183"/>
      <c r="ACJ109" s="183"/>
      <c r="ACK109" s="183"/>
      <c r="ACL109" s="183"/>
      <c r="ACM109" s="183"/>
      <c r="ACN109" s="183"/>
      <c r="ACO109" s="183"/>
      <c r="ACP109" s="183"/>
      <c r="ACQ109" s="183"/>
      <c r="ACR109" s="183"/>
      <c r="ACS109" s="183"/>
      <c r="ACT109" s="183"/>
      <c r="ACU109" s="183"/>
      <c r="ACV109" s="183"/>
      <c r="ACW109" s="183"/>
      <c r="ACX109" s="183"/>
      <c r="ACY109" s="183"/>
      <c r="ACZ109" s="183"/>
      <c r="ADA109" s="183"/>
      <c r="ADB109" s="183"/>
      <c r="ADC109" s="183"/>
      <c r="ADD109" s="183"/>
      <c r="ADE109" s="183"/>
      <c r="ADF109" s="183"/>
      <c r="ADG109" s="183"/>
      <c r="ADH109" s="183"/>
      <c r="ADI109" s="183"/>
      <c r="ADJ109" s="183"/>
      <c r="ADK109" s="183"/>
      <c r="ADL109" s="183"/>
      <c r="ADM109" s="183"/>
      <c r="ADN109" s="183"/>
      <c r="ADO109" s="183"/>
      <c r="ADP109" s="183"/>
      <c r="ADQ109" s="183"/>
      <c r="ADR109" s="183"/>
      <c r="ADS109" s="183"/>
      <c r="ADT109" s="183"/>
      <c r="ADU109" s="183"/>
      <c r="ADV109" s="183"/>
      <c r="ADW109" s="183"/>
      <c r="ADX109" s="183"/>
      <c r="ADY109" s="183"/>
      <c r="ADZ109" s="183"/>
      <c r="AEA109" s="183"/>
      <c r="AEB109" s="183"/>
      <c r="AEC109" s="183"/>
      <c r="AED109" s="183"/>
      <c r="AEE109" s="183"/>
      <c r="AEF109" s="183"/>
      <c r="AEG109" s="183"/>
      <c r="AEH109" s="183"/>
      <c r="AEI109" s="183"/>
      <c r="AEJ109" s="183"/>
      <c r="AEK109" s="183"/>
      <c r="AEL109" s="183"/>
      <c r="AEM109" s="183"/>
      <c r="AEN109" s="183"/>
      <c r="AEO109" s="183"/>
      <c r="AEP109" s="183"/>
      <c r="AEQ109" s="183"/>
      <c r="AER109" s="183"/>
      <c r="AES109" s="183"/>
      <c r="AET109" s="183"/>
      <c r="AEU109" s="183"/>
      <c r="AEV109" s="183"/>
      <c r="AEW109" s="183"/>
      <c r="AEX109" s="183"/>
      <c r="AEY109" s="183"/>
      <c r="AEZ109" s="183"/>
      <c r="AFA109" s="183"/>
      <c r="AFB109" s="183"/>
      <c r="AFC109" s="183"/>
      <c r="AFD109" s="183"/>
      <c r="AFE109" s="183"/>
      <c r="AFF109" s="183"/>
      <c r="AFG109" s="183"/>
      <c r="AFH109" s="183"/>
      <c r="AFI109" s="183"/>
      <c r="AFJ109" s="183"/>
      <c r="AFK109" s="183"/>
      <c r="AFL109" s="183"/>
      <c r="AFM109" s="183"/>
      <c r="AFN109" s="183"/>
      <c r="AFO109" s="183"/>
      <c r="AFP109" s="183"/>
      <c r="AFQ109" s="183"/>
      <c r="AFR109" s="183"/>
      <c r="AFS109" s="183"/>
      <c r="AFT109" s="183"/>
      <c r="AFU109" s="183"/>
      <c r="AFV109" s="183"/>
      <c r="AFW109" s="183"/>
      <c r="AFX109" s="183"/>
      <c r="AFY109" s="183"/>
      <c r="AFZ109" s="183"/>
      <c r="AGA109" s="183"/>
      <c r="AGB109" s="183"/>
      <c r="AGC109" s="183"/>
      <c r="AGD109" s="183"/>
      <c r="AGE109" s="183"/>
      <c r="AGF109" s="183"/>
      <c r="AGG109" s="183"/>
      <c r="AGH109" s="183"/>
      <c r="AGI109" s="183"/>
      <c r="AGJ109" s="183"/>
      <c r="AGK109" s="183"/>
      <c r="AGL109" s="183"/>
      <c r="AGM109" s="183"/>
      <c r="AGN109" s="183"/>
      <c r="AGO109" s="183"/>
      <c r="AGP109" s="183"/>
      <c r="AGQ109" s="183"/>
      <c r="AGR109" s="183"/>
      <c r="AGS109" s="183"/>
      <c r="AGT109" s="183"/>
      <c r="AGU109" s="183"/>
      <c r="AGV109" s="183"/>
      <c r="AGW109" s="183"/>
      <c r="AGX109" s="183"/>
      <c r="AGY109" s="183"/>
      <c r="AGZ109" s="183"/>
      <c r="AHA109" s="183"/>
      <c r="AHB109" s="183"/>
      <c r="AHC109" s="183"/>
      <c r="AHD109" s="183"/>
      <c r="AHE109" s="183"/>
      <c r="AHF109" s="183"/>
      <c r="AHG109" s="183"/>
      <c r="AHH109" s="183"/>
      <c r="AHI109" s="183"/>
      <c r="AHJ109" s="183"/>
      <c r="AHK109" s="183"/>
      <c r="AHL109" s="183"/>
      <c r="AHM109" s="183"/>
      <c r="AHN109" s="183"/>
      <c r="AHO109" s="183"/>
      <c r="AHP109" s="183"/>
      <c r="AHQ109" s="183"/>
      <c r="AHR109" s="183"/>
      <c r="AHS109" s="183"/>
      <c r="AHT109" s="183"/>
      <c r="AHU109" s="183"/>
      <c r="AHV109" s="183"/>
      <c r="AHW109" s="183"/>
      <c r="AHX109" s="183"/>
      <c r="AHY109" s="183"/>
      <c r="AHZ109" s="183"/>
      <c r="AIA109" s="183"/>
      <c r="AIB109" s="183"/>
      <c r="AIC109" s="183"/>
      <c r="AID109" s="183"/>
      <c r="AIE109" s="183"/>
      <c r="AIF109" s="183"/>
      <c r="AIG109" s="183"/>
      <c r="AIH109" s="183"/>
      <c r="AII109" s="183"/>
      <c r="AIJ109" s="183"/>
      <c r="AIK109" s="183"/>
      <c r="AIL109" s="183"/>
      <c r="AIM109" s="183"/>
      <c r="AIN109" s="183"/>
      <c r="AIO109" s="183"/>
      <c r="AIP109" s="183"/>
      <c r="AIQ109" s="183"/>
      <c r="AIR109" s="183"/>
      <c r="AIS109" s="183"/>
      <c r="AIT109" s="183"/>
      <c r="AIU109" s="183"/>
      <c r="AIV109" s="183"/>
      <c r="AIW109" s="183"/>
      <c r="AIX109" s="183"/>
      <c r="AIY109" s="183"/>
      <c r="AIZ109" s="183"/>
      <c r="AJA109" s="183"/>
      <c r="AJB109" s="183"/>
      <c r="AJC109" s="183"/>
      <c r="AJD109" s="183"/>
      <c r="AJE109" s="183"/>
      <c r="AJF109" s="183"/>
      <c r="AJG109" s="183"/>
      <c r="AJH109" s="183"/>
      <c r="AJI109" s="183"/>
      <c r="AJJ109" s="183"/>
      <c r="AJK109" s="183"/>
      <c r="AJL109" s="183"/>
      <c r="AJM109" s="183"/>
      <c r="AJN109" s="183"/>
      <c r="AJO109" s="183"/>
      <c r="AJP109" s="183"/>
      <c r="AJQ109" s="183"/>
      <c r="AJR109" s="183"/>
      <c r="AJS109" s="183"/>
      <c r="AJT109" s="183"/>
      <c r="AJU109" s="183"/>
      <c r="AJV109" s="183"/>
      <c r="AJW109" s="183"/>
      <c r="AJX109" s="183"/>
      <c r="AJY109" s="183"/>
      <c r="AJZ109" s="183"/>
      <c r="AKA109" s="183"/>
      <c r="AKB109" s="183"/>
      <c r="AKC109" s="183"/>
      <c r="AKD109" s="183"/>
      <c r="AKE109" s="183"/>
      <c r="AKF109" s="183"/>
      <c r="AKG109" s="183"/>
      <c r="AKH109" s="183"/>
      <c r="AKI109" s="183"/>
      <c r="AKJ109" s="183"/>
      <c r="AKK109" s="183"/>
      <c r="AKL109" s="183"/>
      <c r="AKM109" s="183"/>
      <c r="AKN109" s="183"/>
      <c r="AKO109" s="183"/>
      <c r="AKP109" s="183"/>
      <c r="AKQ109" s="183"/>
      <c r="AKR109" s="183"/>
      <c r="AKS109" s="183"/>
      <c r="AKT109" s="183"/>
      <c r="AKU109" s="183"/>
      <c r="AKV109" s="183"/>
      <c r="AKW109" s="183"/>
      <c r="AKX109" s="183"/>
      <c r="AKY109" s="183"/>
      <c r="AKZ109" s="183"/>
      <c r="ALA109" s="183"/>
      <c r="ALB109" s="183"/>
      <c r="ALC109" s="183"/>
      <c r="ALD109" s="183"/>
      <c r="ALE109" s="183"/>
      <c r="ALF109" s="183"/>
      <c r="ALG109" s="183"/>
      <c r="ALH109" s="183"/>
      <c r="ALI109" s="183"/>
      <c r="ALJ109" s="183"/>
      <c r="ALK109" s="183"/>
      <c r="ALL109" s="183"/>
      <c r="ALM109" s="183"/>
      <c r="ALN109" s="183"/>
      <c r="ALO109" s="183"/>
      <c r="ALP109" s="183"/>
      <c r="ALQ109" s="183"/>
      <c r="ALR109" s="183"/>
      <c r="ALS109" s="183"/>
      <c r="ALT109" s="183"/>
      <c r="ALU109" s="183"/>
      <c r="ALV109" s="183"/>
      <c r="ALW109" s="183"/>
      <c r="ALX109" s="183"/>
      <c r="ALY109" s="183"/>
      <c r="ALZ109" s="183"/>
      <c r="AMA109" s="183"/>
      <c r="AMB109" s="183"/>
      <c r="AMC109" s="183"/>
      <c r="AMD109" s="183"/>
      <c r="AME109" s="183"/>
      <c r="AMF109" s="183"/>
      <c r="AMG109" s="183"/>
      <c r="AMH109" s="183"/>
    </row>
    <row r="110" spans="1:1022" s="185" customFormat="1" ht="23.25" customHeight="1" x14ac:dyDescent="0.3">
      <c r="A110" s="183"/>
      <c r="B110" s="183"/>
      <c r="C110" s="183"/>
      <c r="D110" s="183"/>
      <c r="E110" s="183"/>
      <c r="F110" s="183"/>
      <c r="G110" s="183"/>
      <c r="H110" s="183"/>
      <c r="I110" s="183"/>
      <c r="J110" s="929"/>
      <c r="K110" s="183"/>
      <c r="L110" s="183"/>
      <c r="M110" s="183"/>
      <c r="N110" s="183"/>
      <c r="O110" s="183"/>
      <c r="P110" s="183"/>
      <c r="Q110" s="183"/>
      <c r="R110" s="183"/>
      <c r="S110" s="183"/>
      <c r="T110" s="183"/>
      <c r="U110" s="183"/>
      <c r="V110" s="926"/>
      <c r="W110" s="183"/>
      <c r="X110" s="183"/>
      <c r="Y110" s="183"/>
      <c r="Z110" s="183"/>
      <c r="AA110" s="183"/>
      <c r="AB110" s="926"/>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83"/>
      <c r="AZ110" s="183"/>
      <c r="BA110" s="183"/>
      <c r="BB110" s="183"/>
      <c r="BC110" s="183"/>
      <c r="BD110" s="183"/>
      <c r="BE110" s="183"/>
      <c r="BF110" s="183"/>
      <c r="BG110" s="183"/>
      <c r="BH110" s="183"/>
      <c r="BI110" s="183"/>
      <c r="BJ110" s="183"/>
      <c r="BK110" s="183"/>
      <c r="BL110" s="183"/>
      <c r="BM110" s="183"/>
      <c r="BN110" s="183"/>
      <c r="BO110" s="183"/>
      <c r="BP110" s="183"/>
      <c r="BQ110" s="183"/>
      <c r="BS110" s="183"/>
      <c r="BT110" s="183"/>
      <c r="BU110" s="183"/>
      <c r="BV110" s="183"/>
      <c r="BW110" s="183"/>
      <c r="BX110" s="183"/>
      <c r="BY110" s="183"/>
      <c r="BZ110" s="183"/>
      <c r="CA110" s="183"/>
      <c r="CB110" s="183"/>
      <c r="CC110" s="183"/>
      <c r="CD110" s="183"/>
      <c r="CE110" s="183"/>
      <c r="CF110" s="183"/>
      <c r="CG110" s="183"/>
      <c r="CH110" s="183"/>
      <c r="CI110" s="183"/>
      <c r="CJ110" s="183"/>
      <c r="CK110" s="183"/>
      <c r="CL110" s="183"/>
      <c r="CM110" s="183"/>
      <c r="CN110" s="183"/>
      <c r="CO110" s="183"/>
      <c r="CP110" s="183"/>
      <c r="CQ110" s="183"/>
      <c r="CR110" s="183"/>
      <c r="CS110" s="183"/>
      <c r="CT110" s="183"/>
      <c r="CU110" s="183"/>
      <c r="CV110" s="183"/>
      <c r="CW110" s="183"/>
      <c r="CX110" s="183"/>
      <c r="CY110" s="183"/>
      <c r="CZ110" s="183"/>
      <c r="DA110" s="183"/>
      <c r="DB110" s="183"/>
      <c r="DC110" s="183"/>
      <c r="DD110" s="183"/>
      <c r="DE110" s="183"/>
      <c r="DF110" s="183"/>
      <c r="DG110" s="183"/>
      <c r="DH110" s="183"/>
      <c r="DI110" s="183"/>
      <c r="DJ110" s="183"/>
      <c r="DK110" s="183"/>
      <c r="DL110" s="183"/>
      <c r="DM110" s="183"/>
      <c r="DN110" s="183"/>
      <c r="DO110" s="183"/>
      <c r="DP110" s="183"/>
      <c r="DQ110" s="183"/>
      <c r="DR110" s="183"/>
      <c r="DS110" s="183"/>
      <c r="DT110" s="183"/>
      <c r="DU110" s="183"/>
      <c r="DV110" s="183"/>
      <c r="DW110" s="183"/>
      <c r="DX110" s="183"/>
      <c r="DY110" s="183"/>
      <c r="DZ110" s="183"/>
      <c r="EA110" s="183"/>
      <c r="EB110" s="183"/>
      <c r="EC110" s="183"/>
      <c r="ED110" s="183"/>
      <c r="EE110" s="183"/>
      <c r="EF110" s="183"/>
      <c r="EG110" s="183"/>
      <c r="EH110" s="183"/>
      <c r="EI110" s="183"/>
      <c r="EJ110" s="183"/>
      <c r="EK110" s="183"/>
      <c r="EL110" s="183"/>
      <c r="EM110" s="183"/>
      <c r="EN110" s="183"/>
      <c r="EO110" s="183"/>
      <c r="EP110" s="183"/>
      <c r="EQ110" s="183"/>
      <c r="ER110" s="183"/>
      <c r="ES110" s="183"/>
      <c r="ET110" s="183"/>
      <c r="EU110" s="183"/>
      <c r="EV110" s="183"/>
      <c r="EW110" s="183"/>
      <c r="EX110" s="183"/>
      <c r="EY110" s="183"/>
      <c r="EZ110" s="183"/>
      <c r="FA110" s="183"/>
      <c r="FB110" s="183"/>
      <c r="FC110" s="183"/>
      <c r="FD110" s="183"/>
      <c r="FE110" s="183"/>
      <c r="FF110" s="183"/>
      <c r="FG110" s="183"/>
      <c r="FH110" s="183"/>
      <c r="FI110" s="183"/>
      <c r="FJ110" s="183"/>
      <c r="FK110" s="183"/>
      <c r="FL110" s="183"/>
      <c r="FM110" s="183"/>
      <c r="FN110" s="183"/>
      <c r="FO110" s="183"/>
      <c r="FP110" s="183"/>
      <c r="FQ110" s="183"/>
      <c r="FR110" s="183"/>
      <c r="FS110" s="183"/>
      <c r="FT110" s="183"/>
      <c r="FU110" s="183"/>
      <c r="FV110" s="183"/>
      <c r="FW110" s="183"/>
      <c r="FX110" s="183"/>
      <c r="FY110" s="183"/>
      <c r="FZ110" s="183"/>
      <c r="GA110" s="183"/>
      <c r="GB110" s="183"/>
      <c r="GC110" s="183"/>
      <c r="GD110" s="183"/>
      <c r="GE110" s="183"/>
      <c r="GF110" s="183"/>
      <c r="GG110" s="183"/>
      <c r="GH110" s="183"/>
      <c r="GI110" s="183"/>
      <c r="GJ110" s="183"/>
      <c r="GK110" s="183"/>
      <c r="GL110" s="183"/>
      <c r="GM110" s="183"/>
      <c r="GN110" s="183"/>
      <c r="GO110" s="183"/>
      <c r="GP110" s="183"/>
      <c r="GQ110" s="183"/>
      <c r="GR110" s="183"/>
      <c r="GS110" s="183"/>
      <c r="GT110" s="183"/>
      <c r="GU110" s="183"/>
      <c r="GV110" s="183"/>
      <c r="GW110" s="183"/>
      <c r="GX110" s="183"/>
      <c r="GY110" s="183"/>
      <c r="GZ110" s="183"/>
      <c r="HA110" s="183"/>
      <c r="HB110" s="183"/>
      <c r="HC110" s="183"/>
      <c r="HD110" s="183"/>
      <c r="HE110" s="183"/>
      <c r="HF110" s="183"/>
      <c r="HG110" s="183"/>
      <c r="HH110" s="183"/>
      <c r="HI110" s="183"/>
      <c r="HJ110" s="183"/>
      <c r="HK110" s="183"/>
      <c r="HL110" s="183"/>
      <c r="HM110" s="183"/>
      <c r="HN110" s="183"/>
      <c r="HO110" s="183"/>
      <c r="HP110" s="183"/>
      <c r="HQ110" s="183"/>
      <c r="HR110" s="183"/>
      <c r="HS110" s="183"/>
      <c r="HT110" s="183"/>
      <c r="HU110" s="183"/>
      <c r="HV110" s="183"/>
      <c r="HW110" s="183"/>
      <c r="HX110" s="183"/>
      <c r="HY110" s="183"/>
      <c r="HZ110" s="183"/>
      <c r="IA110" s="183"/>
      <c r="IB110" s="183"/>
      <c r="IC110" s="183"/>
      <c r="ID110" s="183"/>
      <c r="IE110" s="183"/>
      <c r="IF110" s="183"/>
      <c r="IG110" s="183"/>
      <c r="IH110" s="183"/>
      <c r="II110" s="183"/>
      <c r="IJ110" s="183"/>
      <c r="IK110" s="183"/>
      <c r="IL110" s="183"/>
      <c r="IM110" s="183"/>
      <c r="IN110" s="183"/>
      <c r="IO110" s="183"/>
      <c r="IP110" s="183"/>
      <c r="IQ110" s="183"/>
      <c r="IR110" s="183"/>
      <c r="IS110" s="183"/>
      <c r="IT110" s="183"/>
      <c r="IU110" s="183"/>
      <c r="IV110" s="183"/>
      <c r="IW110" s="183"/>
      <c r="IX110" s="183"/>
      <c r="IY110" s="183"/>
      <c r="IZ110" s="183"/>
      <c r="JA110" s="183"/>
      <c r="JB110" s="183"/>
      <c r="JC110" s="183"/>
      <c r="JD110" s="183"/>
      <c r="JE110" s="183"/>
      <c r="JF110" s="183"/>
      <c r="JG110" s="183"/>
      <c r="JH110" s="183"/>
      <c r="JI110" s="183"/>
      <c r="JJ110" s="183"/>
      <c r="JK110" s="183"/>
      <c r="JL110" s="183"/>
      <c r="JM110" s="183"/>
      <c r="JN110" s="183"/>
      <c r="JO110" s="183"/>
      <c r="JP110" s="183"/>
      <c r="JQ110" s="183"/>
      <c r="JR110" s="183"/>
      <c r="JS110" s="183"/>
      <c r="JT110" s="183"/>
      <c r="JU110" s="183"/>
      <c r="JV110" s="183"/>
      <c r="JW110" s="183"/>
      <c r="JX110" s="183"/>
      <c r="JY110" s="183"/>
      <c r="JZ110" s="183"/>
      <c r="KA110" s="183"/>
      <c r="KB110" s="183"/>
      <c r="KC110" s="183"/>
      <c r="KD110" s="183"/>
      <c r="KE110" s="183"/>
      <c r="KF110" s="183"/>
      <c r="KG110" s="183"/>
      <c r="KH110" s="183"/>
      <c r="KI110" s="183"/>
      <c r="KJ110" s="183"/>
      <c r="KK110" s="183"/>
      <c r="KL110" s="183"/>
      <c r="KM110" s="183"/>
      <c r="KN110" s="183"/>
      <c r="KO110" s="183"/>
      <c r="KP110" s="183"/>
      <c r="KQ110" s="183"/>
      <c r="KR110" s="183"/>
      <c r="KS110" s="183"/>
      <c r="KT110" s="183"/>
      <c r="KU110" s="183"/>
      <c r="KV110" s="183"/>
      <c r="KW110" s="183"/>
      <c r="KX110" s="183"/>
      <c r="KY110" s="183"/>
      <c r="KZ110" s="183"/>
      <c r="LA110" s="183"/>
      <c r="LB110" s="183"/>
      <c r="LC110" s="183"/>
      <c r="LD110" s="183"/>
      <c r="LE110" s="183"/>
      <c r="LF110" s="183"/>
      <c r="LG110" s="183"/>
      <c r="LH110" s="183"/>
      <c r="LI110" s="183"/>
      <c r="LJ110" s="183"/>
      <c r="LK110" s="183"/>
      <c r="LL110" s="183"/>
      <c r="LM110" s="183"/>
      <c r="LN110" s="183"/>
      <c r="LO110" s="183"/>
      <c r="LP110" s="183"/>
      <c r="LQ110" s="183"/>
      <c r="LR110" s="183"/>
      <c r="LS110" s="183"/>
      <c r="LT110" s="183"/>
      <c r="LU110" s="183"/>
      <c r="LV110" s="183"/>
      <c r="LW110" s="183"/>
      <c r="LX110" s="183"/>
      <c r="LY110" s="183"/>
      <c r="LZ110" s="183"/>
      <c r="MA110" s="183"/>
      <c r="MB110" s="183"/>
      <c r="MC110" s="183"/>
      <c r="MD110" s="183"/>
      <c r="ME110" s="183"/>
      <c r="MF110" s="183"/>
      <c r="MG110" s="183"/>
      <c r="MH110" s="183"/>
      <c r="MI110" s="183"/>
      <c r="MJ110" s="183"/>
      <c r="MK110" s="183"/>
      <c r="ML110" s="183"/>
      <c r="MM110" s="183"/>
      <c r="MN110" s="183"/>
      <c r="MO110" s="183"/>
      <c r="MP110" s="183"/>
      <c r="MQ110" s="183"/>
      <c r="MR110" s="183"/>
      <c r="MS110" s="183"/>
      <c r="MT110" s="183"/>
      <c r="MU110" s="183"/>
      <c r="MV110" s="183"/>
      <c r="MW110" s="183"/>
      <c r="MX110" s="183"/>
      <c r="MY110" s="183"/>
      <c r="MZ110" s="183"/>
      <c r="NA110" s="183"/>
      <c r="NB110" s="183"/>
      <c r="NC110" s="183"/>
      <c r="ND110" s="183"/>
      <c r="NE110" s="183"/>
      <c r="NF110" s="183"/>
      <c r="NG110" s="183"/>
      <c r="NH110" s="183"/>
      <c r="NI110" s="183"/>
      <c r="NJ110" s="183"/>
      <c r="NK110" s="183"/>
      <c r="NL110" s="183"/>
      <c r="NM110" s="183"/>
      <c r="NN110" s="183"/>
      <c r="NO110" s="183"/>
      <c r="NP110" s="183"/>
      <c r="NQ110" s="183"/>
      <c r="NR110" s="183"/>
      <c r="NS110" s="183"/>
      <c r="NT110" s="183"/>
      <c r="NU110" s="183"/>
      <c r="NV110" s="183"/>
      <c r="NW110" s="183"/>
      <c r="NX110" s="183"/>
      <c r="NY110" s="183"/>
      <c r="NZ110" s="183"/>
      <c r="OA110" s="183"/>
      <c r="OB110" s="183"/>
      <c r="OC110" s="183"/>
      <c r="OD110" s="183"/>
      <c r="OE110" s="183"/>
      <c r="OF110" s="183"/>
      <c r="OG110" s="183"/>
      <c r="OH110" s="183"/>
      <c r="OI110" s="183"/>
      <c r="OJ110" s="183"/>
      <c r="OK110" s="183"/>
      <c r="OL110" s="183"/>
      <c r="OM110" s="183"/>
      <c r="ON110" s="183"/>
      <c r="OO110" s="183"/>
      <c r="OP110" s="183"/>
      <c r="OQ110" s="183"/>
      <c r="OR110" s="183"/>
      <c r="OS110" s="183"/>
      <c r="OT110" s="183"/>
      <c r="OU110" s="183"/>
      <c r="OV110" s="183"/>
      <c r="OW110" s="183"/>
      <c r="OX110" s="183"/>
      <c r="OY110" s="183"/>
      <c r="OZ110" s="183"/>
      <c r="PA110" s="183"/>
      <c r="PB110" s="183"/>
      <c r="PC110" s="183"/>
      <c r="PD110" s="183"/>
      <c r="PE110" s="183"/>
      <c r="PF110" s="183"/>
      <c r="PG110" s="183"/>
      <c r="PH110" s="183"/>
      <c r="PI110" s="183"/>
      <c r="PJ110" s="183"/>
      <c r="PK110" s="183"/>
      <c r="PL110" s="183"/>
      <c r="PM110" s="183"/>
      <c r="PN110" s="183"/>
      <c r="PO110" s="183"/>
      <c r="PP110" s="183"/>
      <c r="PQ110" s="183"/>
      <c r="PR110" s="183"/>
      <c r="PS110" s="183"/>
      <c r="PT110" s="183"/>
      <c r="PU110" s="183"/>
      <c r="PV110" s="183"/>
      <c r="PW110" s="183"/>
      <c r="PX110" s="183"/>
      <c r="PY110" s="183"/>
      <c r="PZ110" s="183"/>
      <c r="QA110" s="183"/>
      <c r="QB110" s="183"/>
      <c r="QC110" s="183"/>
      <c r="QD110" s="183"/>
      <c r="QE110" s="183"/>
      <c r="QF110" s="183"/>
      <c r="QG110" s="183"/>
      <c r="QH110" s="183"/>
      <c r="QI110" s="183"/>
      <c r="QJ110" s="183"/>
      <c r="QK110" s="183"/>
      <c r="QL110" s="183"/>
      <c r="QM110" s="183"/>
      <c r="QN110" s="183"/>
      <c r="QO110" s="183"/>
      <c r="QP110" s="183"/>
      <c r="QQ110" s="183"/>
      <c r="QR110" s="183"/>
      <c r="QS110" s="183"/>
      <c r="QT110" s="183"/>
      <c r="QU110" s="183"/>
      <c r="QV110" s="183"/>
      <c r="QW110" s="183"/>
      <c r="QX110" s="183"/>
      <c r="QY110" s="183"/>
      <c r="QZ110" s="183"/>
      <c r="RA110" s="183"/>
      <c r="RB110" s="183"/>
      <c r="RC110" s="183"/>
      <c r="RD110" s="183"/>
      <c r="RE110" s="183"/>
      <c r="RF110" s="183"/>
      <c r="RG110" s="183"/>
      <c r="RH110" s="183"/>
      <c r="RI110" s="183"/>
      <c r="RJ110" s="183"/>
      <c r="RK110" s="183"/>
      <c r="RL110" s="183"/>
      <c r="RM110" s="183"/>
      <c r="RN110" s="183"/>
      <c r="RO110" s="183"/>
      <c r="RP110" s="183"/>
      <c r="RQ110" s="183"/>
      <c r="RR110" s="183"/>
      <c r="RS110" s="183"/>
      <c r="RT110" s="183"/>
      <c r="RU110" s="183"/>
      <c r="RV110" s="183"/>
      <c r="RW110" s="183"/>
      <c r="RX110" s="183"/>
      <c r="RY110" s="183"/>
      <c r="RZ110" s="183"/>
      <c r="SA110" s="183"/>
      <c r="SB110" s="183"/>
      <c r="SC110" s="183"/>
      <c r="SD110" s="183"/>
      <c r="SE110" s="183"/>
      <c r="SF110" s="183"/>
      <c r="SG110" s="183"/>
      <c r="SH110" s="183"/>
      <c r="SI110" s="183"/>
      <c r="SJ110" s="183"/>
      <c r="SK110" s="183"/>
      <c r="SL110" s="183"/>
      <c r="SM110" s="183"/>
      <c r="SN110" s="183"/>
      <c r="SO110" s="183"/>
      <c r="SP110" s="183"/>
      <c r="SQ110" s="183"/>
      <c r="SR110" s="183"/>
      <c r="SS110" s="183"/>
      <c r="ST110" s="183"/>
      <c r="SU110" s="183"/>
      <c r="SV110" s="183"/>
      <c r="SW110" s="183"/>
      <c r="SX110" s="183"/>
      <c r="SY110" s="183"/>
      <c r="SZ110" s="183"/>
      <c r="TA110" s="183"/>
      <c r="TB110" s="183"/>
      <c r="TC110" s="183"/>
      <c r="TD110" s="183"/>
      <c r="TE110" s="183"/>
      <c r="TF110" s="183"/>
      <c r="TG110" s="183"/>
      <c r="TH110" s="183"/>
      <c r="TI110" s="183"/>
      <c r="TJ110" s="183"/>
      <c r="TK110" s="183"/>
      <c r="TL110" s="183"/>
      <c r="TM110" s="183"/>
      <c r="TN110" s="183"/>
      <c r="TO110" s="183"/>
      <c r="TP110" s="183"/>
      <c r="TQ110" s="183"/>
      <c r="TR110" s="183"/>
      <c r="TS110" s="183"/>
      <c r="TT110" s="183"/>
      <c r="TU110" s="183"/>
      <c r="TV110" s="183"/>
      <c r="TW110" s="183"/>
      <c r="TX110" s="183"/>
      <c r="TY110" s="183"/>
      <c r="TZ110" s="183"/>
      <c r="UA110" s="183"/>
      <c r="UB110" s="183"/>
      <c r="UC110" s="183"/>
      <c r="UD110" s="183"/>
      <c r="UE110" s="183"/>
      <c r="UF110" s="183"/>
      <c r="UG110" s="183"/>
      <c r="UH110" s="183"/>
      <c r="UI110" s="183"/>
      <c r="UJ110" s="183"/>
      <c r="UK110" s="183"/>
      <c r="UL110" s="183"/>
      <c r="UM110" s="183"/>
      <c r="UN110" s="183"/>
      <c r="UO110" s="183"/>
      <c r="UP110" s="183"/>
      <c r="UQ110" s="183"/>
      <c r="UR110" s="183"/>
      <c r="US110" s="183"/>
      <c r="UT110" s="183"/>
      <c r="UU110" s="183"/>
      <c r="UV110" s="183"/>
      <c r="UW110" s="183"/>
      <c r="UX110" s="183"/>
      <c r="UY110" s="183"/>
      <c r="UZ110" s="183"/>
      <c r="VA110" s="183"/>
      <c r="VB110" s="183"/>
      <c r="VC110" s="183"/>
      <c r="VD110" s="183"/>
      <c r="VE110" s="183"/>
      <c r="VF110" s="183"/>
      <c r="VG110" s="183"/>
      <c r="VH110" s="183"/>
      <c r="VI110" s="183"/>
      <c r="VJ110" s="183"/>
      <c r="VK110" s="183"/>
      <c r="VL110" s="183"/>
      <c r="VM110" s="183"/>
      <c r="VN110" s="183"/>
      <c r="VO110" s="183"/>
      <c r="VP110" s="183"/>
      <c r="VQ110" s="183"/>
      <c r="VR110" s="183"/>
      <c r="VS110" s="183"/>
      <c r="VT110" s="183"/>
      <c r="VU110" s="183"/>
      <c r="VV110" s="183"/>
      <c r="VW110" s="183"/>
      <c r="VX110" s="183"/>
      <c r="VY110" s="183"/>
      <c r="VZ110" s="183"/>
      <c r="WA110" s="183"/>
      <c r="WB110" s="183"/>
      <c r="WC110" s="183"/>
      <c r="WD110" s="183"/>
      <c r="WE110" s="183"/>
      <c r="WF110" s="183"/>
      <c r="WG110" s="183"/>
      <c r="WH110" s="183"/>
      <c r="WI110" s="183"/>
      <c r="WJ110" s="183"/>
      <c r="WK110" s="183"/>
      <c r="WL110" s="183"/>
      <c r="WM110" s="183"/>
      <c r="WN110" s="183"/>
      <c r="WO110" s="183"/>
      <c r="WP110" s="183"/>
      <c r="WQ110" s="183"/>
      <c r="WR110" s="183"/>
      <c r="WS110" s="183"/>
      <c r="WT110" s="183"/>
      <c r="WU110" s="183"/>
      <c r="WV110" s="183"/>
      <c r="WW110" s="183"/>
      <c r="WX110" s="183"/>
      <c r="WY110" s="183"/>
      <c r="WZ110" s="183"/>
      <c r="XA110" s="183"/>
      <c r="XB110" s="183"/>
      <c r="XC110" s="183"/>
      <c r="XD110" s="183"/>
      <c r="XE110" s="183"/>
      <c r="XF110" s="183"/>
      <c r="XG110" s="183"/>
      <c r="XH110" s="183"/>
      <c r="XI110" s="183"/>
      <c r="XJ110" s="183"/>
      <c r="XK110" s="183"/>
      <c r="XL110" s="183"/>
      <c r="XM110" s="183"/>
      <c r="XN110" s="183"/>
      <c r="XO110" s="183"/>
      <c r="XP110" s="183"/>
      <c r="XQ110" s="183"/>
      <c r="XR110" s="183"/>
      <c r="XS110" s="183"/>
      <c r="XT110" s="183"/>
      <c r="XU110" s="183"/>
      <c r="XV110" s="183"/>
      <c r="XW110" s="183"/>
      <c r="XX110" s="183"/>
      <c r="XY110" s="183"/>
      <c r="XZ110" s="183"/>
      <c r="YA110" s="183"/>
      <c r="YB110" s="183"/>
      <c r="YC110" s="183"/>
      <c r="YD110" s="183"/>
      <c r="YE110" s="183"/>
      <c r="YF110" s="183"/>
      <c r="YG110" s="183"/>
      <c r="YH110" s="183"/>
      <c r="YI110" s="183"/>
      <c r="YJ110" s="183"/>
      <c r="YK110" s="183"/>
      <c r="YL110" s="183"/>
      <c r="YM110" s="183"/>
      <c r="YN110" s="183"/>
      <c r="YO110" s="183"/>
      <c r="YP110" s="183"/>
      <c r="YQ110" s="183"/>
      <c r="YR110" s="183"/>
      <c r="YS110" s="183"/>
      <c r="YT110" s="183"/>
      <c r="YU110" s="183"/>
      <c r="YV110" s="183"/>
      <c r="YW110" s="183"/>
      <c r="YX110" s="183"/>
      <c r="YY110" s="183"/>
      <c r="YZ110" s="183"/>
      <c r="ZA110" s="183"/>
      <c r="ZB110" s="183"/>
      <c r="ZC110" s="183"/>
      <c r="ZD110" s="183"/>
      <c r="ZE110" s="183"/>
      <c r="ZF110" s="183"/>
      <c r="ZG110" s="183"/>
      <c r="ZH110" s="183"/>
      <c r="ZI110" s="183"/>
      <c r="ZJ110" s="183"/>
      <c r="ZK110" s="183"/>
      <c r="ZL110" s="183"/>
      <c r="ZM110" s="183"/>
      <c r="ZN110" s="183"/>
      <c r="ZO110" s="183"/>
      <c r="ZP110" s="183"/>
      <c r="ZQ110" s="183"/>
      <c r="ZR110" s="183"/>
      <c r="ZS110" s="183"/>
      <c r="ZT110" s="183"/>
      <c r="ZU110" s="183"/>
      <c r="ZV110" s="183"/>
      <c r="ZW110" s="183"/>
      <c r="ZX110" s="183"/>
      <c r="ZY110" s="183"/>
      <c r="ZZ110" s="183"/>
      <c r="AAA110" s="183"/>
      <c r="AAB110" s="183"/>
      <c r="AAC110" s="183"/>
      <c r="AAD110" s="183"/>
      <c r="AAE110" s="183"/>
      <c r="AAF110" s="183"/>
      <c r="AAG110" s="183"/>
      <c r="AAH110" s="183"/>
      <c r="AAI110" s="183"/>
      <c r="AAJ110" s="183"/>
      <c r="AAK110" s="183"/>
      <c r="AAL110" s="183"/>
      <c r="AAM110" s="183"/>
      <c r="AAN110" s="183"/>
      <c r="AAO110" s="183"/>
      <c r="AAP110" s="183"/>
      <c r="AAQ110" s="183"/>
      <c r="AAR110" s="183"/>
      <c r="AAS110" s="183"/>
      <c r="AAT110" s="183"/>
      <c r="AAU110" s="183"/>
      <c r="AAV110" s="183"/>
      <c r="AAW110" s="183"/>
      <c r="AAX110" s="183"/>
      <c r="AAY110" s="183"/>
      <c r="AAZ110" s="183"/>
      <c r="ABA110" s="183"/>
      <c r="ABB110" s="183"/>
      <c r="ABC110" s="183"/>
      <c r="ABD110" s="183"/>
      <c r="ABE110" s="183"/>
      <c r="ABF110" s="183"/>
      <c r="ABG110" s="183"/>
      <c r="ABH110" s="183"/>
      <c r="ABI110" s="183"/>
      <c r="ABJ110" s="183"/>
      <c r="ABK110" s="183"/>
      <c r="ABL110" s="183"/>
      <c r="ABM110" s="183"/>
      <c r="ABN110" s="183"/>
      <c r="ABO110" s="183"/>
      <c r="ABP110" s="183"/>
      <c r="ABQ110" s="183"/>
      <c r="ABR110" s="183"/>
      <c r="ABS110" s="183"/>
      <c r="ABT110" s="183"/>
      <c r="ABU110" s="183"/>
      <c r="ABV110" s="183"/>
      <c r="ABW110" s="183"/>
      <c r="ABX110" s="183"/>
      <c r="ABY110" s="183"/>
      <c r="ABZ110" s="183"/>
      <c r="ACA110" s="183"/>
      <c r="ACB110" s="183"/>
      <c r="ACC110" s="183"/>
      <c r="ACD110" s="183"/>
      <c r="ACE110" s="183"/>
      <c r="ACF110" s="183"/>
      <c r="ACG110" s="183"/>
      <c r="ACH110" s="183"/>
      <c r="ACI110" s="183"/>
      <c r="ACJ110" s="183"/>
      <c r="ACK110" s="183"/>
      <c r="ACL110" s="183"/>
      <c r="ACM110" s="183"/>
      <c r="ACN110" s="183"/>
      <c r="ACO110" s="183"/>
      <c r="ACP110" s="183"/>
      <c r="ACQ110" s="183"/>
      <c r="ACR110" s="183"/>
      <c r="ACS110" s="183"/>
      <c r="ACT110" s="183"/>
      <c r="ACU110" s="183"/>
      <c r="ACV110" s="183"/>
      <c r="ACW110" s="183"/>
      <c r="ACX110" s="183"/>
      <c r="ACY110" s="183"/>
      <c r="ACZ110" s="183"/>
      <c r="ADA110" s="183"/>
      <c r="ADB110" s="183"/>
      <c r="ADC110" s="183"/>
      <c r="ADD110" s="183"/>
      <c r="ADE110" s="183"/>
      <c r="ADF110" s="183"/>
      <c r="ADG110" s="183"/>
      <c r="ADH110" s="183"/>
      <c r="ADI110" s="183"/>
      <c r="ADJ110" s="183"/>
      <c r="ADK110" s="183"/>
      <c r="ADL110" s="183"/>
      <c r="ADM110" s="183"/>
      <c r="ADN110" s="183"/>
      <c r="ADO110" s="183"/>
      <c r="ADP110" s="183"/>
      <c r="ADQ110" s="183"/>
      <c r="ADR110" s="183"/>
      <c r="ADS110" s="183"/>
      <c r="ADT110" s="183"/>
      <c r="ADU110" s="183"/>
      <c r="ADV110" s="183"/>
      <c r="ADW110" s="183"/>
      <c r="ADX110" s="183"/>
      <c r="ADY110" s="183"/>
      <c r="ADZ110" s="183"/>
      <c r="AEA110" s="183"/>
      <c r="AEB110" s="183"/>
      <c r="AEC110" s="183"/>
      <c r="AED110" s="183"/>
      <c r="AEE110" s="183"/>
      <c r="AEF110" s="183"/>
      <c r="AEG110" s="183"/>
      <c r="AEH110" s="183"/>
      <c r="AEI110" s="183"/>
      <c r="AEJ110" s="183"/>
      <c r="AEK110" s="183"/>
      <c r="AEL110" s="183"/>
      <c r="AEM110" s="183"/>
      <c r="AEN110" s="183"/>
      <c r="AEO110" s="183"/>
      <c r="AEP110" s="183"/>
      <c r="AEQ110" s="183"/>
      <c r="AER110" s="183"/>
      <c r="AES110" s="183"/>
      <c r="AET110" s="183"/>
      <c r="AEU110" s="183"/>
      <c r="AEV110" s="183"/>
      <c r="AEW110" s="183"/>
      <c r="AEX110" s="183"/>
      <c r="AEY110" s="183"/>
      <c r="AEZ110" s="183"/>
      <c r="AFA110" s="183"/>
      <c r="AFB110" s="183"/>
      <c r="AFC110" s="183"/>
      <c r="AFD110" s="183"/>
      <c r="AFE110" s="183"/>
      <c r="AFF110" s="183"/>
      <c r="AFG110" s="183"/>
      <c r="AFH110" s="183"/>
      <c r="AFI110" s="183"/>
      <c r="AFJ110" s="183"/>
      <c r="AFK110" s="183"/>
      <c r="AFL110" s="183"/>
      <c r="AFM110" s="183"/>
      <c r="AFN110" s="183"/>
      <c r="AFO110" s="183"/>
      <c r="AFP110" s="183"/>
      <c r="AFQ110" s="183"/>
      <c r="AFR110" s="183"/>
      <c r="AFS110" s="183"/>
      <c r="AFT110" s="183"/>
      <c r="AFU110" s="183"/>
      <c r="AFV110" s="183"/>
      <c r="AFW110" s="183"/>
      <c r="AFX110" s="183"/>
      <c r="AFY110" s="183"/>
      <c r="AFZ110" s="183"/>
      <c r="AGA110" s="183"/>
      <c r="AGB110" s="183"/>
      <c r="AGC110" s="183"/>
      <c r="AGD110" s="183"/>
      <c r="AGE110" s="183"/>
      <c r="AGF110" s="183"/>
      <c r="AGG110" s="183"/>
      <c r="AGH110" s="183"/>
      <c r="AGI110" s="183"/>
      <c r="AGJ110" s="183"/>
      <c r="AGK110" s="183"/>
      <c r="AGL110" s="183"/>
      <c r="AGM110" s="183"/>
      <c r="AGN110" s="183"/>
      <c r="AGO110" s="183"/>
      <c r="AGP110" s="183"/>
      <c r="AGQ110" s="183"/>
      <c r="AGR110" s="183"/>
      <c r="AGS110" s="183"/>
      <c r="AGT110" s="183"/>
      <c r="AGU110" s="183"/>
      <c r="AGV110" s="183"/>
      <c r="AGW110" s="183"/>
      <c r="AGX110" s="183"/>
      <c r="AGY110" s="183"/>
      <c r="AGZ110" s="183"/>
      <c r="AHA110" s="183"/>
      <c r="AHB110" s="183"/>
      <c r="AHC110" s="183"/>
      <c r="AHD110" s="183"/>
      <c r="AHE110" s="183"/>
      <c r="AHF110" s="183"/>
      <c r="AHG110" s="183"/>
      <c r="AHH110" s="183"/>
      <c r="AHI110" s="183"/>
      <c r="AHJ110" s="183"/>
      <c r="AHK110" s="183"/>
      <c r="AHL110" s="183"/>
      <c r="AHM110" s="183"/>
      <c r="AHN110" s="183"/>
      <c r="AHO110" s="183"/>
      <c r="AHP110" s="183"/>
      <c r="AHQ110" s="183"/>
      <c r="AHR110" s="183"/>
      <c r="AHS110" s="183"/>
      <c r="AHT110" s="183"/>
      <c r="AHU110" s="183"/>
      <c r="AHV110" s="183"/>
      <c r="AHW110" s="183"/>
      <c r="AHX110" s="183"/>
      <c r="AHY110" s="183"/>
      <c r="AHZ110" s="183"/>
      <c r="AIA110" s="183"/>
      <c r="AIB110" s="183"/>
      <c r="AIC110" s="183"/>
      <c r="AID110" s="183"/>
      <c r="AIE110" s="183"/>
      <c r="AIF110" s="183"/>
      <c r="AIG110" s="183"/>
      <c r="AIH110" s="183"/>
      <c r="AII110" s="183"/>
      <c r="AIJ110" s="183"/>
      <c r="AIK110" s="183"/>
      <c r="AIL110" s="183"/>
      <c r="AIM110" s="183"/>
      <c r="AIN110" s="183"/>
      <c r="AIO110" s="183"/>
      <c r="AIP110" s="183"/>
      <c r="AIQ110" s="183"/>
      <c r="AIR110" s="183"/>
      <c r="AIS110" s="183"/>
      <c r="AIT110" s="183"/>
      <c r="AIU110" s="183"/>
      <c r="AIV110" s="183"/>
      <c r="AIW110" s="183"/>
      <c r="AIX110" s="183"/>
      <c r="AIY110" s="183"/>
      <c r="AIZ110" s="183"/>
      <c r="AJA110" s="183"/>
      <c r="AJB110" s="183"/>
      <c r="AJC110" s="183"/>
      <c r="AJD110" s="183"/>
      <c r="AJE110" s="183"/>
      <c r="AJF110" s="183"/>
      <c r="AJG110" s="183"/>
      <c r="AJH110" s="183"/>
      <c r="AJI110" s="183"/>
      <c r="AJJ110" s="183"/>
      <c r="AJK110" s="183"/>
      <c r="AJL110" s="183"/>
      <c r="AJM110" s="183"/>
      <c r="AJN110" s="183"/>
      <c r="AJO110" s="183"/>
      <c r="AJP110" s="183"/>
      <c r="AJQ110" s="183"/>
      <c r="AJR110" s="183"/>
      <c r="AJS110" s="183"/>
      <c r="AJT110" s="183"/>
      <c r="AJU110" s="183"/>
      <c r="AJV110" s="183"/>
      <c r="AJW110" s="183"/>
      <c r="AJX110" s="183"/>
      <c r="AJY110" s="183"/>
      <c r="AJZ110" s="183"/>
      <c r="AKA110" s="183"/>
      <c r="AKB110" s="183"/>
      <c r="AKC110" s="183"/>
      <c r="AKD110" s="183"/>
      <c r="AKE110" s="183"/>
      <c r="AKF110" s="183"/>
      <c r="AKG110" s="183"/>
      <c r="AKH110" s="183"/>
      <c r="AKI110" s="183"/>
      <c r="AKJ110" s="183"/>
      <c r="AKK110" s="183"/>
      <c r="AKL110" s="183"/>
      <c r="AKM110" s="183"/>
      <c r="AKN110" s="183"/>
      <c r="AKO110" s="183"/>
      <c r="AKP110" s="183"/>
      <c r="AKQ110" s="183"/>
      <c r="AKR110" s="183"/>
      <c r="AKS110" s="183"/>
      <c r="AKT110" s="183"/>
      <c r="AKU110" s="183"/>
      <c r="AKV110" s="183"/>
      <c r="AKW110" s="183"/>
      <c r="AKX110" s="183"/>
      <c r="AKY110" s="183"/>
      <c r="AKZ110" s="183"/>
      <c r="ALA110" s="183"/>
      <c r="ALB110" s="183"/>
      <c r="ALC110" s="183"/>
      <c r="ALD110" s="183"/>
      <c r="ALE110" s="183"/>
      <c r="ALF110" s="183"/>
      <c r="ALG110" s="183"/>
      <c r="ALH110" s="183"/>
      <c r="ALI110" s="183"/>
      <c r="ALJ110" s="183"/>
      <c r="ALK110" s="183"/>
      <c r="ALL110" s="183"/>
      <c r="ALM110" s="183"/>
      <c r="ALN110" s="183"/>
      <c r="ALO110" s="183"/>
      <c r="ALP110" s="183"/>
      <c r="ALQ110" s="183"/>
      <c r="ALR110" s="183"/>
      <c r="ALS110" s="183"/>
      <c r="ALT110" s="183"/>
      <c r="ALU110" s="183"/>
      <c r="ALV110" s="183"/>
      <c r="ALW110" s="183"/>
      <c r="ALX110" s="183"/>
      <c r="ALY110" s="183"/>
      <c r="ALZ110" s="183"/>
      <c r="AMA110" s="183"/>
      <c r="AMB110" s="183"/>
      <c r="AMC110" s="183"/>
      <c r="AMD110" s="183"/>
      <c r="AME110" s="183"/>
      <c r="AMF110" s="183"/>
      <c r="AMG110" s="183"/>
      <c r="AMH110" s="183"/>
    </row>
    <row r="111" spans="1:1022" s="185" customFormat="1" ht="21.75" customHeight="1" x14ac:dyDescent="0.3">
      <c r="A111" s="183"/>
      <c r="B111" s="183"/>
      <c r="C111" s="183"/>
      <c r="D111" s="183"/>
      <c r="E111" s="183"/>
      <c r="F111" s="1210" t="str">
        <f>IF(OsnPodaci!D58="","",TEXT(OsnPodaci!D58,"dd.mm.yyyy."))</f>
        <v>29.02.2024.</v>
      </c>
      <c r="G111" s="1210"/>
      <c r="H111" s="1210"/>
      <c r="I111" s="1210"/>
      <c r="J111" s="1210"/>
      <c r="K111" s="1210"/>
      <c r="L111" s="1210"/>
      <c r="M111" s="1210"/>
      <c r="N111" s="1210"/>
      <c r="O111" s="1210"/>
      <c r="P111" s="183"/>
      <c r="Q111" s="183"/>
      <c r="R111" s="183"/>
      <c r="S111" s="183"/>
      <c r="T111" s="183"/>
      <c r="U111" s="183"/>
      <c r="V111" s="183"/>
      <c r="W111" s="183"/>
      <c r="X111" s="183"/>
      <c r="Y111" s="201"/>
      <c r="Z111" s="201"/>
      <c r="AA111" s="201"/>
      <c r="AB111" s="183"/>
      <c r="AD111" s="201" t="str">
        <f>IF(LEN(OsnPodaci!B70)=8,TEXT(OsnPodaci!B70,"\000\/000-000"),IF(LEN(OsnPodaci!B70)=9,TEXT(OsnPodaci!B70,"\0??\/000-0000"),"-"))</f>
        <v>035/366-109</v>
      </c>
      <c r="AE111" s="201"/>
      <c r="AF111" s="201"/>
      <c r="AG111" s="183"/>
      <c r="AH111" s="183"/>
      <c r="AI111" s="183"/>
      <c r="AJ111" s="183"/>
      <c r="AK111" s="183"/>
      <c r="AL111" s="183"/>
      <c r="AM111" s="183"/>
      <c r="AN111" s="183"/>
      <c r="AO111" s="183"/>
      <c r="AP111" s="183"/>
      <c r="AQ111" s="183"/>
      <c r="AR111" s="183"/>
      <c r="AS111" s="183"/>
      <c r="AT111" s="183"/>
      <c r="AU111" s="183"/>
      <c r="AV111" s="183"/>
      <c r="AW111" s="183"/>
      <c r="AX111" s="183"/>
      <c r="AY111" s="192"/>
      <c r="AZ111" s="183"/>
      <c r="BA111" s="183"/>
      <c r="BB111" s="183"/>
      <c r="BC111" s="183"/>
      <c r="BD111" s="183"/>
      <c r="BE111" s="183"/>
      <c r="BF111" s="183"/>
      <c r="BG111" s="183"/>
      <c r="BH111" s="183"/>
      <c r="BI111" s="183"/>
      <c r="BJ111" s="183"/>
      <c r="BK111" s="183"/>
      <c r="BL111" s="183"/>
      <c r="BM111" s="183"/>
      <c r="BN111" s="183"/>
      <c r="BO111" s="183"/>
      <c r="BP111" s="183"/>
      <c r="BQ111" s="183"/>
      <c r="BS111" s="183"/>
      <c r="BT111" s="183"/>
      <c r="BU111" s="183"/>
      <c r="BV111" s="183"/>
      <c r="BW111" s="183"/>
      <c r="BX111" s="183"/>
      <c r="BY111" s="183"/>
      <c r="BZ111" s="183"/>
      <c r="CA111" s="183"/>
      <c r="CB111" s="183"/>
      <c r="CC111" s="183"/>
      <c r="CD111" s="183"/>
      <c r="CE111" s="183"/>
      <c r="CF111" s="183"/>
      <c r="CG111" s="183"/>
      <c r="CH111" s="183"/>
      <c r="CI111" s="183"/>
      <c r="CJ111" s="183"/>
      <c r="CK111" s="183"/>
      <c r="CL111" s="183"/>
      <c r="CM111" s="183"/>
      <c r="CN111" s="183"/>
      <c r="CO111" s="183"/>
      <c r="CP111" s="183"/>
      <c r="CQ111" s="183"/>
      <c r="CR111" s="183"/>
      <c r="CS111" s="183"/>
      <c r="CT111" s="183"/>
      <c r="CU111" s="183"/>
      <c r="CV111" s="183"/>
      <c r="CW111" s="183"/>
      <c r="CX111" s="183"/>
      <c r="CY111" s="183"/>
      <c r="CZ111" s="183"/>
      <c r="DA111" s="183"/>
      <c r="DB111" s="183"/>
      <c r="DC111" s="183"/>
      <c r="DD111" s="183"/>
      <c r="DE111" s="183"/>
      <c r="DF111" s="183"/>
      <c r="DG111" s="183"/>
      <c r="DH111" s="183"/>
      <c r="DI111" s="183"/>
      <c r="DJ111" s="183"/>
      <c r="DK111" s="183"/>
      <c r="DL111" s="183"/>
      <c r="DM111" s="183"/>
      <c r="DN111" s="183"/>
      <c r="DO111" s="183"/>
      <c r="DP111" s="183"/>
      <c r="DQ111" s="183"/>
      <c r="DR111" s="183"/>
      <c r="DS111" s="183"/>
      <c r="DT111" s="183"/>
      <c r="DU111" s="183"/>
      <c r="DV111" s="183"/>
      <c r="DW111" s="183"/>
      <c r="DX111" s="183"/>
      <c r="DY111" s="183"/>
      <c r="DZ111" s="183"/>
      <c r="EA111" s="183"/>
      <c r="EB111" s="183"/>
      <c r="EC111" s="183"/>
      <c r="ED111" s="183"/>
      <c r="EE111" s="183"/>
      <c r="EF111" s="183"/>
      <c r="EG111" s="183"/>
      <c r="EH111" s="183"/>
      <c r="EI111" s="183"/>
      <c r="EJ111" s="183"/>
      <c r="EK111" s="183"/>
      <c r="EL111" s="183"/>
      <c r="EM111" s="183"/>
      <c r="EN111" s="183"/>
      <c r="EO111" s="183"/>
      <c r="EP111" s="183"/>
      <c r="EQ111" s="183"/>
      <c r="ER111" s="183"/>
      <c r="ES111" s="183"/>
      <c r="ET111" s="183"/>
      <c r="EU111" s="183"/>
      <c r="EV111" s="183"/>
      <c r="EW111" s="183"/>
      <c r="EX111" s="183"/>
      <c r="EY111" s="183"/>
      <c r="EZ111" s="183"/>
      <c r="FA111" s="183"/>
      <c r="FB111" s="183"/>
      <c r="FC111" s="183"/>
      <c r="FD111" s="183"/>
      <c r="FE111" s="183"/>
      <c r="FF111" s="183"/>
      <c r="FG111" s="183"/>
      <c r="FH111" s="183"/>
      <c r="FI111" s="183"/>
      <c r="FJ111" s="183"/>
      <c r="FK111" s="183"/>
      <c r="FL111" s="183"/>
      <c r="FM111" s="183"/>
      <c r="FN111" s="183"/>
      <c r="FO111" s="183"/>
      <c r="FP111" s="183"/>
      <c r="FQ111" s="183"/>
      <c r="FR111" s="183"/>
      <c r="FS111" s="183"/>
      <c r="FT111" s="183"/>
      <c r="FU111" s="183"/>
      <c r="FV111" s="183"/>
      <c r="FW111" s="183"/>
      <c r="FX111" s="183"/>
      <c r="FY111" s="183"/>
      <c r="FZ111" s="183"/>
      <c r="GA111" s="183"/>
      <c r="GB111" s="183"/>
      <c r="GC111" s="183"/>
      <c r="GD111" s="183"/>
      <c r="GE111" s="183"/>
      <c r="GF111" s="183"/>
      <c r="GG111" s="183"/>
      <c r="GH111" s="183"/>
      <c r="GI111" s="183"/>
      <c r="GJ111" s="183"/>
      <c r="GK111" s="183"/>
      <c r="GL111" s="183"/>
      <c r="GM111" s="183"/>
      <c r="GN111" s="183"/>
      <c r="GO111" s="183"/>
      <c r="GP111" s="183"/>
      <c r="GQ111" s="183"/>
      <c r="GR111" s="183"/>
      <c r="GS111" s="183"/>
      <c r="GT111" s="183"/>
      <c r="GU111" s="183"/>
      <c r="GV111" s="183"/>
      <c r="GW111" s="183"/>
      <c r="GX111" s="183"/>
      <c r="GY111" s="183"/>
      <c r="GZ111" s="183"/>
      <c r="HA111" s="183"/>
      <c r="HB111" s="183"/>
      <c r="HC111" s="183"/>
      <c r="HD111" s="183"/>
      <c r="HE111" s="183"/>
      <c r="HF111" s="183"/>
      <c r="HG111" s="183"/>
      <c r="HH111" s="183"/>
      <c r="HI111" s="183"/>
      <c r="HJ111" s="183"/>
      <c r="HK111" s="183"/>
      <c r="HL111" s="183"/>
      <c r="HM111" s="183"/>
      <c r="HN111" s="183"/>
      <c r="HO111" s="183"/>
      <c r="HP111" s="183"/>
      <c r="HQ111" s="183"/>
      <c r="HR111" s="183"/>
      <c r="HS111" s="183"/>
      <c r="HT111" s="183"/>
      <c r="HU111" s="183"/>
      <c r="HV111" s="183"/>
      <c r="HW111" s="183"/>
      <c r="HX111" s="183"/>
      <c r="HY111" s="183"/>
      <c r="HZ111" s="183"/>
      <c r="IA111" s="183"/>
      <c r="IB111" s="183"/>
      <c r="IC111" s="183"/>
      <c r="ID111" s="183"/>
      <c r="IE111" s="183"/>
      <c r="IF111" s="183"/>
      <c r="IG111" s="183"/>
      <c r="IH111" s="183"/>
      <c r="II111" s="183"/>
      <c r="IJ111" s="183"/>
      <c r="IK111" s="183"/>
      <c r="IL111" s="183"/>
      <c r="IM111" s="183"/>
      <c r="IN111" s="183"/>
      <c r="IO111" s="183"/>
      <c r="IP111" s="183"/>
      <c r="IQ111" s="183"/>
      <c r="IR111" s="183"/>
      <c r="IS111" s="183"/>
      <c r="IT111" s="183"/>
      <c r="IU111" s="183"/>
      <c r="IV111" s="183"/>
      <c r="IW111" s="183"/>
      <c r="IX111" s="183"/>
      <c r="IY111" s="183"/>
      <c r="IZ111" s="183"/>
      <c r="JA111" s="183"/>
      <c r="JB111" s="183"/>
      <c r="JC111" s="183"/>
      <c r="JD111" s="183"/>
      <c r="JE111" s="183"/>
      <c r="JF111" s="183"/>
      <c r="JG111" s="183"/>
      <c r="JH111" s="183"/>
      <c r="JI111" s="183"/>
      <c r="JJ111" s="183"/>
      <c r="JK111" s="183"/>
      <c r="JL111" s="183"/>
      <c r="JM111" s="183"/>
      <c r="JN111" s="183"/>
      <c r="JO111" s="183"/>
      <c r="JP111" s="183"/>
      <c r="JQ111" s="183"/>
      <c r="JR111" s="183"/>
      <c r="JS111" s="183"/>
      <c r="JT111" s="183"/>
      <c r="JU111" s="183"/>
      <c r="JV111" s="183"/>
      <c r="JW111" s="183"/>
      <c r="JX111" s="183"/>
      <c r="JY111" s="183"/>
      <c r="JZ111" s="183"/>
      <c r="KA111" s="183"/>
      <c r="KB111" s="183"/>
      <c r="KC111" s="183"/>
      <c r="KD111" s="183"/>
      <c r="KE111" s="183"/>
      <c r="KF111" s="183"/>
      <c r="KG111" s="183"/>
      <c r="KH111" s="183"/>
      <c r="KI111" s="183"/>
      <c r="KJ111" s="183"/>
      <c r="KK111" s="183"/>
      <c r="KL111" s="183"/>
      <c r="KM111" s="183"/>
      <c r="KN111" s="183"/>
      <c r="KO111" s="183"/>
      <c r="KP111" s="183"/>
      <c r="KQ111" s="183"/>
      <c r="KR111" s="183"/>
      <c r="KS111" s="183"/>
      <c r="KT111" s="183"/>
      <c r="KU111" s="183"/>
      <c r="KV111" s="183"/>
      <c r="KW111" s="183"/>
      <c r="KX111" s="183"/>
      <c r="KY111" s="183"/>
      <c r="KZ111" s="183"/>
      <c r="LA111" s="183"/>
      <c r="LB111" s="183"/>
      <c r="LC111" s="183"/>
      <c r="LD111" s="183"/>
      <c r="LE111" s="183"/>
      <c r="LF111" s="183"/>
      <c r="LG111" s="183"/>
      <c r="LH111" s="183"/>
      <c r="LI111" s="183"/>
      <c r="LJ111" s="183"/>
      <c r="LK111" s="183"/>
      <c r="LL111" s="183"/>
      <c r="LM111" s="183"/>
      <c r="LN111" s="183"/>
      <c r="LO111" s="183"/>
      <c r="LP111" s="183"/>
      <c r="LQ111" s="183"/>
      <c r="LR111" s="183"/>
      <c r="LS111" s="183"/>
      <c r="LT111" s="183"/>
      <c r="LU111" s="183"/>
      <c r="LV111" s="183"/>
      <c r="LW111" s="183"/>
      <c r="LX111" s="183"/>
      <c r="LY111" s="183"/>
      <c r="LZ111" s="183"/>
      <c r="MA111" s="183"/>
      <c r="MB111" s="183"/>
      <c r="MC111" s="183"/>
      <c r="MD111" s="183"/>
      <c r="ME111" s="183"/>
      <c r="MF111" s="183"/>
      <c r="MG111" s="183"/>
      <c r="MH111" s="183"/>
      <c r="MI111" s="183"/>
      <c r="MJ111" s="183"/>
      <c r="MK111" s="183"/>
      <c r="ML111" s="183"/>
      <c r="MM111" s="183"/>
      <c r="MN111" s="183"/>
      <c r="MO111" s="183"/>
      <c r="MP111" s="183"/>
      <c r="MQ111" s="183"/>
      <c r="MR111" s="183"/>
      <c r="MS111" s="183"/>
      <c r="MT111" s="183"/>
      <c r="MU111" s="183"/>
      <c r="MV111" s="183"/>
      <c r="MW111" s="183"/>
      <c r="MX111" s="183"/>
      <c r="MY111" s="183"/>
      <c r="MZ111" s="183"/>
      <c r="NA111" s="183"/>
      <c r="NB111" s="183"/>
      <c r="NC111" s="183"/>
      <c r="ND111" s="183"/>
      <c r="NE111" s="183"/>
      <c r="NF111" s="183"/>
      <c r="NG111" s="183"/>
      <c r="NH111" s="183"/>
      <c r="NI111" s="183"/>
      <c r="NJ111" s="183"/>
      <c r="NK111" s="183"/>
      <c r="NL111" s="183"/>
      <c r="NM111" s="183"/>
      <c r="NN111" s="183"/>
      <c r="NO111" s="183"/>
      <c r="NP111" s="183"/>
      <c r="NQ111" s="183"/>
      <c r="NR111" s="183"/>
      <c r="NS111" s="183"/>
      <c r="NT111" s="183"/>
      <c r="NU111" s="183"/>
      <c r="NV111" s="183"/>
      <c r="NW111" s="183"/>
      <c r="NX111" s="183"/>
      <c r="NY111" s="183"/>
      <c r="NZ111" s="183"/>
      <c r="OA111" s="183"/>
      <c r="OB111" s="183"/>
      <c r="OC111" s="183"/>
      <c r="OD111" s="183"/>
      <c r="OE111" s="183"/>
      <c r="OF111" s="183"/>
      <c r="OG111" s="183"/>
      <c r="OH111" s="183"/>
      <c r="OI111" s="183"/>
      <c r="OJ111" s="183"/>
      <c r="OK111" s="183"/>
      <c r="OL111" s="183"/>
      <c r="OM111" s="183"/>
      <c r="ON111" s="183"/>
      <c r="OO111" s="183"/>
      <c r="OP111" s="183"/>
      <c r="OQ111" s="183"/>
      <c r="OR111" s="183"/>
      <c r="OS111" s="183"/>
      <c r="OT111" s="183"/>
      <c r="OU111" s="183"/>
      <c r="OV111" s="183"/>
      <c r="OW111" s="183"/>
      <c r="OX111" s="183"/>
      <c r="OY111" s="183"/>
      <c r="OZ111" s="183"/>
      <c r="PA111" s="183"/>
      <c r="PB111" s="183"/>
      <c r="PC111" s="183"/>
      <c r="PD111" s="183"/>
      <c r="PE111" s="183"/>
      <c r="PF111" s="183"/>
      <c r="PG111" s="183"/>
      <c r="PH111" s="183"/>
      <c r="PI111" s="183"/>
      <c r="PJ111" s="183"/>
      <c r="PK111" s="183"/>
      <c r="PL111" s="183"/>
      <c r="PM111" s="183"/>
      <c r="PN111" s="183"/>
      <c r="PO111" s="183"/>
      <c r="PP111" s="183"/>
      <c r="PQ111" s="183"/>
      <c r="PR111" s="183"/>
      <c r="PS111" s="183"/>
      <c r="PT111" s="183"/>
      <c r="PU111" s="183"/>
      <c r="PV111" s="183"/>
      <c r="PW111" s="183"/>
      <c r="PX111" s="183"/>
      <c r="PY111" s="183"/>
      <c r="PZ111" s="183"/>
      <c r="QA111" s="183"/>
      <c r="QB111" s="183"/>
      <c r="QC111" s="183"/>
      <c r="QD111" s="183"/>
      <c r="QE111" s="183"/>
      <c r="QF111" s="183"/>
      <c r="QG111" s="183"/>
      <c r="QH111" s="183"/>
      <c r="QI111" s="183"/>
      <c r="QJ111" s="183"/>
      <c r="QK111" s="183"/>
      <c r="QL111" s="183"/>
      <c r="QM111" s="183"/>
      <c r="QN111" s="183"/>
      <c r="QO111" s="183"/>
      <c r="QP111" s="183"/>
      <c r="QQ111" s="183"/>
      <c r="QR111" s="183"/>
      <c r="QS111" s="183"/>
      <c r="QT111" s="183"/>
      <c r="QU111" s="183"/>
      <c r="QV111" s="183"/>
      <c r="QW111" s="183"/>
      <c r="QX111" s="183"/>
      <c r="QY111" s="183"/>
      <c r="QZ111" s="183"/>
      <c r="RA111" s="183"/>
      <c r="RB111" s="183"/>
      <c r="RC111" s="183"/>
      <c r="RD111" s="183"/>
      <c r="RE111" s="183"/>
      <c r="RF111" s="183"/>
      <c r="RG111" s="183"/>
      <c r="RH111" s="183"/>
      <c r="RI111" s="183"/>
      <c r="RJ111" s="183"/>
      <c r="RK111" s="183"/>
      <c r="RL111" s="183"/>
      <c r="RM111" s="183"/>
      <c r="RN111" s="183"/>
      <c r="RO111" s="183"/>
      <c r="RP111" s="183"/>
      <c r="RQ111" s="183"/>
      <c r="RR111" s="183"/>
      <c r="RS111" s="183"/>
      <c r="RT111" s="183"/>
      <c r="RU111" s="183"/>
      <c r="RV111" s="183"/>
      <c r="RW111" s="183"/>
      <c r="RX111" s="183"/>
      <c r="RY111" s="183"/>
      <c r="RZ111" s="183"/>
      <c r="SA111" s="183"/>
      <c r="SB111" s="183"/>
      <c r="SC111" s="183"/>
      <c r="SD111" s="183"/>
      <c r="SE111" s="183"/>
      <c r="SF111" s="183"/>
      <c r="SG111" s="183"/>
      <c r="SH111" s="183"/>
      <c r="SI111" s="183"/>
      <c r="SJ111" s="183"/>
      <c r="SK111" s="183"/>
      <c r="SL111" s="183"/>
      <c r="SM111" s="183"/>
      <c r="SN111" s="183"/>
      <c r="SO111" s="183"/>
      <c r="SP111" s="183"/>
      <c r="SQ111" s="183"/>
      <c r="SR111" s="183"/>
      <c r="SS111" s="183"/>
      <c r="ST111" s="183"/>
      <c r="SU111" s="183"/>
      <c r="SV111" s="183"/>
      <c r="SW111" s="183"/>
      <c r="SX111" s="183"/>
      <c r="SY111" s="183"/>
      <c r="SZ111" s="183"/>
      <c r="TA111" s="183"/>
      <c r="TB111" s="183"/>
      <c r="TC111" s="183"/>
      <c r="TD111" s="183"/>
      <c r="TE111" s="183"/>
      <c r="TF111" s="183"/>
      <c r="TG111" s="183"/>
      <c r="TH111" s="183"/>
      <c r="TI111" s="183"/>
      <c r="TJ111" s="183"/>
      <c r="TK111" s="183"/>
      <c r="TL111" s="183"/>
      <c r="TM111" s="183"/>
      <c r="TN111" s="183"/>
      <c r="TO111" s="183"/>
      <c r="TP111" s="183"/>
      <c r="TQ111" s="183"/>
      <c r="TR111" s="183"/>
      <c r="TS111" s="183"/>
      <c r="TT111" s="183"/>
      <c r="TU111" s="183"/>
      <c r="TV111" s="183"/>
      <c r="TW111" s="183"/>
      <c r="TX111" s="183"/>
      <c r="TY111" s="183"/>
      <c r="TZ111" s="183"/>
      <c r="UA111" s="183"/>
      <c r="UB111" s="183"/>
      <c r="UC111" s="183"/>
      <c r="UD111" s="183"/>
      <c r="UE111" s="183"/>
      <c r="UF111" s="183"/>
      <c r="UG111" s="183"/>
      <c r="UH111" s="183"/>
      <c r="UI111" s="183"/>
      <c r="UJ111" s="183"/>
      <c r="UK111" s="183"/>
      <c r="UL111" s="183"/>
      <c r="UM111" s="183"/>
      <c r="UN111" s="183"/>
      <c r="UO111" s="183"/>
      <c r="UP111" s="183"/>
      <c r="UQ111" s="183"/>
      <c r="UR111" s="183"/>
      <c r="US111" s="183"/>
      <c r="UT111" s="183"/>
      <c r="UU111" s="183"/>
      <c r="UV111" s="183"/>
      <c r="UW111" s="183"/>
      <c r="UX111" s="183"/>
      <c r="UY111" s="183"/>
      <c r="UZ111" s="183"/>
      <c r="VA111" s="183"/>
      <c r="VB111" s="183"/>
      <c r="VC111" s="183"/>
      <c r="VD111" s="183"/>
      <c r="VE111" s="183"/>
      <c r="VF111" s="183"/>
      <c r="VG111" s="183"/>
      <c r="VH111" s="183"/>
      <c r="VI111" s="183"/>
      <c r="VJ111" s="183"/>
      <c r="VK111" s="183"/>
      <c r="VL111" s="183"/>
      <c r="VM111" s="183"/>
      <c r="VN111" s="183"/>
      <c r="VO111" s="183"/>
      <c r="VP111" s="183"/>
      <c r="VQ111" s="183"/>
      <c r="VR111" s="183"/>
      <c r="VS111" s="183"/>
      <c r="VT111" s="183"/>
      <c r="VU111" s="183"/>
      <c r="VV111" s="183"/>
      <c r="VW111" s="183"/>
      <c r="VX111" s="183"/>
      <c r="VY111" s="183"/>
      <c r="VZ111" s="183"/>
      <c r="WA111" s="183"/>
      <c r="WB111" s="183"/>
      <c r="WC111" s="183"/>
      <c r="WD111" s="183"/>
      <c r="WE111" s="183"/>
      <c r="WF111" s="183"/>
      <c r="WG111" s="183"/>
      <c r="WH111" s="183"/>
      <c r="WI111" s="183"/>
      <c r="WJ111" s="183"/>
      <c r="WK111" s="183"/>
      <c r="WL111" s="183"/>
      <c r="WM111" s="183"/>
      <c r="WN111" s="183"/>
      <c r="WO111" s="183"/>
      <c r="WP111" s="183"/>
      <c r="WQ111" s="183"/>
      <c r="WR111" s="183"/>
      <c r="WS111" s="183"/>
      <c r="WT111" s="183"/>
      <c r="WU111" s="183"/>
      <c r="WV111" s="183"/>
      <c r="WW111" s="183"/>
      <c r="WX111" s="183"/>
      <c r="WY111" s="183"/>
      <c r="WZ111" s="183"/>
      <c r="XA111" s="183"/>
      <c r="XB111" s="183"/>
      <c r="XC111" s="183"/>
      <c r="XD111" s="183"/>
      <c r="XE111" s="183"/>
      <c r="XF111" s="183"/>
      <c r="XG111" s="183"/>
      <c r="XH111" s="183"/>
      <c r="XI111" s="183"/>
      <c r="XJ111" s="183"/>
      <c r="XK111" s="183"/>
      <c r="XL111" s="183"/>
      <c r="XM111" s="183"/>
      <c r="XN111" s="183"/>
      <c r="XO111" s="183"/>
      <c r="XP111" s="183"/>
      <c r="XQ111" s="183"/>
      <c r="XR111" s="183"/>
      <c r="XS111" s="183"/>
      <c r="XT111" s="183"/>
      <c r="XU111" s="183"/>
      <c r="XV111" s="183"/>
      <c r="XW111" s="183"/>
      <c r="XX111" s="183"/>
      <c r="XY111" s="183"/>
      <c r="XZ111" s="183"/>
      <c r="YA111" s="183"/>
      <c r="YB111" s="183"/>
      <c r="YC111" s="183"/>
      <c r="YD111" s="183"/>
      <c r="YE111" s="183"/>
      <c r="YF111" s="183"/>
      <c r="YG111" s="183"/>
      <c r="YH111" s="183"/>
      <c r="YI111" s="183"/>
      <c r="YJ111" s="183"/>
      <c r="YK111" s="183"/>
      <c r="YL111" s="183"/>
      <c r="YM111" s="183"/>
      <c r="YN111" s="183"/>
      <c r="YO111" s="183"/>
      <c r="YP111" s="183"/>
      <c r="YQ111" s="183"/>
      <c r="YR111" s="183"/>
      <c r="YS111" s="183"/>
      <c r="YT111" s="183"/>
      <c r="YU111" s="183"/>
      <c r="YV111" s="183"/>
      <c r="YW111" s="183"/>
      <c r="YX111" s="183"/>
      <c r="YY111" s="183"/>
      <c r="YZ111" s="183"/>
      <c r="ZA111" s="183"/>
      <c r="ZB111" s="183"/>
      <c r="ZC111" s="183"/>
      <c r="ZD111" s="183"/>
      <c r="ZE111" s="183"/>
      <c r="ZF111" s="183"/>
      <c r="ZG111" s="183"/>
      <c r="ZH111" s="183"/>
      <c r="ZI111" s="183"/>
      <c r="ZJ111" s="183"/>
      <c r="ZK111" s="183"/>
      <c r="ZL111" s="183"/>
      <c r="ZM111" s="183"/>
      <c r="ZN111" s="183"/>
      <c r="ZO111" s="183"/>
      <c r="ZP111" s="183"/>
      <c r="ZQ111" s="183"/>
      <c r="ZR111" s="183"/>
      <c r="ZS111" s="183"/>
      <c r="ZT111" s="183"/>
      <c r="ZU111" s="183"/>
      <c r="ZV111" s="183"/>
      <c r="ZW111" s="183"/>
      <c r="ZX111" s="183"/>
      <c r="ZY111" s="183"/>
      <c r="ZZ111" s="183"/>
      <c r="AAA111" s="183"/>
      <c r="AAB111" s="183"/>
      <c r="AAC111" s="183"/>
      <c r="AAD111" s="183"/>
      <c r="AAE111" s="183"/>
      <c r="AAF111" s="183"/>
      <c r="AAG111" s="183"/>
      <c r="AAH111" s="183"/>
      <c r="AAI111" s="183"/>
      <c r="AAJ111" s="183"/>
      <c r="AAK111" s="183"/>
      <c r="AAL111" s="183"/>
      <c r="AAM111" s="183"/>
      <c r="AAN111" s="183"/>
      <c r="AAO111" s="183"/>
      <c r="AAP111" s="183"/>
      <c r="AAQ111" s="183"/>
      <c r="AAR111" s="183"/>
      <c r="AAS111" s="183"/>
      <c r="AAT111" s="183"/>
      <c r="AAU111" s="183"/>
      <c r="AAV111" s="183"/>
      <c r="AAW111" s="183"/>
      <c r="AAX111" s="183"/>
      <c r="AAY111" s="183"/>
      <c r="AAZ111" s="183"/>
      <c r="ABA111" s="183"/>
      <c r="ABB111" s="183"/>
      <c r="ABC111" s="183"/>
      <c r="ABD111" s="183"/>
      <c r="ABE111" s="183"/>
      <c r="ABF111" s="183"/>
      <c r="ABG111" s="183"/>
      <c r="ABH111" s="183"/>
      <c r="ABI111" s="183"/>
      <c r="ABJ111" s="183"/>
      <c r="ABK111" s="183"/>
      <c r="ABL111" s="183"/>
      <c r="ABM111" s="183"/>
      <c r="ABN111" s="183"/>
      <c r="ABO111" s="183"/>
      <c r="ABP111" s="183"/>
      <c r="ABQ111" s="183"/>
      <c r="ABR111" s="183"/>
      <c r="ABS111" s="183"/>
      <c r="ABT111" s="183"/>
      <c r="ABU111" s="183"/>
      <c r="ABV111" s="183"/>
      <c r="ABW111" s="183"/>
      <c r="ABX111" s="183"/>
      <c r="ABY111" s="183"/>
      <c r="ABZ111" s="183"/>
      <c r="ACA111" s="183"/>
      <c r="ACB111" s="183"/>
      <c r="ACC111" s="183"/>
      <c r="ACD111" s="183"/>
      <c r="ACE111" s="183"/>
      <c r="ACF111" s="183"/>
      <c r="ACG111" s="183"/>
      <c r="ACH111" s="183"/>
      <c r="ACI111" s="183"/>
      <c r="ACJ111" s="183"/>
      <c r="ACK111" s="183"/>
      <c r="ACL111" s="183"/>
      <c r="ACM111" s="183"/>
      <c r="ACN111" s="183"/>
      <c r="ACO111" s="183"/>
      <c r="ACP111" s="183"/>
      <c r="ACQ111" s="183"/>
      <c r="ACR111" s="183"/>
      <c r="ACS111" s="183"/>
      <c r="ACT111" s="183"/>
      <c r="ACU111" s="183"/>
      <c r="ACV111" s="183"/>
      <c r="ACW111" s="183"/>
      <c r="ACX111" s="183"/>
      <c r="ACY111" s="183"/>
      <c r="ACZ111" s="183"/>
      <c r="ADA111" s="183"/>
      <c r="ADB111" s="183"/>
      <c r="ADC111" s="183"/>
      <c r="ADD111" s="183"/>
      <c r="ADE111" s="183"/>
      <c r="ADF111" s="183"/>
      <c r="ADG111" s="183"/>
      <c r="ADH111" s="183"/>
      <c r="ADI111" s="183"/>
      <c r="ADJ111" s="183"/>
      <c r="ADK111" s="183"/>
      <c r="ADL111" s="183"/>
      <c r="ADM111" s="183"/>
      <c r="ADN111" s="183"/>
      <c r="ADO111" s="183"/>
      <c r="ADP111" s="183"/>
      <c r="ADQ111" s="183"/>
      <c r="ADR111" s="183"/>
      <c r="ADS111" s="183"/>
      <c r="ADT111" s="183"/>
      <c r="ADU111" s="183"/>
      <c r="ADV111" s="183"/>
      <c r="ADW111" s="183"/>
      <c r="ADX111" s="183"/>
      <c r="ADY111" s="183"/>
      <c r="ADZ111" s="183"/>
      <c r="AEA111" s="183"/>
      <c r="AEB111" s="183"/>
      <c r="AEC111" s="183"/>
      <c r="AED111" s="183"/>
      <c r="AEE111" s="183"/>
      <c r="AEF111" s="183"/>
      <c r="AEG111" s="183"/>
      <c r="AEH111" s="183"/>
      <c r="AEI111" s="183"/>
      <c r="AEJ111" s="183"/>
      <c r="AEK111" s="183"/>
      <c r="AEL111" s="183"/>
      <c r="AEM111" s="183"/>
      <c r="AEN111" s="183"/>
      <c r="AEO111" s="183"/>
      <c r="AEP111" s="183"/>
      <c r="AEQ111" s="183"/>
      <c r="AER111" s="183"/>
      <c r="AES111" s="183"/>
      <c r="AET111" s="183"/>
      <c r="AEU111" s="183"/>
      <c r="AEV111" s="183"/>
      <c r="AEW111" s="183"/>
      <c r="AEX111" s="183"/>
      <c r="AEY111" s="183"/>
      <c r="AEZ111" s="183"/>
      <c r="AFA111" s="183"/>
      <c r="AFB111" s="183"/>
      <c r="AFC111" s="183"/>
      <c r="AFD111" s="183"/>
      <c r="AFE111" s="183"/>
      <c r="AFF111" s="183"/>
      <c r="AFG111" s="183"/>
      <c r="AFH111" s="183"/>
      <c r="AFI111" s="183"/>
      <c r="AFJ111" s="183"/>
      <c r="AFK111" s="183"/>
      <c r="AFL111" s="183"/>
      <c r="AFM111" s="183"/>
      <c r="AFN111" s="183"/>
      <c r="AFO111" s="183"/>
      <c r="AFP111" s="183"/>
      <c r="AFQ111" s="183"/>
      <c r="AFR111" s="183"/>
      <c r="AFS111" s="183"/>
      <c r="AFT111" s="183"/>
      <c r="AFU111" s="183"/>
      <c r="AFV111" s="183"/>
      <c r="AFW111" s="183"/>
      <c r="AFX111" s="183"/>
      <c r="AFY111" s="183"/>
      <c r="AFZ111" s="183"/>
      <c r="AGA111" s="183"/>
      <c r="AGB111" s="183"/>
      <c r="AGC111" s="183"/>
      <c r="AGD111" s="183"/>
      <c r="AGE111" s="183"/>
      <c r="AGF111" s="183"/>
      <c r="AGG111" s="183"/>
      <c r="AGH111" s="183"/>
      <c r="AGI111" s="183"/>
      <c r="AGJ111" s="183"/>
      <c r="AGK111" s="183"/>
      <c r="AGL111" s="183"/>
      <c r="AGM111" s="183"/>
      <c r="AGN111" s="183"/>
      <c r="AGO111" s="183"/>
      <c r="AGP111" s="183"/>
      <c r="AGQ111" s="183"/>
      <c r="AGR111" s="183"/>
      <c r="AGS111" s="183"/>
      <c r="AGT111" s="183"/>
      <c r="AGU111" s="183"/>
      <c r="AGV111" s="183"/>
      <c r="AGW111" s="183"/>
      <c r="AGX111" s="183"/>
      <c r="AGY111" s="183"/>
      <c r="AGZ111" s="183"/>
      <c r="AHA111" s="183"/>
      <c r="AHB111" s="183"/>
      <c r="AHC111" s="183"/>
      <c r="AHD111" s="183"/>
      <c r="AHE111" s="183"/>
      <c r="AHF111" s="183"/>
      <c r="AHG111" s="183"/>
      <c r="AHH111" s="183"/>
      <c r="AHI111" s="183"/>
      <c r="AHJ111" s="183"/>
      <c r="AHK111" s="183"/>
      <c r="AHL111" s="183"/>
      <c r="AHM111" s="183"/>
      <c r="AHN111" s="183"/>
      <c r="AHO111" s="183"/>
      <c r="AHP111" s="183"/>
      <c r="AHQ111" s="183"/>
      <c r="AHR111" s="183"/>
      <c r="AHS111" s="183"/>
      <c r="AHT111" s="183"/>
      <c r="AHU111" s="183"/>
      <c r="AHV111" s="183"/>
      <c r="AHW111" s="183"/>
      <c r="AHX111" s="183"/>
      <c r="AHY111" s="183"/>
      <c r="AHZ111" s="183"/>
      <c r="AIA111" s="183"/>
      <c r="AIB111" s="183"/>
      <c r="AIC111" s="183"/>
      <c r="AID111" s="183"/>
      <c r="AIE111" s="183"/>
      <c r="AIF111" s="183"/>
      <c r="AIG111" s="183"/>
      <c r="AIH111" s="183"/>
      <c r="AII111" s="183"/>
      <c r="AIJ111" s="183"/>
      <c r="AIK111" s="183"/>
      <c r="AIL111" s="183"/>
      <c r="AIM111" s="183"/>
      <c r="AIN111" s="183"/>
      <c r="AIO111" s="183"/>
      <c r="AIP111" s="183"/>
      <c r="AIQ111" s="183"/>
      <c r="AIR111" s="183"/>
      <c r="AIS111" s="183"/>
      <c r="AIT111" s="183"/>
      <c r="AIU111" s="183"/>
      <c r="AIV111" s="183"/>
      <c r="AIW111" s="183"/>
      <c r="AIX111" s="183"/>
      <c r="AIY111" s="183"/>
      <c r="AIZ111" s="183"/>
      <c r="AJA111" s="183"/>
      <c r="AJB111" s="183"/>
      <c r="AJC111" s="183"/>
      <c r="AJD111" s="183"/>
      <c r="AJE111" s="183"/>
      <c r="AJF111" s="183"/>
      <c r="AJG111" s="183"/>
      <c r="AJH111" s="183"/>
      <c r="AJI111" s="183"/>
      <c r="AJJ111" s="183"/>
      <c r="AJK111" s="183"/>
      <c r="AJL111" s="183"/>
      <c r="AJM111" s="183"/>
      <c r="AJN111" s="183"/>
      <c r="AJO111" s="183"/>
      <c r="AJP111" s="183"/>
      <c r="AJQ111" s="183"/>
      <c r="AJR111" s="183"/>
      <c r="AJS111" s="183"/>
      <c r="AJT111" s="183"/>
      <c r="AJU111" s="183"/>
      <c r="AJV111" s="183"/>
      <c r="AJW111" s="183"/>
      <c r="AJX111" s="183"/>
      <c r="AJY111" s="183"/>
      <c r="AJZ111" s="183"/>
      <c r="AKA111" s="183"/>
      <c r="AKB111" s="183"/>
      <c r="AKC111" s="183"/>
      <c r="AKD111" s="183"/>
      <c r="AKE111" s="183"/>
      <c r="AKF111" s="183"/>
      <c r="AKG111" s="183"/>
      <c r="AKH111" s="183"/>
      <c r="AKI111" s="183"/>
      <c r="AKJ111" s="183"/>
      <c r="AKK111" s="183"/>
      <c r="AKL111" s="183"/>
      <c r="AKM111" s="183"/>
      <c r="AKN111" s="183"/>
      <c r="AKO111" s="183"/>
      <c r="AKP111" s="183"/>
      <c r="AKQ111" s="183"/>
      <c r="AKR111" s="183"/>
      <c r="AKS111" s="183"/>
      <c r="AKT111" s="183"/>
      <c r="AKU111" s="183"/>
      <c r="AKV111" s="183"/>
      <c r="AKW111" s="183"/>
      <c r="AKX111" s="183"/>
      <c r="AKY111" s="183"/>
      <c r="AKZ111" s="183"/>
      <c r="ALA111" s="183"/>
      <c r="ALB111" s="183"/>
      <c r="ALC111" s="183"/>
      <c r="ALD111" s="183"/>
      <c r="ALE111" s="183"/>
      <c r="ALF111" s="183"/>
      <c r="ALG111" s="183"/>
      <c r="ALH111" s="183"/>
      <c r="ALI111" s="183"/>
      <c r="ALJ111" s="183"/>
      <c r="ALK111" s="183"/>
      <c r="ALL111" s="183"/>
      <c r="ALM111" s="183"/>
      <c r="ALN111" s="183"/>
      <c r="ALO111" s="183"/>
      <c r="ALP111" s="183"/>
      <c r="ALQ111" s="183"/>
      <c r="ALR111" s="183"/>
      <c r="ALS111" s="183"/>
      <c r="ALT111" s="183"/>
      <c r="ALU111" s="183"/>
      <c r="ALV111" s="183"/>
      <c r="ALW111" s="183"/>
      <c r="ALX111" s="183"/>
      <c r="ALY111" s="183"/>
      <c r="ALZ111" s="183"/>
      <c r="AMA111" s="183"/>
      <c r="AMB111" s="183"/>
      <c r="AMC111" s="183"/>
      <c r="AMD111" s="183"/>
      <c r="AME111" s="183"/>
      <c r="AMF111" s="183"/>
      <c r="AMG111" s="183"/>
      <c r="AMH111" s="183"/>
    </row>
    <row r="112" spans="1:1022" ht="21.75" customHeight="1" x14ac:dyDescent="0.3">
      <c r="F112" s="603" t="s">
        <v>2463</v>
      </c>
      <c r="G112" s="931"/>
      <c r="H112" s="603"/>
      <c r="I112" s="931"/>
      <c r="J112" s="931"/>
      <c r="K112" s="931"/>
      <c r="L112" s="931"/>
      <c r="M112" s="931"/>
      <c r="N112" s="931"/>
      <c r="O112" s="931"/>
      <c r="P112" s="183"/>
      <c r="Q112" s="183"/>
      <c r="R112" s="183"/>
      <c r="S112" s="183"/>
      <c r="T112" s="183"/>
      <c r="U112" s="183"/>
      <c r="V112" s="183"/>
      <c r="W112" s="183"/>
      <c r="X112" s="183"/>
      <c r="Y112" s="183"/>
      <c r="Z112" s="183"/>
      <c r="AA112" s="183"/>
      <c r="AB112" s="927"/>
      <c r="AC112" s="185"/>
      <c r="AD112" s="928" t="s">
        <v>2464</v>
      </c>
      <c r="AE112" s="926"/>
      <c r="AF112" s="926"/>
      <c r="AG112" s="183"/>
      <c r="AH112" s="183"/>
      <c r="AI112" s="183"/>
      <c r="AJ112" s="183"/>
      <c r="AK112" s="183"/>
      <c r="AL112" s="183"/>
      <c r="AM112" s="183"/>
      <c r="AN112" s="183"/>
      <c r="AO112" s="183"/>
      <c r="AP112" s="183"/>
      <c r="AQ112" s="183"/>
      <c r="AR112" s="183"/>
      <c r="AS112" s="183"/>
      <c r="AT112" s="183"/>
      <c r="AU112" s="183"/>
      <c r="AV112" s="183"/>
      <c r="AY112" s="192"/>
    </row>
    <row r="113" spans="1:53" x14ac:dyDescent="0.3">
      <c r="F113" s="932"/>
      <c r="AY113" s="192"/>
    </row>
    <row r="114" spans="1:53" x14ac:dyDescent="0.3">
      <c r="AY114" s="192"/>
    </row>
    <row r="115" spans="1:53" x14ac:dyDescent="0.3">
      <c r="AX115" s="192"/>
      <c r="AY115" s="192"/>
    </row>
    <row r="116" spans="1:53" x14ac:dyDescent="0.3">
      <c r="AX116" s="192"/>
      <c r="AY116" s="192"/>
    </row>
    <row r="117" spans="1:53" x14ac:dyDescent="0.3">
      <c r="AX117" s="192"/>
      <c r="AY117" s="192"/>
    </row>
    <row r="118" spans="1:53" x14ac:dyDescent="0.3">
      <c r="AX118" s="192"/>
      <c r="AY118" s="192"/>
    </row>
    <row r="119" spans="1:53" ht="15" customHeight="1" x14ac:dyDescent="0.3">
      <c r="AX119" s="192"/>
      <c r="AY119" s="192"/>
    </row>
    <row r="120" spans="1:53" ht="15" customHeight="1" x14ac:dyDescent="0.3">
      <c r="AX120" s="192"/>
      <c r="AY120" s="192"/>
    </row>
    <row r="121" spans="1:53" s="186" customFormat="1" ht="15" customHeight="1" x14ac:dyDescent="0.3">
      <c r="A121" s="203"/>
      <c r="B121" s="203"/>
      <c r="C121" s="203"/>
      <c r="D121" s="203"/>
      <c r="E121" s="203"/>
      <c r="AW121" s="195"/>
      <c r="AZ121" s="195"/>
      <c r="BA121" s="195"/>
    </row>
    <row r="122" spans="1:53" ht="15" customHeight="1" x14ac:dyDescent="0.3">
      <c r="AX122" s="933"/>
      <c r="AY122" s="192"/>
    </row>
    <row r="123" spans="1:53" x14ac:dyDescent="0.3">
      <c r="AX123" s="933"/>
      <c r="AY123" s="192"/>
    </row>
    <row r="124" spans="1:53" x14ac:dyDescent="0.3">
      <c r="AX124" s="933"/>
      <c r="AY124" s="192"/>
    </row>
    <row r="125" spans="1:53" x14ac:dyDescent="0.3">
      <c r="AX125" s="933"/>
      <c r="AY125" s="192"/>
    </row>
    <row r="126" spans="1:53" x14ac:dyDescent="0.3">
      <c r="AX126" s="933"/>
      <c r="AY126" s="192"/>
    </row>
    <row r="127" spans="1:53" x14ac:dyDescent="0.3">
      <c r="AX127" s="933"/>
      <c r="AY127" s="192"/>
    </row>
    <row r="128" spans="1:53" x14ac:dyDescent="0.3">
      <c r="AX128" s="933"/>
      <c r="AY128" s="192"/>
    </row>
    <row r="129" spans="6:51" x14ac:dyDescent="0.3">
      <c r="AX129" s="933"/>
      <c r="AY129" s="192"/>
    </row>
    <row r="134" spans="6:51" ht="5.25" customHeight="1" x14ac:dyDescent="0.3"/>
    <row r="135" spans="6:51" ht="5.25" customHeight="1" x14ac:dyDescent="0.3"/>
    <row r="143" spans="6:51" ht="27" x14ac:dyDescent="0.35">
      <c r="F143" s="906" t="str">
        <f>F68</f>
        <v>Kontrolni broj: 2715558754763171</v>
      </c>
      <c r="AV143" s="910" t="s">
        <v>2584</v>
      </c>
    </row>
  </sheetData>
  <sheetProtection sheet="1" objects="1" scenarios="1"/>
  <mergeCells count="345">
    <mergeCell ref="AN109:AV109"/>
    <mergeCell ref="F111:O111"/>
    <mergeCell ref="J94:AD94"/>
    <mergeCell ref="G95:AU95"/>
    <mergeCell ref="G96:AU96"/>
    <mergeCell ref="F83:I83"/>
    <mergeCell ref="J83:AD83"/>
    <mergeCell ref="AE83:AG83"/>
    <mergeCell ref="AH83:AJ83"/>
    <mergeCell ref="AK83:AP83"/>
    <mergeCell ref="AQ83:AV83"/>
    <mergeCell ref="F82:I82"/>
    <mergeCell ref="J82:AD82"/>
    <mergeCell ref="AQ88:AV88"/>
    <mergeCell ref="F88:I88"/>
    <mergeCell ref="J88:AD88"/>
    <mergeCell ref="AE88:AG88"/>
    <mergeCell ref="AH88:AJ88"/>
    <mergeCell ref="AK88:AP88"/>
    <mergeCell ref="AQ86:AV86"/>
    <mergeCell ref="F84:I84"/>
    <mergeCell ref="J84:AV84"/>
    <mergeCell ref="F85:I85"/>
    <mergeCell ref="J85:AD85"/>
    <mergeCell ref="AE85:AG85"/>
    <mergeCell ref="AH85:AJ85"/>
    <mergeCell ref="AK85:AP85"/>
    <mergeCell ref="AQ85:AV85"/>
    <mergeCell ref="F86:I86"/>
    <mergeCell ref="J86:AD86"/>
    <mergeCell ref="AE86:AG86"/>
    <mergeCell ref="AH86:AJ86"/>
    <mergeCell ref="AK86:AP86"/>
    <mergeCell ref="AE82:AG82"/>
    <mergeCell ref="AH82:AJ82"/>
    <mergeCell ref="AK82:AP82"/>
    <mergeCell ref="AQ82:AV82"/>
    <mergeCell ref="AK81:AP81"/>
    <mergeCell ref="AQ81:AV81"/>
    <mergeCell ref="AQ78:AV78"/>
    <mergeCell ref="F77:I77"/>
    <mergeCell ref="J77:AD77"/>
    <mergeCell ref="AE77:AG77"/>
    <mergeCell ref="AH77:AJ77"/>
    <mergeCell ref="AK77:AP77"/>
    <mergeCell ref="AQ77:AV77"/>
    <mergeCell ref="F78:I78"/>
    <mergeCell ref="J78:AD78"/>
    <mergeCell ref="AE78:AG78"/>
    <mergeCell ref="AH78:AJ78"/>
    <mergeCell ref="AK78:AP78"/>
    <mergeCell ref="AQ79:AV79"/>
    <mergeCell ref="F79:I79"/>
    <mergeCell ref="J79:AD79"/>
    <mergeCell ref="AE79:AG79"/>
    <mergeCell ref="AH79:AJ79"/>
    <mergeCell ref="AK79:AP79"/>
    <mergeCell ref="F80:I80"/>
    <mergeCell ref="J80:AT80"/>
    <mergeCell ref="F81:I81"/>
    <mergeCell ref="J81:AD81"/>
    <mergeCell ref="AQ76:AV76"/>
    <mergeCell ref="F75:I75"/>
    <mergeCell ref="J75:AD75"/>
    <mergeCell ref="AE75:AG75"/>
    <mergeCell ref="AH75:AJ75"/>
    <mergeCell ref="AK75:AP75"/>
    <mergeCell ref="AQ75:AV75"/>
    <mergeCell ref="F76:I76"/>
    <mergeCell ref="J76:AD76"/>
    <mergeCell ref="AE76:AG76"/>
    <mergeCell ref="AH76:AJ76"/>
    <mergeCell ref="AK76:AP76"/>
    <mergeCell ref="AE81:AG81"/>
    <mergeCell ref="AH81:AJ81"/>
    <mergeCell ref="AQ74:AV74"/>
    <mergeCell ref="AK70:AP71"/>
    <mergeCell ref="AQ70:AV71"/>
    <mergeCell ref="F72:I72"/>
    <mergeCell ref="J72:AD72"/>
    <mergeCell ref="AE72:AG72"/>
    <mergeCell ref="AH72:AJ72"/>
    <mergeCell ref="AK72:AP72"/>
    <mergeCell ref="AQ72:AV72"/>
    <mergeCell ref="F74:I74"/>
    <mergeCell ref="J74:AD74"/>
    <mergeCell ref="AE74:AG74"/>
    <mergeCell ref="AH74:AJ74"/>
    <mergeCell ref="AK74:AP74"/>
    <mergeCell ref="F64:AT64"/>
    <mergeCell ref="F65:AT65"/>
    <mergeCell ref="F66:AT66"/>
    <mergeCell ref="F73:I73"/>
    <mergeCell ref="J73:AV73"/>
    <mergeCell ref="F69:I71"/>
    <mergeCell ref="J69:AD71"/>
    <mergeCell ref="AE69:AG71"/>
    <mergeCell ref="AH69:AJ71"/>
    <mergeCell ref="AK69:AV69"/>
    <mergeCell ref="F62:I62"/>
    <mergeCell ref="AE62:AG62"/>
    <mergeCell ref="AH62:AJ62"/>
    <mergeCell ref="AK62:AP62"/>
    <mergeCell ref="AQ62:AV62"/>
    <mergeCell ref="F61:I61"/>
    <mergeCell ref="AE61:AG61"/>
    <mergeCell ref="AH61:AJ61"/>
    <mergeCell ref="AK61:AP61"/>
    <mergeCell ref="AQ61:AV61"/>
    <mergeCell ref="F60:I60"/>
    <mergeCell ref="AE60:AG60"/>
    <mergeCell ref="AH60:AJ60"/>
    <mergeCell ref="AK60:AP60"/>
    <mergeCell ref="AQ60:AV60"/>
    <mergeCell ref="F59:I59"/>
    <mergeCell ref="AE59:AG59"/>
    <mergeCell ref="AH59:AJ59"/>
    <mergeCell ref="AK59:AP59"/>
    <mergeCell ref="AQ59:AV59"/>
    <mergeCell ref="F58:I58"/>
    <mergeCell ref="AE58:AG58"/>
    <mergeCell ref="AH58:AJ58"/>
    <mergeCell ref="AK58:AP58"/>
    <mergeCell ref="AQ58:AV58"/>
    <mergeCell ref="F55:I55"/>
    <mergeCell ref="AE55:AG55"/>
    <mergeCell ref="AH55:AJ55"/>
    <mergeCell ref="AK55:AP55"/>
    <mergeCell ref="AQ55:AV55"/>
    <mergeCell ref="AQ56:AV56"/>
    <mergeCell ref="F57:I57"/>
    <mergeCell ref="J57:AD57"/>
    <mergeCell ref="AE57:AG57"/>
    <mergeCell ref="AH57:AJ57"/>
    <mergeCell ref="AK57:AP57"/>
    <mergeCell ref="AQ57:AV57"/>
    <mergeCell ref="F56:I56"/>
    <mergeCell ref="J56:AD56"/>
    <mergeCell ref="AE56:AG56"/>
    <mergeCell ref="AH56:AJ56"/>
    <mergeCell ref="AK56:AP56"/>
    <mergeCell ref="AQ54:AV54"/>
    <mergeCell ref="F52:I52"/>
    <mergeCell ref="AE52:AG52"/>
    <mergeCell ref="AH52:AJ52"/>
    <mergeCell ref="AK52:AP52"/>
    <mergeCell ref="AQ52:AV52"/>
    <mergeCell ref="F53:I53"/>
    <mergeCell ref="AE53:AG53"/>
    <mergeCell ref="AH53:AJ53"/>
    <mergeCell ref="AK53:AP53"/>
    <mergeCell ref="AQ53:AV53"/>
    <mergeCell ref="F54:I54"/>
    <mergeCell ref="J54:AD54"/>
    <mergeCell ref="AE54:AG54"/>
    <mergeCell ref="AH54:AJ54"/>
    <mergeCell ref="AK54:AP54"/>
    <mergeCell ref="F51:I51"/>
    <mergeCell ref="AE51:AG51"/>
    <mergeCell ref="AH51:AJ51"/>
    <mergeCell ref="AK51:AP51"/>
    <mergeCell ref="AQ51:AV51"/>
    <mergeCell ref="F50:I50"/>
    <mergeCell ref="AE50:AG50"/>
    <mergeCell ref="AH50:AJ50"/>
    <mergeCell ref="AK50:AP50"/>
    <mergeCell ref="AQ50:AV50"/>
    <mergeCell ref="F49:I49"/>
    <mergeCell ref="AE49:AG49"/>
    <mergeCell ref="AH49:AJ49"/>
    <mergeCell ref="AK49:AP49"/>
    <mergeCell ref="AQ49:AV49"/>
    <mergeCell ref="F48:I48"/>
    <mergeCell ref="AE48:AG48"/>
    <mergeCell ref="AH48:AJ48"/>
    <mergeCell ref="AK48:AP48"/>
    <mergeCell ref="AQ48:AV48"/>
    <mergeCell ref="F47:I47"/>
    <mergeCell ref="AE47:AG47"/>
    <mergeCell ref="AH47:AJ47"/>
    <mergeCell ref="AK47:AP47"/>
    <mergeCell ref="AQ47:AV47"/>
    <mergeCell ref="F46:I46"/>
    <mergeCell ref="AE46:AG46"/>
    <mergeCell ref="AH46:AJ46"/>
    <mergeCell ref="AK46:AP46"/>
    <mergeCell ref="AQ46:AV46"/>
    <mergeCell ref="AH45:AJ45"/>
    <mergeCell ref="AK45:AP45"/>
    <mergeCell ref="AQ45:AV45"/>
    <mergeCell ref="AE43:AG43"/>
    <mergeCell ref="AH43:AJ43"/>
    <mergeCell ref="AK43:AP43"/>
    <mergeCell ref="AQ43:AV43"/>
    <mergeCell ref="F44:I44"/>
    <mergeCell ref="AE44:AG44"/>
    <mergeCell ref="AH44:AJ44"/>
    <mergeCell ref="AK44:AP44"/>
    <mergeCell ref="AQ44:AV44"/>
    <mergeCell ref="AX38:AX55"/>
    <mergeCell ref="F39:I39"/>
    <mergeCell ref="AE39:AG39"/>
    <mergeCell ref="AH39:AJ39"/>
    <mergeCell ref="AK39:AP39"/>
    <mergeCell ref="AQ39:AV39"/>
    <mergeCell ref="F40:I40"/>
    <mergeCell ref="AE40:AG40"/>
    <mergeCell ref="AH40:AJ40"/>
    <mergeCell ref="AK40:AP40"/>
    <mergeCell ref="F42:I42"/>
    <mergeCell ref="AE42:AG42"/>
    <mergeCell ref="AH42:AJ42"/>
    <mergeCell ref="AK42:AP42"/>
    <mergeCell ref="AQ42:AV42"/>
    <mergeCell ref="F43:I43"/>
    <mergeCell ref="AQ40:AV40"/>
    <mergeCell ref="F41:I41"/>
    <mergeCell ref="AE41:AG41"/>
    <mergeCell ref="AH41:AJ41"/>
    <mergeCell ref="AK41:AP41"/>
    <mergeCell ref="AQ41:AV41"/>
    <mergeCell ref="F45:I45"/>
    <mergeCell ref="AE45:AG45"/>
    <mergeCell ref="F36:I36"/>
    <mergeCell ref="AE36:AG36"/>
    <mergeCell ref="AH36:AJ36"/>
    <mergeCell ref="AK36:AP36"/>
    <mergeCell ref="AQ36:AV36"/>
    <mergeCell ref="AQ37:AV37"/>
    <mergeCell ref="F38:I38"/>
    <mergeCell ref="J38:AD38"/>
    <mergeCell ref="AE38:AG38"/>
    <mergeCell ref="AH38:AJ38"/>
    <mergeCell ref="AK38:AP38"/>
    <mergeCell ref="AQ38:AV38"/>
    <mergeCell ref="F37:I37"/>
    <mergeCell ref="J37:AD37"/>
    <mergeCell ref="AE37:AG37"/>
    <mergeCell ref="AH37:AJ37"/>
    <mergeCell ref="AK37:AP37"/>
    <mergeCell ref="F33:I33"/>
    <mergeCell ref="AE33:AG33"/>
    <mergeCell ref="AH33:AJ33"/>
    <mergeCell ref="AK33:AP33"/>
    <mergeCell ref="AQ33:AV33"/>
    <mergeCell ref="AQ34:AV34"/>
    <mergeCell ref="F35:I35"/>
    <mergeCell ref="J35:AD35"/>
    <mergeCell ref="AE35:AG35"/>
    <mergeCell ref="AH35:AJ35"/>
    <mergeCell ref="AK35:AP35"/>
    <mergeCell ref="AQ35:AV35"/>
    <mergeCell ref="F34:I34"/>
    <mergeCell ref="J34:AD34"/>
    <mergeCell ref="AE34:AG34"/>
    <mergeCell ref="AH34:AJ34"/>
    <mergeCell ref="AK34:AP34"/>
    <mergeCell ref="F32:I32"/>
    <mergeCell ref="AE32:AG32"/>
    <mergeCell ref="AH32:AJ32"/>
    <mergeCell ref="AK32:AP32"/>
    <mergeCell ref="AQ32:AV32"/>
    <mergeCell ref="F31:I31"/>
    <mergeCell ref="AE31:AG31"/>
    <mergeCell ref="AH31:AJ31"/>
    <mergeCell ref="AK31:AP31"/>
    <mergeCell ref="AQ31:AV31"/>
    <mergeCell ref="F30:I30"/>
    <mergeCell ref="AE30:AG30"/>
    <mergeCell ref="AH30:AJ30"/>
    <mergeCell ref="AK30:AP30"/>
    <mergeCell ref="AQ30:AV30"/>
    <mergeCell ref="F29:I29"/>
    <mergeCell ref="AE29:AG29"/>
    <mergeCell ref="AH29:AJ29"/>
    <mergeCell ref="AK29:AP29"/>
    <mergeCell ref="AQ29:AV29"/>
    <mergeCell ref="F28:I28"/>
    <mergeCell ref="AE28:AG28"/>
    <mergeCell ref="AH28:AJ28"/>
    <mergeCell ref="AK28:AP28"/>
    <mergeCell ref="AQ28:AV28"/>
    <mergeCell ref="F27:I27"/>
    <mergeCell ref="AE27:AG27"/>
    <mergeCell ref="AH27:AJ27"/>
    <mergeCell ref="AK27:AP27"/>
    <mergeCell ref="AQ27:AV27"/>
    <mergeCell ref="AQ26:AV26"/>
    <mergeCell ref="AQ24:AV24"/>
    <mergeCell ref="F25:I25"/>
    <mergeCell ref="J25:AD25"/>
    <mergeCell ref="AE25:AG25"/>
    <mergeCell ref="AH25:AJ25"/>
    <mergeCell ref="AK25:AP25"/>
    <mergeCell ref="AQ25:AV25"/>
    <mergeCell ref="F26:I26"/>
    <mergeCell ref="J26:AD26"/>
    <mergeCell ref="AE26:AG26"/>
    <mergeCell ref="AH26:AJ26"/>
    <mergeCell ref="AK26:AP26"/>
    <mergeCell ref="F24:I24"/>
    <mergeCell ref="J24:AD24"/>
    <mergeCell ref="AE24:AG24"/>
    <mergeCell ref="AH24:AJ24"/>
    <mergeCell ref="AK24:AP24"/>
    <mergeCell ref="AK23:AP23"/>
    <mergeCell ref="AQ23:AV23"/>
    <mergeCell ref="J21:AD21"/>
    <mergeCell ref="AE21:AG21"/>
    <mergeCell ref="AH21:AJ21"/>
    <mergeCell ref="AX1:AX18"/>
    <mergeCell ref="F10:W10"/>
    <mergeCell ref="AT10:AV10"/>
    <mergeCell ref="AG12:AV13"/>
    <mergeCell ref="F15:AV15"/>
    <mergeCell ref="F16:AV16"/>
    <mergeCell ref="AT17:AV17"/>
    <mergeCell ref="F18:I20"/>
    <mergeCell ref="F5:AF6"/>
    <mergeCell ref="AK21:AP21"/>
    <mergeCell ref="AQ21:AV21"/>
    <mergeCell ref="AQ87:AV87"/>
    <mergeCell ref="F92:V92"/>
    <mergeCell ref="W92:AL92"/>
    <mergeCell ref="J18:AD20"/>
    <mergeCell ref="AE18:AG20"/>
    <mergeCell ref="AH18:AJ20"/>
    <mergeCell ref="AK18:AV18"/>
    <mergeCell ref="AK19:AP20"/>
    <mergeCell ref="AQ19:AV20"/>
    <mergeCell ref="F22:I22"/>
    <mergeCell ref="J22:AD22"/>
    <mergeCell ref="AE22:AG22"/>
    <mergeCell ref="AH22:AJ22"/>
    <mergeCell ref="AK22:AP22"/>
    <mergeCell ref="AQ22:AV22"/>
    <mergeCell ref="F21:I21"/>
    <mergeCell ref="F87:I87"/>
    <mergeCell ref="J87:AD87"/>
    <mergeCell ref="AE87:AG87"/>
    <mergeCell ref="AH87:AJ87"/>
    <mergeCell ref="AK87:AP87"/>
    <mergeCell ref="F23:I23"/>
    <mergeCell ref="AE23:AG23"/>
    <mergeCell ref="AH23:AJ23"/>
  </mergeCells>
  <conditionalFormatting sqref="F68">
    <cfRule type="containsText" dxfId="71" priority="4" operator="containsText" text="Obrazac prazan">
      <formula>NOT(ISERROR(SEARCH("Obrazac prazan",F68)))</formula>
    </cfRule>
  </conditionalFormatting>
  <conditionalFormatting sqref="F143">
    <cfRule type="containsText" dxfId="69" priority="3" operator="containsText" text="Obrazac prazan">
      <formula>NOT(ISERROR(SEARCH("Obrazac prazan",F143)))</formula>
    </cfRule>
  </conditionalFormatting>
  <conditionalFormatting sqref="W92">
    <cfRule type="expression" dxfId="66" priority="47">
      <formula>$F$92 = "  d) ostalo - navesti"</formula>
    </cfRule>
    <cfRule type="expression" dxfId="65" priority="48">
      <formula>$F$92 = "  c) preko konta prihoda i navesti konto"</formula>
    </cfRule>
    <cfRule type="expression" dxfId="64" priority="49">
      <formula>OR($F$92 ="  a) reklasifikacija na konta aktive", $F$92 = "  b) storniranjem troškova")</formula>
    </cfRule>
  </conditionalFormatting>
  <dataValidations count="3">
    <dataValidation type="list" allowBlank="1" showInputMessage="1" showErrorMessage="1" error="Odabrati s liste" prompt="Odabrati s liste" sqref="F92" xr:uid="{00000000-0002-0000-0700-000000000000}">
      <formula1>$C$105:$C$108</formula1>
    </dataValidation>
    <dataValidation type="textLength" operator="lessThan" allowBlank="1" showInputMessage="1" showErrorMessage="1" prompt="Maksimalno 50 karaktera" sqref="W92" xr:uid="{00000000-0002-0000-0700-000001000000}">
      <formula1>50</formula1>
    </dataValidation>
    <dataValidation type="whole" allowBlank="1" showInputMessage="1" showErrorMessage="1" sqref="AK22:AV45 AK46:AV58 AK59:AV62 AK74:AV79 AK81:AV83 AK85:AV87" xr:uid="{00000000-0002-0000-0700-000002000000}">
      <formula1>-9.99999E+307</formula1>
      <formula2>9.99999E+307</formula2>
    </dataValidation>
  </dataValidations>
  <pageMargins left="0.31496062992125984" right="0.31496062992125984" top="0.23622047244094491" bottom="7.874015748031496E-2" header="0.31496062992125984" footer="0.31496062992125984"/>
  <pageSetup paperSize="9" scale="40" firstPageNumber="0" fitToWidth="0"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D56743C5-F172-4808-930C-939B3DE0A1F6}">
            <xm:f>OR(LEFT(OsnPodaci!$A$55,5)="Reviz",LEFT(OsnPodaci!$A$55,6)="Izjava")</xm:f>
            <x14:dxf>
              <font>
                <color theme="0"/>
              </font>
            </x14:dxf>
          </x14:cfRule>
          <xm:sqref>F68</xm:sqref>
        </x14:conditionalFormatting>
        <x14:conditionalFormatting xmlns:xm="http://schemas.microsoft.com/office/excel/2006/main">
          <x14:cfRule type="expression" priority="2" id="{3F2845A9-E443-4EE9-9D93-3B17CEF8BFB7}">
            <xm:f>OR(LEFT(OsnPodaci!$A$55,5)="Reviz",LEFT(OsnPodaci!$A$55,6)="Izjava")</xm:f>
            <x14:dxf>
              <font>
                <color theme="0"/>
              </font>
            </x14:dxf>
          </x14:cfRule>
          <xm:sqref>F143</xm:sqref>
        </x14:conditionalFormatting>
        <x14:conditionalFormatting xmlns:xm="http://schemas.microsoft.com/office/excel/2006/main">
          <x14:cfRule type="expression" priority="5" id="{B53AC1C9-91FD-4ACC-87A8-E91C66849E5E}">
            <xm:f>OR(LEFT(OsnPodaci!$A$55,5)="Reviz",LEFT(OsnPodaci!$A$55,6)="Izjava")</xm:f>
            <x14:dxf>
              <font>
                <color theme="0"/>
              </font>
              <fill>
                <patternFill>
                  <bgColor theme="0"/>
                </patternFill>
              </fill>
              <border>
                <vertical/>
                <horizontal/>
              </border>
            </x14:dxf>
          </x14:cfRule>
          <xm:sqref>F1:AV4 F5 AG5:AQ5 AS5:AV5 AG6:AV6 F7:AV13 F63:AV67</xm:sqref>
        </x14:conditionalFormatting>
        <x14:conditionalFormatting xmlns:xm="http://schemas.microsoft.com/office/excel/2006/main">
          <x14:cfRule type="expression" priority="11" id="{EC71BE6C-103C-444F-898B-A1DB73667C9F}">
            <xm:f>OR(LEFT(OsnPodaci!$A$55,5)="Reviz",LEFT(OsnPodaci!$A$55,6)="Izjava")</xm:f>
            <x14:dxf>
              <font>
                <color theme="0"/>
              </font>
              <fill>
                <patternFill>
                  <bgColor theme="0"/>
                </patternFill>
              </fill>
              <border>
                <left/>
                <right/>
                <top/>
                <bottom/>
                <vertical/>
                <horizontal/>
              </border>
            </x14:dxf>
          </x14:cfRule>
          <xm:sqref>F68:AX103 F123:AX145 AX1 AE1:AQ4 AG5:AQ6 AE7:AQ9 AE10:AV11 F12:AG12 F13:AF13 F14:AN14 F15:AV16 AI17:AV17 F18:AV21 F21:AX63 AU64:AX64 AU65 AW65:AX65 AU66:AX66 G67:AX67 AW104:AX122 F105:AB112 AD105:AV112 F113:AV113 F121:AV122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0">
    <tabColor rgb="FF0F932E"/>
  </sheetPr>
  <dimension ref="A1:AIJ102"/>
  <sheetViews>
    <sheetView showGridLines="0" view="pageLayout" topLeftCell="E80" zoomScale="130" zoomScaleNormal="100" zoomScalePageLayoutView="130" workbookViewId="0">
      <selection activeCell="J90" sqref="J90"/>
    </sheetView>
  </sheetViews>
  <sheetFormatPr defaultColWidth="7.5703125" defaultRowHeight="14.25" x14ac:dyDescent="0.25"/>
  <cols>
    <col min="1" max="2" width="7.5703125" style="71" hidden="1" customWidth="1"/>
    <col min="3" max="4" width="10.42578125" style="71" hidden="1" customWidth="1"/>
    <col min="5" max="5" width="7.7109375" style="79" customWidth="1"/>
    <col min="6" max="6" width="70.28515625" style="78" customWidth="1"/>
    <col min="7" max="7" width="7.85546875" style="78" customWidth="1"/>
    <col min="8" max="9" width="8.5703125" style="78" customWidth="1"/>
    <col min="10" max="10" width="18.42578125" style="63" customWidth="1"/>
    <col min="11" max="11" width="18.42578125" style="59" customWidth="1"/>
    <col min="12" max="920" width="7.5703125" style="59" customWidth="1"/>
    <col min="921" max="921" width="7.5703125" style="72" customWidth="1"/>
    <col min="922" max="16384" width="7.5703125" style="72"/>
  </cols>
  <sheetData>
    <row r="1" spans="1:920" s="378" customFormat="1" ht="12.95" customHeight="1" x14ac:dyDescent="0.2">
      <c r="A1" s="387"/>
      <c r="B1" s="387"/>
      <c r="C1" s="387"/>
      <c r="D1" s="387"/>
      <c r="E1" s="939" t="str">
        <f>IF(OsnPodaci!B4="","",OsnPodaci!B4)</f>
        <v>DOO Gradski i prigradski saobraćaj Tuzla</v>
      </c>
      <c r="F1" s="388"/>
      <c r="G1" s="388"/>
      <c r="H1" s="388"/>
      <c r="I1" s="374"/>
      <c r="K1" s="940" t="str">
        <f>IF(OsnPodaci!A4="","",OsnPodaci!A4)</f>
        <v>4209197100002</v>
      </c>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388"/>
      <c r="DK1" s="388"/>
      <c r="DL1" s="388"/>
      <c r="DM1" s="388"/>
      <c r="DN1" s="388"/>
      <c r="DO1" s="388"/>
      <c r="DP1" s="388"/>
      <c r="DQ1" s="388"/>
      <c r="DR1" s="388"/>
      <c r="DS1" s="388"/>
      <c r="DT1" s="388"/>
      <c r="DU1" s="388"/>
      <c r="DV1" s="388"/>
      <c r="DW1" s="388"/>
      <c r="DX1" s="388"/>
      <c r="DY1" s="388"/>
      <c r="DZ1" s="388"/>
      <c r="EA1" s="388"/>
      <c r="EB1" s="388"/>
      <c r="EC1" s="388"/>
      <c r="ED1" s="388"/>
      <c r="EE1" s="388"/>
      <c r="EF1" s="388"/>
      <c r="EG1" s="388"/>
      <c r="EH1" s="388"/>
      <c r="EI1" s="388"/>
      <c r="EJ1" s="388"/>
      <c r="EK1" s="388"/>
      <c r="EL1" s="388"/>
      <c r="EM1" s="388"/>
      <c r="EN1" s="388"/>
      <c r="EO1" s="388"/>
      <c r="EP1" s="388"/>
      <c r="EQ1" s="388"/>
      <c r="ER1" s="388"/>
      <c r="ES1" s="388"/>
      <c r="ET1" s="388"/>
      <c r="EU1" s="388"/>
      <c r="EV1" s="388"/>
      <c r="EW1" s="388"/>
      <c r="EX1" s="388"/>
      <c r="EY1" s="388"/>
      <c r="EZ1" s="388"/>
      <c r="FA1" s="388"/>
      <c r="FB1" s="388"/>
      <c r="FC1" s="388"/>
      <c r="FD1" s="388"/>
      <c r="FE1" s="388"/>
      <c r="FF1" s="388"/>
      <c r="FG1" s="388"/>
      <c r="FH1" s="388"/>
      <c r="FI1" s="388"/>
      <c r="FJ1" s="388"/>
      <c r="FK1" s="388"/>
      <c r="FL1" s="388"/>
      <c r="FM1" s="388"/>
      <c r="FN1" s="388"/>
      <c r="FO1" s="388"/>
      <c r="FP1" s="388"/>
      <c r="FQ1" s="388"/>
      <c r="FR1" s="388"/>
      <c r="FS1" s="388"/>
      <c r="FT1" s="388"/>
      <c r="FU1" s="388"/>
      <c r="FV1" s="388"/>
      <c r="FW1" s="388"/>
      <c r="FX1" s="388"/>
      <c r="FY1" s="388"/>
      <c r="FZ1" s="388"/>
      <c r="GA1" s="388"/>
      <c r="GB1" s="388"/>
      <c r="GC1" s="388"/>
      <c r="GD1" s="388"/>
      <c r="GE1" s="388"/>
      <c r="GF1" s="388"/>
      <c r="GG1" s="388"/>
      <c r="GH1" s="388"/>
      <c r="GI1" s="388"/>
      <c r="GJ1" s="388"/>
      <c r="GK1" s="388"/>
      <c r="GL1" s="388"/>
      <c r="GM1" s="388"/>
      <c r="GN1" s="388"/>
      <c r="GO1" s="388"/>
      <c r="GP1" s="388"/>
      <c r="GQ1" s="388"/>
      <c r="GR1" s="388"/>
      <c r="GS1" s="388"/>
      <c r="GT1" s="388"/>
      <c r="GU1" s="388"/>
      <c r="GV1" s="388"/>
      <c r="GW1" s="388"/>
      <c r="GX1" s="388"/>
      <c r="GY1" s="388"/>
      <c r="GZ1" s="388"/>
      <c r="HA1" s="388"/>
      <c r="HB1" s="388"/>
      <c r="HC1" s="388"/>
      <c r="HD1" s="388"/>
      <c r="HE1" s="388"/>
      <c r="HF1" s="388"/>
      <c r="HG1" s="388"/>
      <c r="HH1" s="388"/>
      <c r="HI1" s="388"/>
      <c r="HJ1" s="388"/>
      <c r="HK1" s="388"/>
      <c r="HL1" s="388"/>
      <c r="HM1" s="388"/>
      <c r="HN1" s="388"/>
      <c r="HO1" s="388"/>
      <c r="HP1" s="388"/>
      <c r="HQ1" s="388"/>
      <c r="HR1" s="388"/>
      <c r="HS1" s="388"/>
      <c r="HT1" s="388"/>
      <c r="HU1" s="388"/>
      <c r="HV1" s="388"/>
      <c r="HW1" s="388"/>
      <c r="HX1" s="388"/>
      <c r="HY1" s="388"/>
      <c r="HZ1" s="388"/>
      <c r="IA1" s="388"/>
      <c r="IB1" s="388"/>
      <c r="IC1" s="388"/>
      <c r="ID1" s="388"/>
      <c r="IE1" s="388"/>
      <c r="IF1" s="388"/>
      <c r="IG1" s="388"/>
      <c r="IH1" s="388"/>
      <c r="II1" s="388"/>
      <c r="IJ1" s="388"/>
      <c r="IK1" s="388"/>
      <c r="IL1" s="388"/>
      <c r="IM1" s="388"/>
      <c r="IN1" s="388"/>
      <c r="IO1" s="388"/>
      <c r="IP1" s="388"/>
      <c r="IQ1" s="388"/>
      <c r="IR1" s="388"/>
      <c r="IS1" s="388"/>
      <c r="IT1" s="388"/>
      <c r="IU1" s="388"/>
      <c r="IV1" s="388"/>
      <c r="IW1" s="388"/>
      <c r="IX1" s="388"/>
      <c r="IY1" s="388"/>
      <c r="IZ1" s="388"/>
      <c r="JA1" s="388"/>
      <c r="JB1" s="388"/>
      <c r="JC1" s="388"/>
      <c r="JD1" s="388"/>
      <c r="JE1" s="388"/>
      <c r="JF1" s="388"/>
      <c r="JG1" s="388"/>
      <c r="JH1" s="388"/>
      <c r="JI1" s="388"/>
      <c r="JJ1" s="388"/>
      <c r="JK1" s="388"/>
      <c r="JL1" s="388"/>
      <c r="JM1" s="388"/>
      <c r="JN1" s="388"/>
      <c r="JO1" s="388"/>
      <c r="JP1" s="388"/>
      <c r="JQ1" s="388"/>
      <c r="JR1" s="388"/>
      <c r="JS1" s="388"/>
      <c r="JT1" s="388"/>
      <c r="JU1" s="388"/>
      <c r="JV1" s="388"/>
      <c r="JW1" s="388"/>
      <c r="JX1" s="388"/>
      <c r="JY1" s="388"/>
      <c r="JZ1" s="388"/>
      <c r="KA1" s="388"/>
      <c r="KB1" s="388"/>
      <c r="KC1" s="388"/>
      <c r="KD1" s="388"/>
      <c r="KE1" s="388"/>
      <c r="KF1" s="388"/>
      <c r="KG1" s="388"/>
      <c r="KH1" s="388"/>
      <c r="KI1" s="388"/>
      <c r="KJ1" s="388"/>
      <c r="KK1" s="388"/>
      <c r="KL1" s="388"/>
      <c r="KM1" s="388"/>
      <c r="KN1" s="388"/>
      <c r="KO1" s="388"/>
      <c r="KP1" s="388"/>
      <c r="KQ1" s="388"/>
      <c r="KR1" s="388"/>
      <c r="KS1" s="388"/>
      <c r="KT1" s="388"/>
      <c r="KU1" s="388"/>
      <c r="KV1" s="388"/>
      <c r="KW1" s="388"/>
      <c r="KX1" s="388"/>
      <c r="KY1" s="388"/>
      <c r="KZ1" s="388"/>
      <c r="LA1" s="388"/>
      <c r="LB1" s="388"/>
      <c r="LC1" s="388"/>
      <c r="LD1" s="388"/>
      <c r="LE1" s="388"/>
      <c r="LF1" s="388"/>
      <c r="LG1" s="388"/>
      <c r="LH1" s="388"/>
      <c r="LI1" s="388"/>
      <c r="LJ1" s="388"/>
      <c r="LK1" s="388"/>
      <c r="LL1" s="388"/>
      <c r="LM1" s="388"/>
      <c r="LN1" s="388"/>
      <c r="LO1" s="388"/>
      <c r="LP1" s="388"/>
      <c r="LQ1" s="388"/>
      <c r="LR1" s="388"/>
      <c r="LS1" s="388"/>
      <c r="LT1" s="388"/>
      <c r="LU1" s="388"/>
      <c r="LV1" s="388"/>
      <c r="LW1" s="388"/>
      <c r="LX1" s="388"/>
      <c r="LY1" s="388"/>
      <c r="LZ1" s="388"/>
      <c r="MA1" s="388"/>
      <c r="MB1" s="388"/>
      <c r="MC1" s="388"/>
      <c r="MD1" s="388"/>
      <c r="ME1" s="388"/>
      <c r="MF1" s="388"/>
      <c r="MG1" s="388"/>
      <c r="MH1" s="388"/>
      <c r="MI1" s="388"/>
      <c r="MJ1" s="388"/>
      <c r="MK1" s="388"/>
      <c r="ML1" s="388"/>
      <c r="MM1" s="388"/>
      <c r="MN1" s="388"/>
      <c r="MO1" s="388"/>
      <c r="MP1" s="388"/>
      <c r="MQ1" s="388"/>
      <c r="MR1" s="388"/>
      <c r="MS1" s="388"/>
      <c r="MT1" s="388"/>
      <c r="MU1" s="388"/>
      <c r="MV1" s="388"/>
      <c r="MW1" s="388"/>
      <c r="MX1" s="388"/>
      <c r="MY1" s="388"/>
      <c r="MZ1" s="388"/>
      <c r="NA1" s="388"/>
      <c r="NB1" s="388"/>
      <c r="NC1" s="388"/>
      <c r="ND1" s="388"/>
      <c r="NE1" s="388"/>
      <c r="NF1" s="388"/>
      <c r="NG1" s="388"/>
      <c r="NH1" s="388"/>
      <c r="NI1" s="388"/>
      <c r="NJ1" s="388"/>
      <c r="NK1" s="388"/>
      <c r="NL1" s="388"/>
      <c r="NM1" s="388"/>
      <c r="NN1" s="388"/>
      <c r="NO1" s="388"/>
      <c r="NP1" s="388"/>
      <c r="NQ1" s="388"/>
      <c r="NR1" s="388"/>
      <c r="NS1" s="388"/>
      <c r="NT1" s="388"/>
      <c r="NU1" s="388"/>
      <c r="NV1" s="388"/>
      <c r="NW1" s="388"/>
      <c r="NX1" s="388"/>
      <c r="NY1" s="388"/>
      <c r="NZ1" s="388"/>
      <c r="OA1" s="388"/>
      <c r="OB1" s="388"/>
      <c r="OC1" s="388"/>
      <c r="OD1" s="388"/>
      <c r="OE1" s="388"/>
      <c r="OF1" s="388"/>
      <c r="OG1" s="388"/>
      <c r="OH1" s="388"/>
      <c r="OI1" s="388"/>
      <c r="OJ1" s="388"/>
      <c r="OK1" s="388"/>
      <c r="OL1" s="388"/>
      <c r="OM1" s="388"/>
      <c r="ON1" s="388"/>
      <c r="OO1" s="388"/>
      <c r="OP1" s="388"/>
      <c r="OQ1" s="388"/>
      <c r="OR1" s="388"/>
      <c r="OS1" s="388"/>
      <c r="OT1" s="388"/>
      <c r="OU1" s="388"/>
      <c r="OV1" s="388"/>
      <c r="OW1" s="388"/>
      <c r="OX1" s="388"/>
      <c r="OY1" s="388"/>
      <c r="OZ1" s="388"/>
      <c r="PA1" s="388"/>
      <c r="PB1" s="388"/>
      <c r="PC1" s="388"/>
      <c r="PD1" s="388"/>
      <c r="PE1" s="388"/>
      <c r="PF1" s="388"/>
      <c r="PG1" s="388"/>
      <c r="PH1" s="388"/>
      <c r="PI1" s="388"/>
      <c r="PJ1" s="388"/>
      <c r="PK1" s="388"/>
      <c r="PL1" s="388"/>
      <c r="PM1" s="388"/>
      <c r="PN1" s="388"/>
      <c r="PO1" s="388"/>
      <c r="PP1" s="388"/>
      <c r="PQ1" s="388"/>
      <c r="PR1" s="388"/>
      <c r="PS1" s="388"/>
      <c r="PT1" s="388"/>
      <c r="PU1" s="388"/>
      <c r="PV1" s="388"/>
      <c r="PW1" s="388"/>
      <c r="PX1" s="388"/>
      <c r="PY1" s="388"/>
      <c r="PZ1" s="388"/>
      <c r="QA1" s="388"/>
      <c r="QB1" s="388"/>
      <c r="QC1" s="388"/>
      <c r="QD1" s="388"/>
      <c r="QE1" s="388"/>
      <c r="QF1" s="388"/>
      <c r="QG1" s="388"/>
      <c r="QH1" s="388"/>
      <c r="QI1" s="388"/>
      <c r="QJ1" s="388"/>
      <c r="QK1" s="388"/>
      <c r="QL1" s="388"/>
      <c r="QM1" s="388"/>
      <c r="QN1" s="388"/>
      <c r="QO1" s="388"/>
      <c r="QP1" s="388"/>
      <c r="QQ1" s="388"/>
      <c r="QR1" s="388"/>
      <c r="QS1" s="388"/>
      <c r="QT1" s="388"/>
      <c r="QU1" s="388"/>
      <c r="QV1" s="388"/>
      <c r="QW1" s="388"/>
      <c r="QX1" s="388"/>
      <c r="QY1" s="388"/>
      <c r="QZ1" s="388"/>
      <c r="RA1" s="388"/>
      <c r="RB1" s="388"/>
      <c r="RC1" s="388"/>
      <c r="RD1" s="388"/>
      <c r="RE1" s="388"/>
      <c r="RF1" s="388"/>
      <c r="RG1" s="388"/>
      <c r="RH1" s="388"/>
      <c r="RI1" s="388"/>
      <c r="RJ1" s="388"/>
      <c r="RK1" s="388"/>
      <c r="RL1" s="388"/>
      <c r="RM1" s="388"/>
      <c r="RN1" s="388"/>
      <c r="RO1" s="388"/>
      <c r="RP1" s="388"/>
      <c r="RQ1" s="388"/>
      <c r="RR1" s="388"/>
      <c r="RS1" s="388"/>
      <c r="RT1" s="388"/>
      <c r="RU1" s="388"/>
      <c r="RV1" s="388"/>
      <c r="RW1" s="388"/>
      <c r="RX1" s="388"/>
      <c r="RY1" s="388"/>
      <c r="RZ1" s="388"/>
      <c r="SA1" s="388"/>
      <c r="SB1" s="388"/>
      <c r="SC1" s="388"/>
      <c r="SD1" s="388"/>
      <c r="SE1" s="388"/>
      <c r="SF1" s="388"/>
      <c r="SG1" s="388"/>
      <c r="SH1" s="388"/>
      <c r="SI1" s="388"/>
      <c r="SJ1" s="388"/>
      <c r="SK1" s="388"/>
      <c r="SL1" s="388"/>
      <c r="SM1" s="388"/>
      <c r="SN1" s="388"/>
      <c r="SO1" s="388"/>
      <c r="SP1" s="388"/>
      <c r="SQ1" s="388"/>
      <c r="SR1" s="388"/>
      <c r="SS1" s="388"/>
      <c r="ST1" s="388"/>
      <c r="SU1" s="388"/>
      <c r="SV1" s="388"/>
      <c r="SW1" s="388"/>
      <c r="SX1" s="388"/>
      <c r="SY1" s="388"/>
      <c r="SZ1" s="388"/>
      <c r="TA1" s="388"/>
      <c r="TB1" s="388"/>
      <c r="TC1" s="388"/>
      <c r="TD1" s="388"/>
      <c r="TE1" s="388"/>
      <c r="TF1" s="388"/>
      <c r="TG1" s="388"/>
      <c r="TH1" s="388"/>
      <c r="TI1" s="388"/>
      <c r="TJ1" s="388"/>
      <c r="TK1" s="388"/>
      <c r="TL1" s="388"/>
      <c r="TM1" s="388"/>
      <c r="TN1" s="388"/>
      <c r="TO1" s="388"/>
      <c r="TP1" s="388"/>
      <c r="TQ1" s="388"/>
      <c r="TR1" s="388"/>
      <c r="TS1" s="388"/>
      <c r="TT1" s="388"/>
      <c r="TU1" s="388"/>
      <c r="TV1" s="388"/>
      <c r="TW1" s="388"/>
      <c r="TX1" s="388"/>
      <c r="TY1" s="388"/>
      <c r="TZ1" s="388"/>
      <c r="UA1" s="388"/>
      <c r="UB1" s="388"/>
      <c r="UC1" s="388"/>
      <c r="UD1" s="388"/>
      <c r="UE1" s="388"/>
      <c r="UF1" s="388"/>
      <c r="UG1" s="388"/>
      <c r="UH1" s="388"/>
      <c r="UI1" s="388"/>
      <c r="UJ1" s="388"/>
      <c r="UK1" s="388"/>
      <c r="UL1" s="388"/>
      <c r="UM1" s="388"/>
      <c r="UN1" s="388"/>
      <c r="UO1" s="388"/>
      <c r="UP1" s="388"/>
      <c r="UQ1" s="388"/>
      <c r="UR1" s="388"/>
      <c r="US1" s="388"/>
      <c r="UT1" s="388"/>
      <c r="UU1" s="388"/>
      <c r="UV1" s="388"/>
      <c r="UW1" s="388"/>
      <c r="UX1" s="388"/>
      <c r="UY1" s="388"/>
      <c r="UZ1" s="388"/>
      <c r="VA1" s="388"/>
      <c r="VB1" s="388"/>
      <c r="VC1" s="388"/>
      <c r="VD1" s="388"/>
      <c r="VE1" s="388"/>
      <c r="VF1" s="388"/>
      <c r="VG1" s="388"/>
      <c r="VH1" s="388"/>
      <c r="VI1" s="388"/>
      <c r="VJ1" s="388"/>
      <c r="VK1" s="388"/>
      <c r="VL1" s="388"/>
      <c r="VM1" s="388"/>
      <c r="VN1" s="388"/>
      <c r="VO1" s="388"/>
      <c r="VP1" s="388"/>
      <c r="VQ1" s="388"/>
      <c r="VR1" s="388"/>
      <c r="VS1" s="388"/>
      <c r="VT1" s="388"/>
      <c r="VU1" s="388"/>
      <c r="VV1" s="388"/>
      <c r="VW1" s="388"/>
      <c r="VX1" s="388"/>
      <c r="VY1" s="388"/>
      <c r="VZ1" s="388"/>
      <c r="WA1" s="388"/>
      <c r="WB1" s="388"/>
      <c r="WC1" s="388"/>
      <c r="WD1" s="388"/>
      <c r="WE1" s="388"/>
      <c r="WF1" s="388"/>
      <c r="WG1" s="388"/>
      <c r="WH1" s="388"/>
      <c r="WI1" s="388"/>
      <c r="WJ1" s="388"/>
      <c r="WK1" s="388"/>
      <c r="WL1" s="388"/>
      <c r="WM1" s="388"/>
      <c r="WN1" s="388"/>
      <c r="WO1" s="388"/>
      <c r="WP1" s="388"/>
      <c r="WQ1" s="388"/>
      <c r="WR1" s="388"/>
      <c r="WS1" s="388"/>
      <c r="WT1" s="388"/>
      <c r="WU1" s="388"/>
      <c r="WV1" s="388"/>
      <c r="WW1" s="388"/>
      <c r="WX1" s="388"/>
      <c r="WY1" s="388"/>
      <c r="WZ1" s="388"/>
      <c r="XA1" s="388"/>
      <c r="XB1" s="388"/>
      <c r="XC1" s="388"/>
      <c r="XD1" s="388"/>
      <c r="XE1" s="388"/>
      <c r="XF1" s="388"/>
      <c r="XG1" s="388"/>
      <c r="XH1" s="388"/>
      <c r="XI1" s="388"/>
      <c r="XJ1" s="388"/>
      <c r="XK1" s="388"/>
      <c r="XL1" s="388"/>
      <c r="XM1" s="388"/>
      <c r="XN1" s="388"/>
      <c r="XO1" s="388"/>
      <c r="XP1" s="388"/>
      <c r="XQ1" s="388"/>
      <c r="XR1" s="388"/>
      <c r="XS1" s="388"/>
      <c r="XT1" s="388"/>
      <c r="XU1" s="388"/>
      <c r="XV1" s="388"/>
      <c r="XW1" s="388"/>
      <c r="XX1" s="388"/>
      <c r="XY1" s="388"/>
      <c r="XZ1" s="388"/>
      <c r="YA1" s="388"/>
      <c r="YB1" s="388"/>
      <c r="YC1" s="388"/>
      <c r="YD1" s="388"/>
      <c r="YE1" s="388"/>
      <c r="YF1" s="388"/>
      <c r="YG1" s="388"/>
      <c r="YH1" s="388"/>
      <c r="YI1" s="388"/>
      <c r="YJ1" s="388"/>
      <c r="YK1" s="388"/>
      <c r="YL1" s="388"/>
      <c r="YM1" s="388"/>
      <c r="YN1" s="388"/>
      <c r="YO1" s="388"/>
      <c r="YP1" s="388"/>
      <c r="YQ1" s="388"/>
      <c r="YR1" s="388"/>
      <c r="YS1" s="388"/>
      <c r="YT1" s="388"/>
      <c r="YU1" s="388"/>
      <c r="YV1" s="388"/>
      <c r="YW1" s="388"/>
      <c r="YX1" s="388"/>
      <c r="YY1" s="388"/>
      <c r="YZ1" s="388"/>
      <c r="ZA1" s="388"/>
      <c r="ZB1" s="388"/>
      <c r="ZC1" s="388"/>
      <c r="ZD1" s="388"/>
      <c r="ZE1" s="388"/>
      <c r="ZF1" s="388"/>
      <c r="ZG1" s="388"/>
      <c r="ZH1" s="388"/>
      <c r="ZI1" s="388"/>
      <c r="ZJ1" s="388"/>
      <c r="ZK1" s="388"/>
      <c r="ZL1" s="388"/>
      <c r="ZM1" s="388"/>
      <c r="ZN1" s="388"/>
      <c r="ZO1" s="388"/>
      <c r="ZP1" s="388"/>
      <c r="ZQ1" s="388"/>
      <c r="ZR1" s="388"/>
      <c r="ZS1" s="388"/>
      <c r="ZT1" s="388"/>
      <c r="ZU1" s="388"/>
      <c r="ZV1" s="388"/>
      <c r="ZW1" s="388"/>
      <c r="ZX1" s="388"/>
      <c r="ZY1" s="388"/>
      <c r="ZZ1" s="388"/>
      <c r="AAA1" s="388"/>
      <c r="AAB1" s="388"/>
      <c r="AAC1" s="388"/>
      <c r="AAD1" s="388"/>
      <c r="AAE1" s="388"/>
      <c r="AAF1" s="388"/>
      <c r="AAG1" s="388"/>
      <c r="AAH1" s="388"/>
      <c r="AAI1" s="388"/>
      <c r="AAJ1" s="388"/>
      <c r="AAK1" s="388"/>
      <c r="AAL1" s="388"/>
      <c r="AAM1" s="388"/>
      <c r="AAN1" s="388"/>
      <c r="AAO1" s="388"/>
      <c r="AAP1" s="388"/>
      <c r="AAQ1" s="388"/>
      <c r="AAR1" s="388"/>
      <c r="AAS1" s="388"/>
      <c r="AAT1" s="388"/>
      <c r="AAU1" s="388"/>
      <c r="AAV1" s="388"/>
      <c r="AAW1" s="388"/>
      <c r="AAX1" s="388"/>
      <c r="AAY1" s="388"/>
      <c r="AAZ1" s="388"/>
      <c r="ABA1" s="388"/>
      <c r="ABB1" s="388"/>
      <c r="ABC1" s="388"/>
      <c r="ABD1" s="388"/>
      <c r="ABE1" s="388"/>
      <c r="ABF1" s="388"/>
      <c r="ABG1" s="388"/>
      <c r="ABH1" s="388"/>
      <c r="ABI1" s="388"/>
      <c r="ABJ1" s="388"/>
      <c r="ABK1" s="388"/>
      <c r="ABL1" s="388"/>
      <c r="ABM1" s="388"/>
      <c r="ABN1" s="388"/>
      <c r="ABO1" s="388"/>
      <c r="ABP1" s="388"/>
      <c r="ABQ1" s="388"/>
      <c r="ABR1" s="388"/>
      <c r="ABS1" s="388"/>
      <c r="ABT1" s="388"/>
      <c r="ABU1" s="388"/>
      <c r="ABV1" s="388"/>
      <c r="ABW1" s="388"/>
      <c r="ABX1" s="388"/>
      <c r="ABY1" s="388"/>
      <c r="ABZ1" s="388"/>
      <c r="ACA1" s="388"/>
      <c r="ACB1" s="388"/>
      <c r="ACC1" s="388"/>
      <c r="ACD1" s="388"/>
      <c r="ACE1" s="388"/>
      <c r="ACF1" s="388"/>
      <c r="ACG1" s="388"/>
      <c r="ACH1" s="388"/>
      <c r="ACI1" s="388"/>
      <c r="ACJ1" s="388"/>
      <c r="ACK1" s="388"/>
      <c r="ACL1" s="388"/>
      <c r="ACM1" s="388"/>
      <c r="ACN1" s="388"/>
      <c r="ACO1" s="388"/>
      <c r="ACP1" s="388"/>
      <c r="ACQ1" s="388"/>
      <c r="ACR1" s="388"/>
      <c r="ACS1" s="388"/>
      <c r="ACT1" s="388"/>
      <c r="ACU1" s="388"/>
      <c r="ACV1" s="388"/>
      <c r="ACW1" s="388"/>
      <c r="ACX1" s="388"/>
      <c r="ACY1" s="388"/>
      <c r="ACZ1" s="388"/>
      <c r="ADA1" s="388"/>
      <c r="ADB1" s="388"/>
      <c r="ADC1" s="388"/>
      <c r="ADD1" s="388"/>
      <c r="ADE1" s="388"/>
      <c r="ADF1" s="388"/>
      <c r="ADG1" s="388"/>
      <c r="ADH1" s="388"/>
      <c r="ADI1" s="388"/>
      <c r="ADJ1" s="388"/>
      <c r="ADK1" s="388"/>
      <c r="ADL1" s="388"/>
      <c r="ADM1" s="388"/>
      <c r="ADN1" s="388"/>
      <c r="ADO1" s="388"/>
      <c r="ADP1" s="388"/>
      <c r="ADQ1" s="388"/>
      <c r="ADR1" s="388"/>
      <c r="ADS1" s="388"/>
      <c r="ADT1" s="388"/>
      <c r="ADU1" s="388"/>
      <c r="ADV1" s="388"/>
      <c r="ADW1" s="388"/>
      <c r="ADX1" s="388"/>
      <c r="ADY1" s="388"/>
      <c r="ADZ1" s="388"/>
      <c r="AEA1" s="388"/>
      <c r="AEB1" s="388"/>
      <c r="AEC1" s="388"/>
      <c r="AED1" s="388"/>
      <c r="AEE1" s="388"/>
      <c r="AEF1" s="388"/>
      <c r="AEG1" s="388"/>
      <c r="AEH1" s="388"/>
      <c r="AEI1" s="388"/>
      <c r="AEJ1" s="388"/>
      <c r="AEK1" s="388"/>
      <c r="AEL1" s="388"/>
      <c r="AEM1" s="388"/>
      <c r="AEN1" s="388"/>
      <c r="AEO1" s="388"/>
      <c r="AEP1" s="388"/>
      <c r="AEQ1" s="388"/>
      <c r="AER1" s="388"/>
      <c r="AES1" s="388"/>
      <c r="AET1" s="388"/>
      <c r="AEU1" s="388"/>
      <c r="AEV1" s="388"/>
      <c r="AEW1" s="388"/>
      <c r="AEX1" s="388"/>
      <c r="AEY1" s="388"/>
      <c r="AEZ1" s="388"/>
      <c r="AFA1" s="388"/>
      <c r="AFB1" s="388"/>
      <c r="AFC1" s="388"/>
      <c r="AFD1" s="388"/>
      <c r="AFE1" s="388"/>
      <c r="AFF1" s="388"/>
      <c r="AFG1" s="388"/>
      <c r="AFH1" s="388"/>
      <c r="AFI1" s="388"/>
      <c r="AFJ1" s="388"/>
      <c r="AFK1" s="388"/>
      <c r="AFL1" s="388"/>
      <c r="AFM1" s="388"/>
      <c r="AFN1" s="388"/>
      <c r="AFO1" s="388"/>
      <c r="AFP1" s="388"/>
      <c r="AFQ1" s="388"/>
      <c r="AFR1" s="388"/>
      <c r="AFS1" s="388"/>
      <c r="AFT1" s="388"/>
      <c r="AFU1" s="388"/>
      <c r="AFV1" s="388"/>
      <c r="AFW1" s="388"/>
      <c r="AFX1" s="388"/>
      <c r="AFY1" s="388"/>
      <c r="AFZ1" s="388"/>
      <c r="AGA1" s="388"/>
      <c r="AGB1" s="388"/>
      <c r="AGC1" s="388"/>
      <c r="AGD1" s="388"/>
      <c r="AGE1" s="388"/>
      <c r="AGF1" s="388"/>
      <c r="AGG1" s="388"/>
      <c r="AGH1" s="388"/>
      <c r="AGI1" s="388"/>
      <c r="AGJ1" s="388"/>
      <c r="AGK1" s="388"/>
      <c r="AGL1" s="388"/>
      <c r="AGM1" s="388"/>
      <c r="AGN1" s="388"/>
      <c r="AGO1" s="388"/>
      <c r="AGP1" s="388"/>
      <c r="AGQ1" s="388"/>
      <c r="AGR1" s="388"/>
      <c r="AGS1" s="388"/>
      <c r="AGT1" s="388"/>
      <c r="AGU1" s="388"/>
      <c r="AGV1" s="388"/>
      <c r="AGW1" s="388"/>
      <c r="AGX1" s="388"/>
      <c r="AGY1" s="388"/>
      <c r="AGZ1" s="388"/>
      <c r="AHA1" s="388"/>
      <c r="AHB1" s="388"/>
      <c r="AHC1" s="388"/>
      <c r="AHD1" s="388"/>
      <c r="AHE1" s="388"/>
      <c r="AHF1" s="388"/>
      <c r="AHG1" s="388"/>
      <c r="AHH1" s="388"/>
      <c r="AHI1" s="388"/>
      <c r="AHJ1" s="388"/>
      <c r="AHK1" s="388"/>
      <c r="AHL1" s="388"/>
      <c r="AHM1" s="388"/>
      <c r="AHN1" s="388"/>
      <c r="AHO1" s="388"/>
      <c r="AHP1" s="388"/>
      <c r="AHQ1" s="388"/>
      <c r="AHR1" s="388"/>
      <c r="AHS1" s="388"/>
      <c r="AHT1" s="388"/>
      <c r="AHU1" s="388"/>
      <c r="AHV1" s="388"/>
      <c r="AHW1" s="388"/>
      <c r="AHX1" s="388"/>
      <c r="AHY1" s="388"/>
      <c r="AHZ1" s="388"/>
      <c r="AIA1" s="388"/>
      <c r="AIB1" s="388"/>
      <c r="AIC1" s="388"/>
      <c r="AID1" s="388"/>
      <c r="AIE1" s="388"/>
      <c r="AIF1" s="388"/>
      <c r="AIG1" s="388"/>
      <c r="AIH1" s="388"/>
      <c r="AII1" s="388"/>
      <c r="AIJ1" s="388"/>
    </row>
    <row r="2" spans="1:920" s="380" customFormat="1" ht="12.95" customHeight="1" x14ac:dyDescent="0.2">
      <c r="A2" s="389"/>
      <c r="B2" s="389"/>
      <c r="C2" s="389"/>
      <c r="D2" s="389"/>
      <c r="E2" s="941" t="s">
        <v>1930</v>
      </c>
      <c r="F2" s="315"/>
      <c r="G2" s="315"/>
      <c r="H2" s="374"/>
      <c r="I2" s="376"/>
      <c r="K2" s="942" t="s">
        <v>2069</v>
      </c>
      <c r="L2" s="315"/>
      <c r="M2" s="315"/>
      <c r="N2" s="315"/>
      <c r="O2" s="315"/>
      <c r="P2" s="315"/>
      <c r="Q2" s="315"/>
      <c r="R2" s="315"/>
      <c r="S2" s="315"/>
      <c r="T2" s="315"/>
      <c r="U2" s="315"/>
      <c r="V2" s="315"/>
      <c r="W2" s="315"/>
      <c r="X2" s="315"/>
      <c r="Y2" s="315"/>
      <c r="Z2" s="315"/>
      <c r="AA2" s="315"/>
      <c r="AB2" s="315"/>
      <c r="AC2" s="315"/>
      <c r="AD2" s="315"/>
      <c r="AE2" s="315"/>
      <c r="AF2" s="315"/>
      <c r="AG2" s="315"/>
      <c r="AH2" s="315"/>
      <c r="AI2" s="315"/>
      <c r="AJ2" s="315"/>
      <c r="AK2" s="315"/>
      <c r="AL2" s="315"/>
      <c r="AM2" s="315"/>
      <c r="AN2" s="315"/>
      <c r="AO2" s="315"/>
      <c r="AP2" s="315"/>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c r="BT2" s="315"/>
      <c r="BU2" s="315"/>
      <c r="BV2" s="315"/>
      <c r="BW2" s="315"/>
      <c r="BX2" s="315"/>
      <c r="BY2" s="315"/>
      <c r="BZ2" s="315"/>
      <c r="CA2" s="315"/>
      <c r="CB2" s="315"/>
      <c r="CC2" s="315"/>
      <c r="CD2" s="315"/>
      <c r="CE2" s="315"/>
      <c r="CF2" s="315"/>
      <c r="CG2" s="315"/>
      <c r="CH2" s="315"/>
      <c r="CI2" s="315"/>
      <c r="CJ2" s="315"/>
      <c r="CK2" s="315"/>
      <c r="CL2" s="315"/>
      <c r="CM2" s="315"/>
      <c r="CN2" s="315"/>
      <c r="CO2" s="315"/>
      <c r="CP2" s="315"/>
      <c r="CQ2" s="315"/>
      <c r="CR2" s="315"/>
      <c r="CS2" s="315"/>
      <c r="CT2" s="315"/>
      <c r="CU2" s="315"/>
      <c r="CV2" s="315"/>
      <c r="CW2" s="315"/>
      <c r="CX2" s="315"/>
      <c r="CY2" s="315"/>
      <c r="CZ2" s="315"/>
      <c r="DA2" s="315"/>
      <c r="DB2" s="315"/>
      <c r="DC2" s="315"/>
      <c r="DD2" s="315"/>
      <c r="DE2" s="315"/>
      <c r="DF2" s="315"/>
      <c r="DG2" s="315"/>
      <c r="DH2" s="315"/>
      <c r="DI2" s="315"/>
      <c r="DJ2" s="315"/>
      <c r="DK2" s="315"/>
      <c r="DL2" s="315"/>
      <c r="DM2" s="315"/>
      <c r="DN2" s="315"/>
      <c r="DO2" s="315"/>
      <c r="DP2" s="315"/>
      <c r="DQ2" s="315"/>
      <c r="DR2" s="315"/>
      <c r="DS2" s="315"/>
      <c r="DT2" s="315"/>
      <c r="DU2" s="315"/>
      <c r="DV2" s="315"/>
      <c r="DW2" s="315"/>
      <c r="DX2" s="315"/>
      <c r="DY2" s="315"/>
      <c r="DZ2" s="315"/>
      <c r="EA2" s="315"/>
      <c r="EB2" s="315"/>
      <c r="EC2" s="315"/>
      <c r="ED2" s="315"/>
      <c r="EE2" s="315"/>
      <c r="EF2" s="315"/>
      <c r="EG2" s="315"/>
      <c r="EH2" s="315"/>
      <c r="EI2" s="315"/>
      <c r="EJ2" s="315"/>
      <c r="EK2" s="315"/>
      <c r="EL2" s="315"/>
      <c r="EM2" s="315"/>
      <c r="EN2" s="315"/>
      <c r="EO2" s="315"/>
      <c r="EP2" s="315"/>
      <c r="EQ2" s="315"/>
      <c r="ER2" s="315"/>
      <c r="ES2" s="315"/>
      <c r="ET2" s="315"/>
      <c r="EU2" s="315"/>
      <c r="EV2" s="315"/>
      <c r="EW2" s="315"/>
      <c r="EX2" s="315"/>
      <c r="EY2" s="315"/>
      <c r="EZ2" s="315"/>
      <c r="FA2" s="315"/>
      <c r="FB2" s="315"/>
      <c r="FC2" s="315"/>
      <c r="FD2" s="315"/>
      <c r="FE2" s="315"/>
      <c r="FF2" s="315"/>
      <c r="FG2" s="315"/>
      <c r="FH2" s="315"/>
      <c r="FI2" s="315"/>
      <c r="FJ2" s="315"/>
      <c r="FK2" s="315"/>
      <c r="FL2" s="315"/>
      <c r="FM2" s="315"/>
      <c r="FN2" s="315"/>
      <c r="FO2" s="315"/>
      <c r="FP2" s="315"/>
      <c r="FQ2" s="315"/>
      <c r="FR2" s="315"/>
      <c r="FS2" s="315"/>
      <c r="FT2" s="315"/>
      <c r="FU2" s="315"/>
      <c r="FV2" s="315"/>
      <c r="FW2" s="315"/>
      <c r="FX2" s="315"/>
      <c r="FY2" s="315"/>
      <c r="FZ2" s="315"/>
      <c r="GA2" s="315"/>
      <c r="GB2" s="315"/>
      <c r="GC2" s="315"/>
      <c r="GD2" s="315"/>
      <c r="GE2" s="315"/>
      <c r="GF2" s="315"/>
      <c r="GG2" s="315"/>
      <c r="GH2" s="315"/>
      <c r="GI2" s="315"/>
      <c r="GJ2" s="315"/>
      <c r="GK2" s="315"/>
      <c r="GL2" s="315"/>
      <c r="GM2" s="315"/>
      <c r="GN2" s="315"/>
      <c r="GO2" s="315"/>
      <c r="GP2" s="315"/>
      <c r="GQ2" s="315"/>
      <c r="GR2" s="315"/>
      <c r="GS2" s="315"/>
      <c r="GT2" s="315"/>
      <c r="GU2" s="315"/>
      <c r="GV2" s="315"/>
      <c r="GW2" s="315"/>
      <c r="GX2" s="315"/>
      <c r="GY2" s="315"/>
      <c r="GZ2" s="315"/>
      <c r="HA2" s="315"/>
      <c r="HB2" s="315"/>
      <c r="HC2" s="315"/>
      <c r="HD2" s="315"/>
      <c r="HE2" s="315"/>
      <c r="HF2" s="315"/>
      <c r="HG2" s="315"/>
      <c r="HH2" s="315"/>
      <c r="HI2" s="315"/>
      <c r="HJ2" s="315"/>
      <c r="HK2" s="315"/>
      <c r="HL2" s="315"/>
      <c r="HM2" s="315"/>
      <c r="HN2" s="315"/>
      <c r="HO2" s="315"/>
      <c r="HP2" s="315"/>
      <c r="HQ2" s="315"/>
      <c r="HR2" s="315"/>
      <c r="HS2" s="315"/>
      <c r="HT2" s="315"/>
      <c r="HU2" s="315"/>
      <c r="HV2" s="315"/>
      <c r="HW2" s="315"/>
      <c r="HX2" s="315"/>
      <c r="HY2" s="315"/>
      <c r="HZ2" s="315"/>
      <c r="IA2" s="315"/>
      <c r="IB2" s="315"/>
      <c r="IC2" s="315"/>
      <c r="ID2" s="315"/>
      <c r="IE2" s="315"/>
      <c r="IF2" s="315"/>
      <c r="IG2" s="315"/>
      <c r="IH2" s="315"/>
      <c r="II2" s="315"/>
      <c r="IJ2" s="315"/>
      <c r="IK2" s="315"/>
      <c r="IL2" s="315"/>
      <c r="IM2" s="315"/>
      <c r="IN2" s="315"/>
      <c r="IO2" s="315"/>
      <c r="IP2" s="315"/>
      <c r="IQ2" s="315"/>
      <c r="IR2" s="315"/>
      <c r="IS2" s="315"/>
      <c r="IT2" s="315"/>
      <c r="IU2" s="315"/>
      <c r="IV2" s="315"/>
      <c r="IW2" s="315"/>
      <c r="IX2" s="315"/>
      <c r="IY2" s="315"/>
      <c r="IZ2" s="315"/>
      <c r="JA2" s="315"/>
      <c r="JB2" s="315"/>
      <c r="JC2" s="315"/>
      <c r="JD2" s="315"/>
      <c r="JE2" s="315"/>
      <c r="JF2" s="315"/>
      <c r="JG2" s="315"/>
      <c r="JH2" s="315"/>
      <c r="JI2" s="315"/>
      <c r="JJ2" s="315"/>
      <c r="JK2" s="315"/>
      <c r="JL2" s="315"/>
      <c r="JM2" s="315"/>
      <c r="JN2" s="315"/>
      <c r="JO2" s="315"/>
      <c r="JP2" s="315"/>
      <c r="JQ2" s="315"/>
      <c r="JR2" s="315"/>
      <c r="JS2" s="315"/>
      <c r="JT2" s="315"/>
      <c r="JU2" s="315"/>
      <c r="JV2" s="315"/>
      <c r="JW2" s="315"/>
      <c r="JX2" s="315"/>
      <c r="JY2" s="315"/>
      <c r="JZ2" s="315"/>
      <c r="KA2" s="315"/>
      <c r="KB2" s="315"/>
      <c r="KC2" s="315"/>
      <c r="KD2" s="315"/>
      <c r="KE2" s="315"/>
      <c r="KF2" s="315"/>
      <c r="KG2" s="315"/>
      <c r="KH2" s="315"/>
      <c r="KI2" s="315"/>
      <c r="KJ2" s="315"/>
      <c r="KK2" s="315"/>
      <c r="KL2" s="315"/>
      <c r="KM2" s="315"/>
      <c r="KN2" s="315"/>
      <c r="KO2" s="315"/>
      <c r="KP2" s="315"/>
      <c r="KQ2" s="315"/>
      <c r="KR2" s="315"/>
      <c r="KS2" s="315"/>
      <c r="KT2" s="315"/>
      <c r="KU2" s="315"/>
      <c r="KV2" s="315"/>
      <c r="KW2" s="315"/>
      <c r="KX2" s="315"/>
      <c r="KY2" s="315"/>
      <c r="KZ2" s="315"/>
      <c r="LA2" s="315"/>
      <c r="LB2" s="315"/>
      <c r="LC2" s="315"/>
      <c r="LD2" s="315"/>
      <c r="LE2" s="315"/>
      <c r="LF2" s="315"/>
      <c r="LG2" s="315"/>
      <c r="LH2" s="315"/>
      <c r="LI2" s="315"/>
      <c r="LJ2" s="315"/>
      <c r="LK2" s="315"/>
      <c r="LL2" s="315"/>
      <c r="LM2" s="315"/>
      <c r="LN2" s="315"/>
      <c r="LO2" s="315"/>
      <c r="LP2" s="315"/>
      <c r="LQ2" s="315"/>
      <c r="LR2" s="315"/>
      <c r="LS2" s="315"/>
      <c r="LT2" s="315"/>
      <c r="LU2" s="315"/>
      <c r="LV2" s="315"/>
      <c r="LW2" s="315"/>
      <c r="LX2" s="315"/>
      <c r="LY2" s="315"/>
      <c r="LZ2" s="315"/>
      <c r="MA2" s="315"/>
      <c r="MB2" s="315"/>
      <c r="MC2" s="315"/>
      <c r="MD2" s="315"/>
      <c r="ME2" s="315"/>
      <c r="MF2" s="315"/>
      <c r="MG2" s="315"/>
      <c r="MH2" s="315"/>
      <c r="MI2" s="315"/>
      <c r="MJ2" s="315"/>
      <c r="MK2" s="315"/>
      <c r="ML2" s="315"/>
      <c r="MM2" s="315"/>
      <c r="MN2" s="315"/>
      <c r="MO2" s="315"/>
      <c r="MP2" s="315"/>
      <c r="MQ2" s="315"/>
      <c r="MR2" s="315"/>
      <c r="MS2" s="315"/>
      <c r="MT2" s="315"/>
      <c r="MU2" s="315"/>
      <c r="MV2" s="315"/>
      <c r="MW2" s="315"/>
      <c r="MX2" s="315"/>
      <c r="MY2" s="315"/>
      <c r="MZ2" s="315"/>
      <c r="NA2" s="315"/>
      <c r="NB2" s="315"/>
      <c r="NC2" s="315"/>
      <c r="ND2" s="315"/>
      <c r="NE2" s="315"/>
      <c r="NF2" s="315"/>
      <c r="NG2" s="315"/>
      <c r="NH2" s="315"/>
      <c r="NI2" s="315"/>
      <c r="NJ2" s="315"/>
      <c r="NK2" s="315"/>
      <c r="NL2" s="315"/>
      <c r="NM2" s="315"/>
      <c r="NN2" s="315"/>
      <c r="NO2" s="315"/>
      <c r="NP2" s="315"/>
      <c r="NQ2" s="315"/>
      <c r="NR2" s="315"/>
      <c r="NS2" s="315"/>
      <c r="NT2" s="315"/>
      <c r="NU2" s="315"/>
      <c r="NV2" s="315"/>
      <c r="NW2" s="315"/>
      <c r="NX2" s="315"/>
      <c r="NY2" s="315"/>
      <c r="NZ2" s="315"/>
      <c r="OA2" s="315"/>
      <c r="OB2" s="315"/>
      <c r="OC2" s="315"/>
      <c r="OD2" s="315"/>
      <c r="OE2" s="315"/>
      <c r="OF2" s="315"/>
      <c r="OG2" s="315"/>
      <c r="OH2" s="315"/>
      <c r="OI2" s="315"/>
      <c r="OJ2" s="315"/>
      <c r="OK2" s="315"/>
      <c r="OL2" s="315"/>
      <c r="OM2" s="315"/>
      <c r="ON2" s="315"/>
      <c r="OO2" s="315"/>
      <c r="OP2" s="315"/>
      <c r="OQ2" s="315"/>
      <c r="OR2" s="315"/>
      <c r="OS2" s="315"/>
      <c r="OT2" s="315"/>
      <c r="OU2" s="315"/>
      <c r="OV2" s="315"/>
      <c r="OW2" s="315"/>
      <c r="OX2" s="315"/>
      <c r="OY2" s="315"/>
      <c r="OZ2" s="315"/>
      <c r="PA2" s="315"/>
      <c r="PB2" s="315"/>
      <c r="PC2" s="315"/>
      <c r="PD2" s="315"/>
      <c r="PE2" s="315"/>
      <c r="PF2" s="315"/>
      <c r="PG2" s="315"/>
      <c r="PH2" s="315"/>
      <c r="PI2" s="315"/>
      <c r="PJ2" s="315"/>
      <c r="PK2" s="315"/>
      <c r="PL2" s="315"/>
      <c r="PM2" s="315"/>
      <c r="PN2" s="315"/>
      <c r="PO2" s="315"/>
      <c r="PP2" s="315"/>
      <c r="PQ2" s="315"/>
      <c r="PR2" s="315"/>
      <c r="PS2" s="315"/>
      <c r="PT2" s="315"/>
      <c r="PU2" s="315"/>
      <c r="PV2" s="315"/>
      <c r="PW2" s="315"/>
      <c r="PX2" s="315"/>
      <c r="PY2" s="315"/>
      <c r="PZ2" s="315"/>
      <c r="QA2" s="315"/>
      <c r="QB2" s="315"/>
      <c r="QC2" s="315"/>
      <c r="QD2" s="315"/>
      <c r="QE2" s="315"/>
      <c r="QF2" s="315"/>
      <c r="QG2" s="315"/>
      <c r="QH2" s="315"/>
      <c r="QI2" s="315"/>
      <c r="QJ2" s="315"/>
      <c r="QK2" s="315"/>
      <c r="QL2" s="315"/>
      <c r="QM2" s="315"/>
      <c r="QN2" s="315"/>
      <c r="QO2" s="315"/>
      <c r="QP2" s="315"/>
      <c r="QQ2" s="315"/>
      <c r="QR2" s="315"/>
      <c r="QS2" s="315"/>
      <c r="QT2" s="315"/>
      <c r="QU2" s="315"/>
      <c r="QV2" s="315"/>
      <c r="QW2" s="315"/>
      <c r="QX2" s="315"/>
      <c r="QY2" s="315"/>
      <c r="QZ2" s="315"/>
      <c r="RA2" s="315"/>
      <c r="RB2" s="315"/>
      <c r="RC2" s="315"/>
      <c r="RD2" s="315"/>
      <c r="RE2" s="315"/>
      <c r="RF2" s="315"/>
      <c r="RG2" s="315"/>
      <c r="RH2" s="315"/>
      <c r="RI2" s="315"/>
      <c r="RJ2" s="315"/>
      <c r="RK2" s="315"/>
      <c r="RL2" s="315"/>
      <c r="RM2" s="315"/>
      <c r="RN2" s="315"/>
      <c r="RO2" s="315"/>
      <c r="RP2" s="315"/>
      <c r="RQ2" s="315"/>
      <c r="RR2" s="315"/>
      <c r="RS2" s="315"/>
      <c r="RT2" s="315"/>
      <c r="RU2" s="315"/>
      <c r="RV2" s="315"/>
      <c r="RW2" s="315"/>
      <c r="RX2" s="315"/>
      <c r="RY2" s="315"/>
      <c r="RZ2" s="315"/>
      <c r="SA2" s="315"/>
      <c r="SB2" s="315"/>
      <c r="SC2" s="315"/>
      <c r="SD2" s="315"/>
      <c r="SE2" s="315"/>
      <c r="SF2" s="315"/>
      <c r="SG2" s="315"/>
      <c r="SH2" s="315"/>
      <c r="SI2" s="315"/>
      <c r="SJ2" s="315"/>
      <c r="SK2" s="315"/>
      <c r="SL2" s="315"/>
      <c r="SM2" s="315"/>
      <c r="SN2" s="315"/>
      <c r="SO2" s="315"/>
      <c r="SP2" s="315"/>
      <c r="SQ2" s="315"/>
      <c r="SR2" s="315"/>
      <c r="SS2" s="315"/>
      <c r="ST2" s="315"/>
      <c r="SU2" s="315"/>
      <c r="SV2" s="315"/>
      <c r="SW2" s="315"/>
      <c r="SX2" s="315"/>
      <c r="SY2" s="315"/>
      <c r="SZ2" s="315"/>
      <c r="TA2" s="315"/>
      <c r="TB2" s="315"/>
      <c r="TC2" s="315"/>
      <c r="TD2" s="315"/>
      <c r="TE2" s="315"/>
      <c r="TF2" s="315"/>
      <c r="TG2" s="315"/>
      <c r="TH2" s="315"/>
      <c r="TI2" s="315"/>
      <c r="TJ2" s="315"/>
      <c r="TK2" s="315"/>
      <c r="TL2" s="315"/>
      <c r="TM2" s="315"/>
      <c r="TN2" s="315"/>
      <c r="TO2" s="315"/>
      <c r="TP2" s="315"/>
      <c r="TQ2" s="315"/>
      <c r="TR2" s="315"/>
      <c r="TS2" s="315"/>
      <c r="TT2" s="315"/>
      <c r="TU2" s="315"/>
      <c r="TV2" s="315"/>
      <c r="TW2" s="315"/>
      <c r="TX2" s="315"/>
      <c r="TY2" s="315"/>
      <c r="TZ2" s="315"/>
      <c r="UA2" s="315"/>
      <c r="UB2" s="315"/>
      <c r="UC2" s="315"/>
      <c r="UD2" s="315"/>
      <c r="UE2" s="315"/>
      <c r="UF2" s="315"/>
      <c r="UG2" s="315"/>
      <c r="UH2" s="315"/>
      <c r="UI2" s="315"/>
      <c r="UJ2" s="315"/>
      <c r="UK2" s="315"/>
      <c r="UL2" s="315"/>
      <c r="UM2" s="315"/>
      <c r="UN2" s="315"/>
      <c r="UO2" s="315"/>
      <c r="UP2" s="315"/>
      <c r="UQ2" s="315"/>
      <c r="UR2" s="315"/>
      <c r="US2" s="315"/>
      <c r="UT2" s="315"/>
      <c r="UU2" s="315"/>
      <c r="UV2" s="315"/>
      <c r="UW2" s="315"/>
      <c r="UX2" s="315"/>
      <c r="UY2" s="315"/>
      <c r="UZ2" s="315"/>
      <c r="VA2" s="315"/>
      <c r="VB2" s="315"/>
      <c r="VC2" s="315"/>
      <c r="VD2" s="315"/>
      <c r="VE2" s="315"/>
      <c r="VF2" s="315"/>
      <c r="VG2" s="315"/>
      <c r="VH2" s="315"/>
      <c r="VI2" s="315"/>
      <c r="VJ2" s="315"/>
      <c r="VK2" s="315"/>
      <c r="VL2" s="315"/>
      <c r="VM2" s="315"/>
      <c r="VN2" s="315"/>
      <c r="VO2" s="315"/>
      <c r="VP2" s="315"/>
      <c r="VQ2" s="315"/>
      <c r="VR2" s="315"/>
      <c r="VS2" s="315"/>
      <c r="VT2" s="315"/>
      <c r="VU2" s="315"/>
      <c r="VV2" s="315"/>
      <c r="VW2" s="315"/>
      <c r="VX2" s="315"/>
      <c r="VY2" s="315"/>
      <c r="VZ2" s="315"/>
      <c r="WA2" s="315"/>
      <c r="WB2" s="315"/>
      <c r="WC2" s="315"/>
      <c r="WD2" s="315"/>
      <c r="WE2" s="315"/>
      <c r="WF2" s="315"/>
      <c r="WG2" s="315"/>
      <c r="WH2" s="315"/>
      <c r="WI2" s="315"/>
      <c r="WJ2" s="315"/>
      <c r="WK2" s="315"/>
      <c r="WL2" s="315"/>
      <c r="WM2" s="315"/>
      <c r="WN2" s="315"/>
      <c r="WO2" s="315"/>
      <c r="WP2" s="315"/>
      <c r="WQ2" s="315"/>
      <c r="WR2" s="315"/>
      <c r="WS2" s="315"/>
      <c r="WT2" s="315"/>
      <c r="WU2" s="315"/>
      <c r="WV2" s="315"/>
      <c r="WW2" s="315"/>
      <c r="WX2" s="315"/>
      <c r="WY2" s="315"/>
      <c r="WZ2" s="315"/>
      <c r="XA2" s="315"/>
      <c r="XB2" s="315"/>
      <c r="XC2" s="315"/>
      <c r="XD2" s="315"/>
      <c r="XE2" s="315"/>
      <c r="XF2" s="315"/>
      <c r="XG2" s="315"/>
      <c r="XH2" s="315"/>
      <c r="XI2" s="315"/>
      <c r="XJ2" s="315"/>
      <c r="XK2" s="315"/>
      <c r="XL2" s="315"/>
      <c r="XM2" s="315"/>
      <c r="XN2" s="315"/>
      <c r="XO2" s="315"/>
      <c r="XP2" s="315"/>
      <c r="XQ2" s="315"/>
      <c r="XR2" s="315"/>
      <c r="XS2" s="315"/>
      <c r="XT2" s="315"/>
      <c r="XU2" s="315"/>
      <c r="XV2" s="315"/>
      <c r="XW2" s="315"/>
      <c r="XX2" s="315"/>
      <c r="XY2" s="315"/>
      <c r="XZ2" s="315"/>
      <c r="YA2" s="315"/>
      <c r="YB2" s="315"/>
      <c r="YC2" s="315"/>
      <c r="YD2" s="315"/>
      <c r="YE2" s="315"/>
      <c r="YF2" s="315"/>
      <c r="YG2" s="315"/>
      <c r="YH2" s="315"/>
      <c r="YI2" s="315"/>
      <c r="YJ2" s="315"/>
      <c r="YK2" s="315"/>
      <c r="YL2" s="315"/>
      <c r="YM2" s="315"/>
      <c r="YN2" s="315"/>
      <c r="YO2" s="315"/>
      <c r="YP2" s="315"/>
      <c r="YQ2" s="315"/>
      <c r="YR2" s="315"/>
      <c r="YS2" s="315"/>
      <c r="YT2" s="315"/>
      <c r="YU2" s="315"/>
      <c r="YV2" s="315"/>
      <c r="YW2" s="315"/>
      <c r="YX2" s="315"/>
      <c r="YY2" s="315"/>
      <c r="YZ2" s="315"/>
      <c r="ZA2" s="315"/>
      <c r="ZB2" s="315"/>
      <c r="ZC2" s="315"/>
      <c r="ZD2" s="315"/>
      <c r="ZE2" s="315"/>
      <c r="ZF2" s="315"/>
      <c r="ZG2" s="315"/>
      <c r="ZH2" s="315"/>
      <c r="ZI2" s="315"/>
      <c r="ZJ2" s="315"/>
      <c r="ZK2" s="315"/>
      <c r="ZL2" s="315"/>
      <c r="ZM2" s="315"/>
      <c r="ZN2" s="315"/>
      <c r="ZO2" s="315"/>
      <c r="ZP2" s="315"/>
      <c r="ZQ2" s="315"/>
      <c r="ZR2" s="315"/>
      <c r="ZS2" s="315"/>
      <c r="ZT2" s="315"/>
      <c r="ZU2" s="315"/>
      <c r="ZV2" s="315"/>
      <c r="ZW2" s="315"/>
      <c r="ZX2" s="315"/>
      <c r="ZY2" s="315"/>
      <c r="ZZ2" s="315"/>
      <c r="AAA2" s="315"/>
      <c r="AAB2" s="315"/>
      <c r="AAC2" s="315"/>
      <c r="AAD2" s="315"/>
      <c r="AAE2" s="315"/>
      <c r="AAF2" s="315"/>
      <c r="AAG2" s="315"/>
      <c r="AAH2" s="315"/>
      <c r="AAI2" s="315"/>
      <c r="AAJ2" s="315"/>
      <c r="AAK2" s="315"/>
      <c r="AAL2" s="315"/>
      <c r="AAM2" s="315"/>
      <c r="AAN2" s="315"/>
      <c r="AAO2" s="315"/>
      <c r="AAP2" s="315"/>
      <c r="AAQ2" s="315"/>
      <c r="AAR2" s="315"/>
      <c r="AAS2" s="315"/>
      <c r="AAT2" s="315"/>
      <c r="AAU2" s="315"/>
      <c r="AAV2" s="315"/>
      <c r="AAW2" s="315"/>
      <c r="AAX2" s="315"/>
      <c r="AAY2" s="315"/>
      <c r="AAZ2" s="315"/>
      <c r="ABA2" s="315"/>
      <c r="ABB2" s="315"/>
      <c r="ABC2" s="315"/>
      <c r="ABD2" s="315"/>
      <c r="ABE2" s="315"/>
      <c r="ABF2" s="315"/>
      <c r="ABG2" s="315"/>
      <c r="ABH2" s="315"/>
      <c r="ABI2" s="315"/>
      <c r="ABJ2" s="315"/>
      <c r="ABK2" s="315"/>
      <c r="ABL2" s="315"/>
      <c r="ABM2" s="315"/>
      <c r="ABN2" s="315"/>
      <c r="ABO2" s="315"/>
      <c r="ABP2" s="315"/>
      <c r="ABQ2" s="315"/>
      <c r="ABR2" s="315"/>
      <c r="ABS2" s="315"/>
      <c r="ABT2" s="315"/>
      <c r="ABU2" s="315"/>
      <c r="ABV2" s="315"/>
      <c r="ABW2" s="315"/>
      <c r="ABX2" s="315"/>
      <c r="ABY2" s="315"/>
      <c r="ABZ2" s="315"/>
      <c r="ACA2" s="315"/>
      <c r="ACB2" s="315"/>
      <c r="ACC2" s="315"/>
      <c r="ACD2" s="315"/>
      <c r="ACE2" s="315"/>
      <c r="ACF2" s="315"/>
      <c r="ACG2" s="315"/>
      <c r="ACH2" s="315"/>
      <c r="ACI2" s="315"/>
      <c r="ACJ2" s="315"/>
      <c r="ACK2" s="315"/>
      <c r="ACL2" s="315"/>
      <c r="ACM2" s="315"/>
      <c r="ACN2" s="315"/>
      <c r="ACO2" s="315"/>
      <c r="ACP2" s="315"/>
      <c r="ACQ2" s="315"/>
      <c r="ACR2" s="315"/>
      <c r="ACS2" s="315"/>
      <c r="ACT2" s="315"/>
      <c r="ACU2" s="315"/>
      <c r="ACV2" s="315"/>
      <c r="ACW2" s="315"/>
      <c r="ACX2" s="315"/>
      <c r="ACY2" s="315"/>
      <c r="ACZ2" s="315"/>
      <c r="ADA2" s="315"/>
      <c r="ADB2" s="315"/>
      <c r="ADC2" s="315"/>
      <c r="ADD2" s="315"/>
      <c r="ADE2" s="315"/>
      <c r="ADF2" s="315"/>
      <c r="ADG2" s="315"/>
      <c r="ADH2" s="315"/>
      <c r="ADI2" s="315"/>
      <c r="ADJ2" s="315"/>
      <c r="ADK2" s="315"/>
      <c r="ADL2" s="315"/>
      <c r="ADM2" s="315"/>
      <c r="ADN2" s="315"/>
      <c r="ADO2" s="315"/>
      <c r="ADP2" s="315"/>
      <c r="ADQ2" s="315"/>
      <c r="ADR2" s="315"/>
      <c r="ADS2" s="315"/>
      <c r="ADT2" s="315"/>
      <c r="ADU2" s="315"/>
      <c r="ADV2" s="315"/>
      <c r="ADW2" s="315"/>
      <c r="ADX2" s="315"/>
      <c r="ADY2" s="315"/>
      <c r="ADZ2" s="315"/>
      <c r="AEA2" s="315"/>
      <c r="AEB2" s="315"/>
      <c r="AEC2" s="315"/>
      <c r="AED2" s="315"/>
      <c r="AEE2" s="315"/>
      <c r="AEF2" s="315"/>
      <c r="AEG2" s="315"/>
      <c r="AEH2" s="315"/>
      <c r="AEI2" s="315"/>
      <c r="AEJ2" s="315"/>
      <c r="AEK2" s="315"/>
      <c r="AEL2" s="315"/>
      <c r="AEM2" s="315"/>
      <c r="AEN2" s="315"/>
      <c r="AEO2" s="315"/>
      <c r="AEP2" s="315"/>
      <c r="AEQ2" s="315"/>
      <c r="AER2" s="315"/>
      <c r="AES2" s="315"/>
      <c r="AET2" s="315"/>
      <c r="AEU2" s="315"/>
      <c r="AEV2" s="315"/>
      <c r="AEW2" s="315"/>
      <c r="AEX2" s="315"/>
      <c r="AEY2" s="315"/>
      <c r="AEZ2" s="315"/>
      <c r="AFA2" s="315"/>
      <c r="AFB2" s="315"/>
      <c r="AFC2" s="315"/>
      <c r="AFD2" s="315"/>
      <c r="AFE2" s="315"/>
      <c r="AFF2" s="315"/>
      <c r="AFG2" s="315"/>
      <c r="AFH2" s="315"/>
      <c r="AFI2" s="315"/>
      <c r="AFJ2" s="315"/>
      <c r="AFK2" s="315"/>
      <c r="AFL2" s="315"/>
      <c r="AFM2" s="315"/>
      <c r="AFN2" s="315"/>
      <c r="AFO2" s="315"/>
      <c r="AFP2" s="315"/>
      <c r="AFQ2" s="315"/>
      <c r="AFR2" s="315"/>
      <c r="AFS2" s="315"/>
      <c r="AFT2" s="315"/>
      <c r="AFU2" s="315"/>
      <c r="AFV2" s="315"/>
      <c r="AFW2" s="315"/>
      <c r="AFX2" s="315"/>
      <c r="AFY2" s="315"/>
      <c r="AFZ2" s="315"/>
      <c r="AGA2" s="315"/>
      <c r="AGB2" s="315"/>
      <c r="AGC2" s="315"/>
      <c r="AGD2" s="315"/>
      <c r="AGE2" s="315"/>
      <c r="AGF2" s="315"/>
      <c r="AGG2" s="315"/>
      <c r="AGH2" s="315"/>
      <c r="AGI2" s="315"/>
      <c r="AGJ2" s="315"/>
      <c r="AGK2" s="315"/>
      <c r="AGL2" s="315"/>
      <c r="AGM2" s="315"/>
      <c r="AGN2" s="315"/>
      <c r="AGO2" s="315"/>
      <c r="AGP2" s="315"/>
      <c r="AGQ2" s="315"/>
      <c r="AGR2" s="315"/>
      <c r="AGS2" s="315"/>
      <c r="AGT2" s="315"/>
      <c r="AGU2" s="315"/>
      <c r="AGV2" s="315"/>
      <c r="AGW2" s="315"/>
      <c r="AGX2" s="315"/>
      <c r="AGY2" s="315"/>
      <c r="AGZ2" s="315"/>
      <c r="AHA2" s="315"/>
      <c r="AHB2" s="315"/>
      <c r="AHC2" s="315"/>
      <c r="AHD2" s="315"/>
      <c r="AHE2" s="315"/>
      <c r="AHF2" s="315"/>
      <c r="AHG2" s="315"/>
      <c r="AHH2" s="315"/>
      <c r="AHI2" s="315"/>
      <c r="AHJ2" s="315"/>
      <c r="AHK2" s="315"/>
      <c r="AHL2" s="315"/>
      <c r="AHM2" s="315"/>
      <c r="AHN2" s="315"/>
      <c r="AHO2" s="315"/>
      <c r="AHP2" s="315"/>
      <c r="AHQ2" s="315"/>
      <c r="AHR2" s="315"/>
      <c r="AHS2" s="315"/>
      <c r="AHT2" s="315"/>
      <c r="AHU2" s="315"/>
      <c r="AHV2" s="315"/>
      <c r="AHW2" s="315"/>
      <c r="AHX2" s="315"/>
      <c r="AHY2" s="315"/>
      <c r="AHZ2" s="315"/>
      <c r="AIA2" s="315"/>
      <c r="AIB2" s="315"/>
      <c r="AIC2" s="315"/>
      <c r="AID2" s="315"/>
      <c r="AIE2" s="315"/>
      <c r="AIF2" s="315"/>
      <c r="AIG2" s="315"/>
      <c r="AIH2" s="315"/>
      <c r="AII2" s="315"/>
      <c r="AIJ2" s="315"/>
    </row>
    <row r="3" spans="1:920" s="378" customFormat="1" ht="12.95" customHeight="1" x14ac:dyDescent="0.2">
      <c r="A3" s="387"/>
      <c r="B3" s="387"/>
      <c r="C3" s="387"/>
      <c r="D3" s="387"/>
      <c r="E3" s="939" t="str">
        <f>IF(OR(OsnPodaci!A10="",OsnPodaci!A13=""),"",OsnPodaci!A10 &amp; ", " &amp; OsnPodaci!A13)</f>
        <v>Tuzla, Bukinje bb</v>
      </c>
      <c r="F3" s="388"/>
      <c r="G3" s="388"/>
      <c r="H3" s="375"/>
      <c r="I3" s="374"/>
      <c r="K3" s="943" t="str">
        <f>IF(AND(OsnPodaci!A16="DA",LEN(OsnPodaci!B16)=12),OsnPodaci!B16,"-")</f>
        <v>209197100002</v>
      </c>
      <c r="L3" s="388"/>
      <c r="M3" s="388"/>
      <c r="N3" s="388"/>
      <c r="O3" s="388"/>
      <c r="P3" s="388"/>
      <c r="Q3" s="388"/>
      <c r="R3" s="388"/>
      <c r="S3" s="388"/>
      <c r="T3" s="388"/>
      <c r="U3" s="388"/>
      <c r="V3" s="388"/>
      <c r="W3" s="388"/>
      <c r="X3" s="388"/>
      <c r="Y3" s="388"/>
      <c r="Z3" s="388"/>
      <c r="AA3" s="388"/>
      <c r="AB3" s="388"/>
      <c r="AC3" s="388"/>
      <c r="AD3" s="388"/>
      <c r="AE3" s="388"/>
      <c r="AF3" s="388"/>
      <c r="AG3" s="388"/>
      <c r="AH3" s="388"/>
      <c r="AI3" s="388"/>
      <c r="AJ3" s="388"/>
      <c r="AK3" s="388"/>
      <c r="AL3" s="388"/>
      <c r="AM3" s="388"/>
      <c r="AN3" s="388"/>
      <c r="AO3" s="388"/>
      <c r="AP3" s="388"/>
      <c r="AQ3" s="388"/>
      <c r="AR3" s="388"/>
      <c r="AS3" s="388"/>
      <c r="AT3" s="388"/>
      <c r="AU3" s="388"/>
      <c r="AV3" s="388"/>
      <c r="AW3" s="388"/>
      <c r="AX3" s="388"/>
      <c r="AY3" s="388"/>
      <c r="AZ3" s="388"/>
      <c r="BA3" s="388"/>
      <c r="BB3" s="388"/>
      <c r="BC3" s="388"/>
      <c r="BD3" s="388"/>
      <c r="BE3" s="388"/>
      <c r="BF3" s="388"/>
      <c r="BG3" s="388"/>
      <c r="BH3" s="388"/>
      <c r="BI3" s="388"/>
      <c r="BJ3" s="388"/>
      <c r="BK3" s="388"/>
      <c r="BL3" s="388"/>
      <c r="BM3" s="388"/>
      <c r="BN3" s="388"/>
      <c r="BO3" s="388"/>
      <c r="BP3" s="388"/>
      <c r="BQ3" s="388"/>
      <c r="BR3" s="388"/>
      <c r="BS3" s="388"/>
      <c r="BT3" s="388"/>
      <c r="BU3" s="388"/>
      <c r="BV3" s="388"/>
      <c r="BW3" s="388"/>
      <c r="BX3" s="388"/>
      <c r="BY3" s="388"/>
      <c r="BZ3" s="388"/>
      <c r="CA3" s="388"/>
      <c r="CB3" s="388"/>
      <c r="CC3" s="388"/>
      <c r="CD3" s="388"/>
      <c r="CE3" s="388"/>
      <c r="CF3" s="388"/>
      <c r="CG3" s="388"/>
      <c r="CH3" s="388"/>
      <c r="CI3" s="388"/>
      <c r="CJ3" s="388"/>
      <c r="CK3" s="388"/>
      <c r="CL3" s="388"/>
      <c r="CM3" s="388"/>
      <c r="CN3" s="388"/>
      <c r="CO3" s="388"/>
      <c r="CP3" s="388"/>
      <c r="CQ3" s="388"/>
      <c r="CR3" s="388"/>
      <c r="CS3" s="388"/>
      <c r="CT3" s="388"/>
      <c r="CU3" s="388"/>
      <c r="CV3" s="388"/>
      <c r="CW3" s="388"/>
      <c r="CX3" s="388"/>
      <c r="CY3" s="388"/>
      <c r="CZ3" s="388"/>
      <c r="DA3" s="388"/>
      <c r="DB3" s="388"/>
      <c r="DC3" s="388"/>
      <c r="DD3" s="388"/>
      <c r="DE3" s="388"/>
      <c r="DF3" s="388"/>
      <c r="DG3" s="388"/>
      <c r="DH3" s="388"/>
      <c r="DI3" s="388"/>
      <c r="DJ3" s="388"/>
      <c r="DK3" s="388"/>
      <c r="DL3" s="388"/>
      <c r="DM3" s="388"/>
      <c r="DN3" s="388"/>
      <c r="DO3" s="388"/>
      <c r="DP3" s="388"/>
      <c r="DQ3" s="388"/>
      <c r="DR3" s="388"/>
      <c r="DS3" s="388"/>
      <c r="DT3" s="388"/>
      <c r="DU3" s="388"/>
      <c r="DV3" s="388"/>
      <c r="DW3" s="388"/>
      <c r="DX3" s="388"/>
      <c r="DY3" s="388"/>
      <c r="DZ3" s="388"/>
      <c r="EA3" s="388"/>
      <c r="EB3" s="388"/>
      <c r="EC3" s="388"/>
      <c r="ED3" s="388"/>
      <c r="EE3" s="388"/>
      <c r="EF3" s="388"/>
      <c r="EG3" s="388"/>
      <c r="EH3" s="388"/>
      <c r="EI3" s="388"/>
      <c r="EJ3" s="388"/>
      <c r="EK3" s="388"/>
      <c r="EL3" s="388"/>
      <c r="EM3" s="388"/>
      <c r="EN3" s="388"/>
      <c r="EO3" s="388"/>
      <c r="EP3" s="388"/>
      <c r="EQ3" s="388"/>
      <c r="ER3" s="388"/>
      <c r="ES3" s="388"/>
      <c r="ET3" s="388"/>
      <c r="EU3" s="388"/>
      <c r="EV3" s="388"/>
      <c r="EW3" s="388"/>
      <c r="EX3" s="388"/>
      <c r="EY3" s="388"/>
      <c r="EZ3" s="388"/>
      <c r="FA3" s="388"/>
      <c r="FB3" s="388"/>
      <c r="FC3" s="388"/>
      <c r="FD3" s="388"/>
      <c r="FE3" s="388"/>
      <c r="FF3" s="388"/>
      <c r="FG3" s="388"/>
      <c r="FH3" s="388"/>
      <c r="FI3" s="388"/>
      <c r="FJ3" s="388"/>
      <c r="FK3" s="388"/>
      <c r="FL3" s="388"/>
      <c r="FM3" s="388"/>
      <c r="FN3" s="388"/>
      <c r="FO3" s="388"/>
      <c r="FP3" s="388"/>
      <c r="FQ3" s="388"/>
      <c r="FR3" s="388"/>
      <c r="FS3" s="388"/>
      <c r="FT3" s="388"/>
      <c r="FU3" s="388"/>
      <c r="FV3" s="388"/>
      <c r="FW3" s="388"/>
      <c r="FX3" s="388"/>
      <c r="FY3" s="388"/>
      <c r="FZ3" s="388"/>
      <c r="GA3" s="388"/>
      <c r="GB3" s="388"/>
      <c r="GC3" s="388"/>
      <c r="GD3" s="388"/>
      <c r="GE3" s="388"/>
      <c r="GF3" s="388"/>
      <c r="GG3" s="388"/>
      <c r="GH3" s="388"/>
      <c r="GI3" s="388"/>
      <c r="GJ3" s="388"/>
      <c r="GK3" s="388"/>
      <c r="GL3" s="388"/>
      <c r="GM3" s="388"/>
      <c r="GN3" s="388"/>
      <c r="GO3" s="388"/>
      <c r="GP3" s="388"/>
      <c r="GQ3" s="388"/>
      <c r="GR3" s="388"/>
      <c r="GS3" s="388"/>
      <c r="GT3" s="388"/>
      <c r="GU3" s="388"/>
      <c r="GV3" s="388"/>
      <c r="GW3" s="388"/>
      <c r="GX3" s="388"/>
      <c r="GY3" s="388"/>
      <c r="GZ3" s="388"/>
      <c r="HA3" s="388"/>
      <c r="HB3" s="388"/>
      <c r="HC3" s="388"/>
      <c r="HD3" s="388"/>
      <c r="HE3" s="388"/>
      <c r="HF3" s="388"/>
      <c r="HG3" s="388"/>
      <c r="HH3" s="388"/>
      <c r="HI3" s="388"/>
      <c r="HJ3" s="388"/>
      <c r="HK3" s="388"/>
      <c r="HL3" s="388"/>
      <c r="HM3" s="388"/>
      <c r="HN3" s="388"/>
      <c r="HO3" s="388"/>
      <c r="HP3" s="388"/>
      <c r="HQ3" s="388"/>
      <c r="HR3" s="388"/>
      <c r="HS3" s="388"/>
      <c r="HT3" s="388"/>
      <c r="HU3" s="388"/>
      <c r="HV3" s="388"/>
      <c r="HW3" s="388"/>
      <c r="HX3" s="388"/>
      <c r="HY3" s="388"/>
      <c r="HZ3" s="388"/>
      <c r="IA3" s="388"/>
      <c r="IB3" s="388"/>
      <c r="IC3" s="388"/>
      <c r="ID3" s="388"/>
      <c r="IE3" s="388"/>
      <c r="IF3" s="388"/>
      <c r="IG3" s="388"/>
      <c r="IH3" s="388"/>
      <c r="II3" s="388"/>
      <c r="IJ3" s="388"/>
      <c r="IK3" s="388"/>
      <c r="IL3" s="388"/>
      <c r="IM3" s="388"/>
      <c r="IN3" s="388"/>
      <c r="IO3" s="388"/>
      <c r="IP3" s="388"/>
      <c r="IQ3" s="388"/>
      <c r="IR3" s="388"/>
      <c r="IS3" s="388"/>
      <c r="IT3" s="388"/>
      <c r="IU3" s="388"/>
      <c r="IV3" s="388"/>
      <c r="IW3" s="388"/>
      <c r="IX3" s="388"/>
      <c r="IY3" s="388"/>
      <c r="IZ3" s="388"/>
      <c r="JA3" s="388"/>
      <c r="JB3" s="388"/>
      <c r="JC3" s="388"/>
      <c r="JD3" s="388"/>
      <c r="JE3" s="388"/>
      <c r="JF3" s="388"/>
      <c r="JG3" s="388"/>
      <c r="JH3" s="388"/>
      <c r="JI3" s="388"/>
      <c r="JJ3" s="388"/>
      <c r="JK3" s="388"/>
      <c r="JL3" s="388"/>
      <c r="JM3" s="388"/>
      <c r="JN3" s="388"/>
      <c r="JO3" s="388"/>
      <c r="JP3" s="388"/>
      <c r="JQ3" s="388"/>
      <c r="JR3" s="388"/>
      <c r="JS3" s="388"/>
      <c r="JT3" s="388"/>
      <c r="JU3" s="388"/>
      <c r="JV3" s="388"/>
      <c r="JW3" s="388"/>
      <c r="JX3" s="388"/>
      <c r="JY3" s="388"/>
      <c r="JZ3" s="388"/>
      <c r="KA3" s="388"/>
      <c r="KB3" s="388"/>
      <c r="KC3" s="388"/>
      <c r="KD3" s="388"/>
      <c r="KE3" s="388"/>
      <c r="KF3" s="388"/>
      <c r="KG3" s="388"/>
      <c r="KH3" s="388"/>
      <c r="KI3" s="388"/>
      <c r="KJ3" s="388"/>
      <c r="KK3" s="388"/>
      <c r="KL3" s="388"/>
      <c r="KM3" s="388"/>
      <c r="KN3" s="388"/>
      <c r="KO3" s="388"/>
      <c r="KP3" s="388"/>
      <c r="KQ3" s="388"/>
      <c r="KR3" s="388"/>
      <c r="KS3" s="388"/>
      <c r="KT3" s="388"/>
      <c r="KU3" s="388"/>
      <c r="KV3" s="388"/>
      <c r="KW3" s="388"/>
      <c r="KX3" s="388"/>
      <c r="KY3" s="388"/>
      <c r="KZ3" s="388"/>
      <c r="LA3" s="388"/>
      <c r="LB3" s="388"/>
      <c r="LC3" s="388"/>
      <c r="LD3" s="388"/>
      <c r="LE3" s="388"/>
      <c r="LF3" s="388"/>
      <c r="LG3" s="388"/>
      <c r="LH3" s="388"/>
      <c r="LI3" s="388"/>
      <c r="LJ3" s="388"/>
      <c r="LK3" s="388"/>
      <c r="LL3" s="388"/>
      <c r="LM3" s="388"/>
      <c r="LN3" s="388"/>
      <c r="LO3" s="388"/>
      <c r="LP3" s="388"/>
      <c r="LQ3" s="388"/>
      <c r="LR3" s="388"/>
      <c r="LS3" s="388"/>
      <c r="LT3" s="388"/>
      <c r="LU3" s="388"/>
      <c r="LV3" s="388"/>
      <c r="LW3" s="388"/>
      <c r="LX3" s="388"/>
      <c r="LY3" s="388"/>
      <c r="LZ3" s="388"/>
      <c r="MA3" s="388"/>
      <c r="MB3" s="388"/>
      <c r="MC3" s="388"/>
      <c r="MD3" s="388"/>
      <c r="ME3" s="388"/>
      <c r="MF3" s="388"/>
      <c r="MG3" s="388"/>
      <c r="MH3" s="388"/>
      <c r="MI3" s="388"/>
      <c r="MJ3" s="388"/>
      <c r="MK3" s="388"/>
      <c r="ML3" s="388"/>
      <c r="MM3" s="388"/>
      <c r="MN3" s="388"/>
      <c r="MO3" s="388"/>
      <c r="MP3" s="388"/>
      <c r="MQ3" s="388"/>
      <c r="MR3" s="388"/>
      <c r="MS3" s="388"/>
      <c r="MT3" s="388"/>
      <c r="MU3" s="388"/>
      <c r="MV3" s="388"/>
      <c r="MW3" s="388"/>
      <c r="MX3" s="388"/>
      <c r="MY3" s="388"/>
      <c r="MZ3" s="388"/>
      <c r="NA3" s="388"/>
      <c r="NB3" s="388"/>
      <c r="NC3" s="388"/>
      <c r="ND3" s="388"/>
      <c r="NE3" s="388"/>
      <c r="NF3" s="388"/>
      <c r="NG3" s="388"/>
      <c r="NH3" s="388"/>
      <c r="NI3" s="388"/>
      <c r="NJ3" s="388"/>
      <c r="NK3" s="388"/>
      <c r="NL3" s="388"/>
      <c r="NM3" s="388"/>
      <c r="NN3" s="388"/>
      <c r="NO3" s="388"/>
      <c r="NP3" s="388"/>
      <c r="NQ3" s="388"/>
      <c r="NR3" s="388"/>
      <c r="NS3" s="388"/>
      <c r="NT3" s="388"/>
      <c r="NU3" s="388"/>
      <c r="NV3" s="388"/>
      <c r="NW3" s="388"/>
      <c r="NX3" s="388"/>
      <c r="NY3" s="388"/>
      <c r="NZ3" s="388"/>
      <c r="OA3" s="388"/>
      <c r="OB3" s="388"/>
      <c r="OC3" s="388"/>
      <c r="OD3" s="388"/>
      <c r="OE3" s="388"/>
      <c r="OF3" s="388"/>
      <c r="OG3" s="388"/>
      <c r="OH3" s="388"/>
      <c r="OI3" s="388"/>
      <c r="OJ3" s="388"/>
      <c r="OK3" s="388"/>
      <c r="OL3" s="388"/>
      <c r="OM3" s="388"/>
      <c r="ON3" s="388"/>
      <c r="OO3" s="388"/>
      <c r="OP3" s="388"/>
      <c r="OQ3" s="388"/>
      <c r="OR3" s="388"/>
      <c r="OS3" s="388"/>
      <c r="OT3" s="388"/>
      <c r="OU3" s="388"/>
      <c r="OV3" s="388"/>
      <c r="OW3" s="388"/>
      <c r="OX3" s="388"/>
      <c r="OY3" s="388"/>
      <c r="OZ3" s="388"/>
      <c r="PA3" s="388"/>
      <c r="PB3" s="388"/>
      <c r="PC3" s="388"/>
      <c r="PD3" s="388"/>
      <c r="PE3" s="388"/>
      <c r="PF3" s="388"/>
      <c r="PG3" s="388"/>
      <c r="PH3" s="388"/>
      <c r="PI3" s="388"/>
      <c r="PJ3" s="388"/>
      <c r="PK3" s="388"/>
      <c r="PL3" s="388"/>
      <c r="PM3" s="388"/>
      <c r="PN3" s="388"/>
      <c r="PO3" s="388"/>
      <c r="PP3" s="388"/>
      <c r="PQ3" s="388"/>
      <c r="PR3" s="388"/>
      <c r="PS3" s="388"/>
      <c r="PT3" s="388"/>
      <c r="PU3" s="388"/>
      <c r="PV3" s="388"/>
      <c r="PW3" s="388"/>
      <c r="PX3" s="388"/>
      <c r="PY3" s="388"/>
      <c r="PZ3" s="388"/>
      <c r="QA3" s="388"/>
      <c r="QB3" s="388"/>
      <c r="QC3" s="388"/>
      <c r="QD3" s="388"/>
      <c r="QE3" s="388"/>
      <c r="QF3" s="388"/>
      <c r="QG3" s="388"/>
      <c r="QH3" s="388"/>
      <c r="QI3" s="388"/>
      <c r="QJ3" s="388"/>
      <c r="QK3" s="388"/>
      <c r="QL3" s="388"/>
      <c r="QM3" s="388"/>
      <c r="QN3" s="388"/>
      <c r="QO3" s="388"/>
      <c r="QP3" s="388"/>
      <c r="QQ3" s="388"/>
      <c r="QR3" s="388"/>
      <c r="QS3" s="388"/>
      <c r="QT3" s="388"/>
      <c r="QU3" s="388"/>
      <c r="QV3" s="388"/>
      <c r="QW3" s="388"/>
      <c r="QX3" s="388"/>
      <c r="QY3" s="388"/>
      <c r="QZ3" s="388"/>
      <c r="RA3" s="388"/>
      <c r="RB3" s="388"/>
      <c r="RC3" s="388"/>
      <c r="RD3" s="388"/>
      <c r="RE3" s="388"/>
      <c r="RF3" s="388"/>
      <c r="RG3" s="388"/>
      <c r="RH3" s="388"/>
      <c r="RI3" s="388"/>
      <c r="RJ3" s="388"/>
      <c r="RK3" s="388"/>
      <c r="RL3" s="388"/>
      <c r="RM3" s="388"/>
      <c r="RN3" s="388"/>
      <c r="RO3" s="388"/>
      <c r="RP3" s="388"/>
      <c r="RQ3" s="388"/>
      <c r="RR3" s="388"/>
      <c r="RS3" s="388"/>
      <c r="RT3" s="388"/>
      <c r="RU3" s="388"/>
      <c r="RV3" s="388"/>
      <c r="RW3" s="388"/>
      <c r="RX3" s="388"/>
      <c r="RY3" s="388"/>
      <c r="RZ3" s="388"/>
      <c r="SA3" s="388"/>
      <c r="SB3" s="388"/>
      <c r="SC3" s="388"/>
      <c r="SD3" s="388"/>
      <c r="SE3" s="388"/>
      <c r="SF3" s="388"/>
      <c r="SG3" s="388"/>
      <c r="SH3" s="388"/>
      <c r="SI3" s="388"/>
      <c r="SJ3" s="388"/>
      <c r="SK3" s="388"/>
      <c r="SL3" s="388"/>
      <c r="SM3" s="388"/>
      <c r="SN3" s="388"/>
      <c r="SO3" s="388"/>
      <c r="SP3" s="388"/>
      <c r="SQ3" s="388"/>
      <c r="SR3" s="388"/>
      <c r="SS3" s="388"/>
      <c r="ST3" s="388"/>
      <c r="SU3" s="388"/>
      <c r="SV3" s="388"/>
      <c r="SW3" s="388"/>
      <c r="SX3" s="388"/>
      <c r="SY3" s="388"/>
      <c r="SZ3" s="388"/>
      <c r="TA3" s="388"/>
      <c r="TB3" s="388"/>
      <c r="TC3" s="388"/>
      <c r="TD3" s="388"/>
      <c r="TE3" s="388"/>
      <c r="TF3" s="388"/>
      <c r="TG3" s="388"/>
      <c r="TH3" s="388"/>
      <c r="TI3" s="388"/>
      <c r="TJ3" s="388"/>
      <c r="TK3" s="388"/>
      <c r="TL3" s="388"/>
      <c r="TM3" s="388"/>
      <c r="TN3" s="388"/>
      <c r="TO3" s="388"/>
      <c r="TP3" s="388"/>
      <c r="TQ3" s="388"/>
      <c r="TR3" s="388"/>
      <c r="TS3" s="388"/>
      <c r="TT3" s="388"/>
      <c r="TU3" s="388"/>
      <c r="TV3" s="388"/>
      <c r="TW3" s="388"/>
      <c r="TX3" s="388"/>
      <c r="TY3" s="388"/>
      <c r="TZ3" s="388"/>
      <c r="UA3" s="388"/>
      <c r="UB3" s="388"/>
      <c r="UC3" s="388"/>
      <c r="UD3" s="388"/>
      <c r="UE3" s="388"/>
      <c r="UF3" s="388"/>
      <c r="UG3" s="388"/>
      <c r="UH3" s="388"/>
      <c r="UI3" s="388"/>
      <c r="UJ3" s="388"/>
      <c r="UK3" s="388"/>
      <c r="UL3" s="388"/>
      <c r="UM3" s="388"/>
      <c r="UN3" s="388"/>
      <c r="UO3" s="388"/>
      <c r="UP3" s="388"/>
      <c r="UQ3" s="388"/>
      <c r="UR3" s="388"/>
      <c r="US3" s="388"/>
      <c r="UT3" s="388"/>
      <c r="UU3" s="388"/>
      <c r="UV3" s="388"/>
      <c r="UW3" s="388"/>
      <c r="UX3" s="388"/>
      <c r="UY3" s="388"/>
      <c r="UZ3" s="388"/>
      <c r="VA3" s="388"/>
      <c r="VB3" s="388"/>
      <c r="VC3" s="388"/>
      <c r="VD3" s="388"/>
      <c r="VE3" s="388"/>
      <c r="VF3" s="388"/>
      <c r="VG3" s="388"/>
      <c r="VH3" s="388"/>
      <c r="VI3" s="388"/>
      <c r="VJ3" s="388"/>
      <c r="VK3" s="388"/>
      <c r="VL3" s="388"/>
      <c r="VM3" s="388"/>
      <c r="VN3" s="388"/>
      <c r="VO3" s="388"/>
      <c r="VP3" s="388"/>
      <c r="VQ3" s="388"/>
      <c r="VR3" s="388"/>
      <c r="VS3" s="388"/>
      <c r="VT3" s="388"/>
      <c r="VU3" s="388"/>
      <c r="VV3" s="388"/>
      <c r="VW3" s="388"/>
      <c r="VX3" s="388"/>
      <c r="VY3" s="388"/>
      <c r="VZ3" s="388"/>
      <c r="WA3" s="388"/>
      <c r="WB3" s="388"/>
      <c r="WC3" s="388"/>
      <c r="WD3" s="388"/>
      <c r="WE3" s="388"/>
      <c r="WF3" s="388"/>
      <c r="WG3" s="388"/>
      <c r="WH3" s="388"/>
      <c r="WI3" s="388"/>
      <c r="WJ3" s="388"/>
      <c r="WK3" s="388"/>
      <c r="WL3" s="388"/>
      <c r="WM3" s="388"/>
      <c r="WN3" s="388"/>
      <c r="WO3" s="388"/>
      <c r="WP3" s="388"/>
      <c r="WQ3" s="388"/>
      <c r="WR3" s="388"/>
      <c r="WS3" s="388"/>
      <c r="WT3" s="388"/>
      <c r="WU3" s="388"/>
      <c r="WV3" s="388"/>
      <c r="WW3" s="388"/>
      <c r="WX3" s="388"/>
      <c r="WY3" s="388"/>
      <c r="WZ3" s="388"/>
      <c r="XA3" s="388"/>
      <c r="XB3" s="388"/>
      <c r="XC3" s="388"/>
      <c r="XD3" s="388"/>
      <c r="XE3" s="388"/>
      <c r="XF3" s="388"/>
      <c r="XG3" s="388"/>
      <c r="XH3" s="388"/>
      <c r="XI3" s="388"/>
      <c r="XJ3" s="388"/>
      <c r="XK3" s="388"/>
      <c r="XL3" s="388"/>
      <c r="XM3" s="388"/>
      <c r="XN3" s="388"/>
      <c r="XO3" s="388"/>
      <c r="XP3" s="388"/>
      <c r="XQ3" s="388"/>
      <c r="XR3" s="388"/>
      <c r="XS3" s="388"/>
      <c r="XT3" s="388"/>
      <c r="XU3" s="388"/>
      <c r="XV3" s="388"/>
      <c r="XW3" s="388"/>
      <c r="XX3" s="388"/>
      <c r="XY3" s="388"/>
      <c r="XZ3" s="388"/>
      <c r="YA3" s="388"/>
      <c r="YB3" s="388"/>
      <c r="YC3" s="388"/>
      <c r="YD3" s="388"/>
      <c r="YE3" s="388"/>
      <c r="YF3" s="388"/>
      <c r="YG3" s="388"/>
      <c r="YH3" s="388"/>
      <c r="YI3" s="388"/>
      <c r="YJ3" s="388"/>
      <c r="YK3" s="388"/>
      <c r="YL3" s="388"/>
      <c r="YM3" s="388"/>
      <c r="YN3" s="388"/>
      <c r="YO3" s="388"/>
      <c r="YP3" s="388"/>
      <c r="YQ3" s="388"/>
      <c r="YR3" s="388"/>
      <c r="YS3" s="388"/>
      <c r="YT3" s="388"/>
      <c r="YU3" s="388"/>
      <c r="YV3" s="388"/>
      <c r="YW3" s="388"/>
      <c r="YX3" s="388"/>
      <c r="YY3" s="388"/>
      <c r="YZ3" s="388"/>
      <c r="ZA3" s="388"/>
      <c r="ZB3" s="388"/>
      <c r="ZC3" s="388"/>
      <c r="ZD3" s="388"/>
      <c r="ZE3" s="388"/>
      <c r="ZF3" s="388"/>
      <c r="ZG3" s="388"/>
      <c r="ZH3" s="388"/>
      <c r="ZI3" s="388"/>
      <c r="ZJ3" s="388"/>
      <c r="ZK3" s="388"/>
      <c r="ZL3" s="388"/>
      <c r="ZM3" s="388"/>
      <c r="ZN3" s="388"/>
      <c r="ZO3" s="388"/>
      <c r="ZP3" s="388"/>
      <c r="ZQ3" s="388"/>
      <c r="ZR3" s="388"/>
      <c r="ZS3" s="388"/>
      <c r="ZT3" s="388"/>
      <c r="ZU3" s="388"/>
      <c r="ZV3" s="388"/>
      <c r="ZW3" s="388"/>
      <c r="ZX3" s="388"/>
      <c r="ZY3" s="388"/>
      <c r="ZZ3" s="388"/>
      <c r="AAA3" s="388"/>
      <c r="AAB3" s="388"/>
      <c r="AAC3" s="388"/>
      <c r="AAD3" s="388"/>
      <c r="AAE3" s="388"/>
      <c r="AAF3" s="388"/>
      <c r="AAG3" s="388"/>
      <c r="AAH3" s="388"/>
      <c r="AAI3" s="388"/>
      <c r="AAJ3" s="388"/>
      <c r="AAK3" s="388"/>
      <c r="AAL3" s="388"/>
      <c r="AAM3" s="388"/>
      <c r="AAN3" s="388"/>
      <c r="AAO3" s="388"/>
      <c r="AAP3" s="388"/>
      <c r="AAQ3" s="388"/>
      <c r="AAR3" s="388"/>
      <c r="AAS3" s="388"/>
      <c r="AAT3" s="388"/>
      <c r="AAU3" s="388"/>
      <c r="AAV3" s="388"/>
      <c r="AAW3" s="388"/>
      <c r="AAX3" s="388"/>
      <c r="AAY3" s="388"/>
      <c r="AAZ3" s="388"/>
      <c r="ABA3" s="388"/>
      <c r="ABB3" s="388"/>
      <c r="ABC3" s="388"/>
      <c r="ABD3" s="388"/>
      <c r="ABE3" s="388"/>
      <c r="ABF3" s="388"/>
      <c r="ABG3" s="388"/>
      <c r="ABH3" s="388"/>
      <c r="ABI3" s="388"/>
      <c r="ABJ3" s="388"/>
      <c r="ABK3" s="388"/>
      <c r="ABL3" s="388"/>
      <c r="ABM3" s="388"/>
      <c r="ABN3" s="388"/>
      <c r="ABO3" s="388"/>
      <c r="ABP3" s="388"/>
      <c r="ABQ3" s="388"/>
      <c r="ABR3" s="388"/>
      <c r="ABS3" s="388"/>
      <c r="ABT3" s="388"/>
      <c r="ABU3" s="388"/>
      <c r="ABV3" s="388"/>
      <c r="ABW3" s="388"/>
      <c r="ABX3" s="388"/>
      <c r="ABY3" s="388"/>
      <c r="ABZ3" s="388"/>
      <c r="ACA3" s="388"/>
      <c r="ACB3" s="388"/>
      <c r="ACC3" s="388"/>
      <c r="ACD3" s="388"/>
      <c r="ACE3" s="388"/>
      <c r="ACF3" s="388"/>
      <c r="ACG3" s="388"/>
      <c r="ACH3" s="388"/>
      <c r="ACI3" s="388"/>
      <c r="ACJ3" s="388"/>
      <c r="ACK3" s="388"/>
      <c r="ACL3" s="388"/>
      <c r="ACM3" s="388"/>
      <c r="ACN3" s="388"/>
      <c r="ACO3" s="388"/>
      <c r="ACP3" s="388"/>
      <c r="ACQ3" s="388"/>
      <c r="ACR3" s="388"/>
      <c r="ACS3" s="388"/>
      <c r="ACT3" s="388"/>
      <c r="ACU3" s="388"/>
      <c r="ACV3" s="388"/>
      <c r="ACW3" s="388"/>
      <c r="ACX3" s="388"/>
      <c r="ACY3" s="388"/>
      <c r="ACZ3" s="388"/>
      <c r="ADA3" s="388"/>
      <c r="ADB3" s="388"/>
      <c r="ADC3" s="388"/>
      <c r="ADD3" s="388"/>
      <c r="ADE3" s="388"/>
      <c r="ADF3" s="388"/>
      <c r="ADG3" s="388"/>
      <c r="ADH3" s="388"/>
      <c r="ADI3" s="388"/>
      <c r="ADJ3" s="388"/>
      <c r="ADK3" s="388"/>
      <c r="ADL3" s="388"/>
      <c r="ADM3" s="388"/>
      <c r="ADN3" s="388"/>
      <c r="ADO3" s="388"/>
      <c r="ADP3" s="388"/>
      <c r="ADQ3" s="388"/>
      <c r="ADR3" s="388"/>
      <c r="ADS3" s="388"/>
      <c r="ADT3" s="388"/>
      <c r="ADU3" s="388"/>
      <c r="ADV3" s="388"/>
      <c r="ADW3" s="388"/>
      <c r="ADX3" s="388"/>
      <c r="ADY3" s="388"/>
      <c r="ADZ3" s="388"/>
      <c r="AEA3" s="388"/>
      <c r="AEB3" s="388"/>
      <c r="AEC3" s="388"/>
      <c r="AED3" s="388"/>
      <c r="AEE3" s="388"/>
      <c r="AEF3" s="388"/>
      <c r="AEG3" s="388"/>
      <c r="AEH3" s="388"/>
      <c r="AEI3" s="388"/>
      <c r="AEJ3" s="388"/>
      <c r="AEK3" s="388"/>
      <c r="AEL3" s="388"/>
      <c r="AEM3" s="388"/>
      <c r="AEN3" s="388"/>
      <c r="AEO3" s="388"/>
      <c r="AEP3" s="388"/>
      <c r="AEQ3" s="388"/>
      <c r="AER3" s="388"/>
      <c r="AES3" s="388"/>
      <c r="AET3" s="388"/>
      <c r="AEU3" s="388"/>
      <c r="AEV3" s="388"/>
      <c r="AEW3" s="388"/>
      <c r="AEX3" s="388"/>
      <c r="AEY3" s="388"/>
      <c r="AEZ3" s="388"/>
      <c r="AFA3" s="388"/>
      <c r="AFB3" s="388"/>
      <c r="AFC3" s="388"/>
      <c r="AFD3" s="388"/>
      <c r="AFE3" s="388"/>
      <c r="AFF3" s="388"/>
      <c r="AFG3" s="388"/>
      <c r="AFH3" s="388"/>
      <c r="AFI3" s="388"/>
      <c r="AFJ3" s="388"/>
      <c r="AFK3" s="388"/>
      <c r="AFL3" s="388"/>
      <c r="AFM3" s="388"/>
      <c r="AFN3" s="388"/>
      <c r="AFO3" s="388"/>
      <c r="AFP3" s="388"/>
      <c r="AFQ3" s="388"/>
      <c r="AFR3" s="388"/>
      <c r="AFS3" s="388"/>
      <c r="AFT3" s="388"/>
      <c r="AFU3" s="388"/>
      <c r="AFV3" s="388"/>
      <c r="AFW3" s="388"/>
      <c r="AFX3" s="388"/>
      <c r="AFY3" s="388"/>
      <c r="AFZ3" s="388"/>
      <c r="AGA3" s="388"/>
      <c r="AGB3" s="388"/>
      <c r="AGC3" s="388"/>
      <c r="AGD3" s="388"/>
      <c r="AGE3" s="388"/>
      <c r="AGF3" s="388"/>
      <c r="AGG3" s="388"/>
      <c r="AGH3" s="388"/>
      <c r="AGI3" s="388"/>
      <c r="AGJ3" s="388"/>
      <c r="AGK3" s="388"/>
      <c r="AGL3" s="388"/>
      <c r="AGM3" s="388"/>
      <c r="AGN3" s="388"/>
      <c r="AGO3" s="388"/>
      <c r="AGP3" s="388"/>
      <c r="AGQ3" s="388"/>
      <c r="AGR3" s="388"/>
      <c r="AGS3" s="388"/>
      <c r="AGT3" s="388"/>
      <c r="AGU3" s="388"/>
      <c r="AGV3" s="388"/>
      <c r="AGW3" s="388"/>
      <c r="AGX3" s="388"/>
      <c r="AGY3" s="388"/>
      <c r="AGZ3" s="388"/>
      <c r="AHA3" s="388"/>
      <c r="AHB3" s="388"/>
      <c r="AHC3" s="388"/>
      <c r="AHD3" s="388"/>
      <c r="AHE3" s="388"/>
      <c r="AHF3" s="388"/>
      <c r="AHG3" s="388"/>
      <c r="AHH3" s="388"/>
      <c r="AHI3" s="388"/>
      <c r="AHJ3" s="388"/>
      <c r="AHK3" s="388"/>
      <c r="AHL3" s="388"/>
      <c r="AHM3" s="388"/>
      <c r="AHN3" s="388"/>
      <c r="AHO3" s="388"/>
      <c r="AHP3" s="388"/>
      <c r="AHQ3" s="388"/>
      <c r="AHR3" s="388"/>
      <c r="AHS3" s="388"/>
      <c r="AHT3" s="388"/>
      <c r="AHU3" s="388"/>
      <c r="AHV3" s="388"/>
      <c r="AHW3" s="388"/>
      <c r="AHX3" s="388"/>
      <c r="AHY3" s="388"/>
      <c r="AHZ3" s="388"/>
      <c r="AIA3" s="388"/>
      <c r="AIB3" s="388"/>
      <c r="AIC3" s="388"/>
      <c r="AID3" s="388"/>
      <c r="AIE3" s="388"/>
      <c r="AIF3" s="388"/>
      <c r="AIG3" s="388"/>
      <c r="AIH3" s="388"/>
      <c r="AII3" s="388"/>
      <c r="AIJ3" s="388"/>
    </row>
    <row r="4" spans="1:920" s="380" customFormat="1" ht="12.95" customHeight="1" x14ac:dyDescent="0.25">
      <c r="A4" s="389"/>
      <c r="B4" s="389"/>
      <c r="C4" s="389"/>
      <c r="D4" s="389"/>
      <c r="E4" s="941" t="s">
        <v>2070</v>
      </c>
      <c r="F4" s="315"/>
      <c r="G4" s="315"/>
      <c r="H4" s="315"/>
      <c r="I4" s="376"/>
      <c r="K4" s="942" t="s">
        <v>2071</v>
      </c>
      <c r="L4" s="315"/>
      <c r="M4" s="315"/>
      <c r="N4" s="315"/>
      <c r="O4" s="315"/>
      <c r="P4" s="315"/>
      <c r="Q4" s="315"/>
      <c r="R4" s="315"/>
      <c r="S4" s="315"/>
      <c r="T4" s="315"/>
      <c r="U4" s="315"/>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c r="BT4" s="315"/>
      <c r="BU4" s="315"/>
      <c r="BV4" s="315"/>
      <c r="BW4" s="315"/>
      <c r="BX4" s="315"/>
      <c r="BY4" s="315"/>
      <c r="BZ4" s="315"/>
      <c r="CA4" s="315"/>
      <c r="CB4" s="315"/>
      <c r="CC4" s="315"/>
      <c r="CD4" s="315"/>
      <c r="CE4" s="315"/>
      <c r="CF4" s="315"/>
      <c r="CG4" s="315"/>
      <c r="CH4" s="315"/>
      <c r="CI4" s="315"/>
      <c r="CJ4" s="315"/>
      <c r="CK4" s="315"/>
      <c r="CL4" s="315"/>
      <c r="CM4" s="315"/>
      <c r="CN4" s="315"/>
      <c r="CO4" s="315"/>
      <c r="CP4" s="315"/>
      <c r="CQ4" s="315"/>
      <c r="CR4" s="315"/>
      <c r="CS4" s="315"/>
      <c r="CT4" s="315"/>
      <c r="CU4" s="315"/>
      <c r="CV4" s="315"/>
      <c r="CW4" s="315"/>
      <c r="CX4" s="315"/>
      <c r="CY4" s="315"/>
      <c r="CZ4" s="315"/>
      <c r="DA4" s="315"/>
      <c r="DB4" s="315"/>
      <c r="DC4" s="315"/>
      <c r="DD4" s="315"/>
      <c r="DE4" s="315"/>
      <c r="DF4" s="315"/>
      <c r="DG4" s="315"/>
      <c r="DH4" s="315"/>
      <c r="DI4" s="315"/>
      <c r="DJ4" s="315"/>
      <c r="DK4" s="315"/>
      <c r="DL4" s="315"/>
      <c r="DM4" s="315"/>
      <c r="DN4" s="315"/>
      <c r="DO4" s="315"/>
      <c r="DP4" s="315"/>
      <c r="DQ4" s="315"/>
      <c r="DR4" s="315"/>
      <c r="DS4" s="315"/>
      <c r="DT4" s="315"/>
      <c r="DU4" s="315"/>
      <c r="DV4" s="315"/>
      <c r="DW4" s="315"/>
      <c r="DX4" s="315"/>
      <c r="DY4" s="315"/>
      <c r="DZ4" s="315"/>
      <c r="EA4" s="315"/>
      <c r="EB4" s="315"/>
      <c r="EC4" s="315"/>
      <c r="ED4" s="315"/>
      <c r="EE4" s="315"/>
      <c r="EF4" s="315"/>
      <c r="EG4" s="315"/>
      <c r="EH4" s="315"/>
      <c r="EI4" s="315"/>
      <c r="EJ4" s="315"/>
      <c r="EK4" s="315"/>
      <c r="EL4" s="315"/>
      <c r="EM4" s="315"/>
      <c r="EN4" s="315"/>
      <c r="EO4" s="315"/>
      <c r="EP4" s="315"/>
      <c r="EQ4" s="315"/>
      <c r="ER4" s="315"/>
      <c r="ES4" s="315"/>
      <c r="ET4" s="315"/>
      <c r="EU4" s="315"/>
      <c r="EV4" s="315"/>
      <c r="EW4" s="315"/>
      <c r="EX4" s="315"/>
      <c r="EY4" s="315"/>
      <c r="EZ4" s="315"/>
      <c r="FA4" s="315"/>
      <c r="FB4" s="315"/>
      <c r="FC4" s="315"/>
      <c r="FD4" s="315"/>
      <c r="FE4" s="315"/>
      <c r="FF4" s="315"/>
      <c r="FG4" s="315"/>
      <c r="FH4" s="315"/>
      <c r="FI4" s="315"/>
      <c r="FJ4" s="315"/>
      <c r="FK4" s="315"/>
      <c r="FL4" s="315"/>
      <c r="FM4" s="315"/>
      <c r="FN4" s="315"/>
      <c r="FO4" s="315"/>
      <c r="FP4" s="315"/>
      <c r="FQ4" s="315"/>
      <c r="FR4" s="315"/>
      <c r="FS4" s="315"/>
      <c r="FT4" s="315"/>
      <c r="FU4" s="315"/>
      <c r="FV4" s="315"/>
      <c r="FW4" s="315"/>
      <c r="FX4" s="315"/>
      <c r="FY4" s="315"/>
      <c r="FZ4" s="315"/>
      <c r="GA4" s="315"/>
      <c r="GB4" s="315"/>
      <c r="GC4" s="315"/>
      <c r="GD4" s="315"/>
      <c r="GE4" s="315"/>
      <c r="GF4" s="315"/>
      <c r="GG4" s="315"/>
      <c r="GH4" s="315"/>
      <c r="GI4" s="315"/>
      <c r="GJ4" s="315"/>
      <c r="GK4" s="315"/>
      <c r="GL4" s="315"/>
      <c r="GM4" s="315"/>
      <c r="GN4" s="315"/>
      <c r="GO4" s="315"/>
      <c r="GP4" s="315"/>
      <c r="GQ4" s="315"/>
      <c r="GR4" s="315"/>
      <c r="GS4" s="315"/>
      <c r="GT4" s="315"/>
      <c r="GU4" s="315"/>
      <c r="GV4" s="315"/>
      <c r="GW4" s="315"/>
      <c r="GX4" s="315"/>
      <c r="GY4" s="315"/>
      <c r="GZ4" s="315"/>
      <c r="HA4" s="315"/>
      <c r="HB4" s="315"/>
      <c r="HC4" s="315"/>
      <c r="HD4" s="315"/>
      <c r="HE4" s="315"/>
      <c r="HF4" s="315"/>
      <c r="HG4" s="315"/>
      <c r="HH4" s="315"/>
      <c r="HI4" s="315"/>
      <c r="HJ4" s="315"/>
      <c r="HK4" s="315"/>
      <c r="HL4" s="315"/>
      <c r="HM4" s="315"/>
      <c r="HN4" s="315"/>
      <c r="HO4" s="315"/>
      <c r="HP4" s="315"/>
      <c r="HQ4" s="315"/>
      <c r="HR4" s="315"/>
      <c r="HS4" s="315"/>
      <c r="HT4" s="315"/>
      <c r="HU4" s="315"/>
      <c r="HV4" s="315"/>
      <c r="HW4" s="315"/>
      <c r="HX4" s="315"/>
      <c r="HY4" s="315"/>
      <c r="HZ4" s="315"/>
      <c r="IA4" s="315"/>
      <c r="IB4" s="315"/>
      <c r="IC4" s="315"/>
      <c r="ID4" s="315"/>
      <c r="IE4" s="315"/>
      <c r="IF4" s="315"/>
      <c r="IG4" s="315"/>
      <c r="IH4" s="315"/>
      <c r="II4" s="315"/>
      <c r="IJ4" s="315"/>
      <c r="IK4" s="315"/>
      <c r="IL4" s="315"/>
      <c r="IM4" s="315"/>
      <c r="IN4" s="315"/>
      <c r="IO4" s="315"/>
      <c r="IP4" s="315"/>
      <c r="IQ4" s="315"/>
      <c r="IR4" s="315"/>
      <c r="IS4" s="315"/>
      <c r="IT4" s="315"/>
      <c r="IU4" s="315"/>
      <c r="IV4" s="315"/>
      <c r="IW4" s="315"/>
      <c r="IX4" s="315"/>
      <c r="IY4" s="315"/>
      <c r="IZ4" s="315"/>
      <c r="JA4" s="315"/>
      <c r="JB4" s="315"/>
      <c r="JC4" s="315"/>
      <c r="JD4" s="315"/>
      <c r="JE4" s="315"/>
      <c r="JF4" s="315"/>
      <c r="JG4" s="315"/>
      <c r="JH4" s="315"/>
      <c r="JI4" s="315"/>
      <c r="JJ4" s="315"/>
      <c r="JK4" s="315"/>
      <c r="JL4" s="315"/>
      <c r="JM4" s="315"/>
      <c r="JN4" s="315"/>
      <c r="JO4" s="315"/>
      <c r="JP4" s="315"/>
      <c r="JQ4" s="315"/>
      <c r="JR4" s="315"/>
      <c r="JS4" s="315"/>
      <c r="JT4" s="315"/>
      <c r="JU4" s="315"/>
      <c r="JV4" s="315"/>
      <c r="JW4" s="315"/>
      <c r="JX4" s="315"/>
      <c r="JY4" s="315"/>
      <c r="JZ4" s="315"/>
      <c r="KA4" s="315"/>
      <c r="KB4" s="315"/>
      <c r="KC4" s="315"/>
      <c r="KD4" s="315"/>
      <c r="KE4" s="315"/>
      <c r="KF4" s="315"/>
      <c r="KG4" s="315"/>
      <c r="KH4" s="315"/>
      <c r="KI4" s="315"/>
      <c r="KJ4" s="315"/>
      <c r="KK4" s="315"/>
      <c r="KL4" s="315"/>
      <c r="KM4" s="315"/>
      <c r="KN4" s="315"/>
      <c r="KO4" s="315"/>
      <c r="KP4" s="315"/>
      <c r="KQ4" s="315"/>
      <c r="KR4" s="315"/>
      <c r="KS4" s="315"/>
      <c r="KT4" s="315"/>
      <c r="KU4" s="315"/>
      <c r="KV4" s="315"/>
      <c r="KW4" s="315"/>
      <c r="KX4" s="315"/>
      <c r="KY4" s="315"/>
      <c r="KZ4" s="315"/>
      <c r="LA4" s="315"/>
      <c r="LB4" s="315"/>
      <c r="LC4" s="315"/>
      <c r="LD4" s="315"/>
      <c r="LE4" s="315"/>
      <c r="LF4" s="315"/>
      <c r="LG4" s="315"/>
      <c r="LH4" s="315"/>
      <c r="LI4" s="315"/>
      <c r="LJ4" s="315"/>
      <c r="LK4" s="315"/>
      <c r="LL4" s="315"/>
      <c r="LM4" s="315"/>
      <c r="LN4" s="315"/>
      <c r="LO4" s="315"/>
      <c r="LP4" s="315"/>
      <c r="LQ4" s="315"/>
      <c r="LR4" s="315"/>
      <c r="LS4" s="315"/>
      <c r="LT4" s="315"/>
      <c r="LU4" s="315"/>
      <c r="LV4" s="315"/>
      <c r="LW4" s="315"/>
      <c r="LX4" s="315"/>
      <c r="LY4" s="315"/>
      <c r="LZ4" s="315"/>
      <c r="MA4" s="315"/>
      <c r="MB4" s="315"/>
      <c r="MC4" s="315"/>
      <c r="MD4" s="315"/>
      <c r="ME4" s="315"/>
      <c r="MF4" s="315"/>
      <c r="MG4" s="315"/>
      <c r="MH4" s="315"/>
      <c r="MI4" s="315"/>
      <c r="MJ4" s="315"/>
      <c r="MK4" s="315"/>
      <c r="ML4" s="315"/>
      <c r="MM4" s="315"/>
      <c r="MN4" s="315"/>
      <c r="MO4" s="315"/>
      <c r="MP4" s="315"/>
      <c r="MQ4" s="315"/>
      <c r="MR4" s="315"/>
      <c r="MS4" s="315"/>
      <c r="MT4" s="315"/>
      <c r="MU4" s="315"/>
      <c r="MV4" s="315"/>
      <c r="MW4" s="315"/>
      <c r="MX4" s="315"/>
      <c r="MY4" s="315"/>
      <c r="MZ4" s="315"/>
      <c r="NA4" s="315"/>
      <c r="NB4" s="315"/>
      <c r="NC4" s="315"/>
      <c r="ND4" s="315"/>
      <c r="NE4" s="315"/>
      <c r="NF4" s="315"/>
      <c r="NG4" s="315"/>
      <c r="NH4" s="315"/>
      <c r="NI4" s="315"/>
      <c r="NJ4" s="315"/>
      <c r="NK4" s="315"/>
      <c r="NL4" s="315"/>
      <c r="NM4" s="315"/>
      <c r="NN4" s="315"/>
      <c r="NO4" s="315"/>
      <c r="NP4" s="315"/>
      <c r="NQ4" s="315"/>
      <c r="NR4" s="315"/>
      <c r="NS4" s="315"/>
      <c r="NT4" s="315"/>
      <c r="NU4" s="315"/>
      <c r="NV4" s="315"/>
      <c r="NW4" s="315"/>
      <c r="NX4" s="315"/>
      <c r="NY4" s="315"/>
      <c r="NZ4" s="315"/>
      <c r="OA4" s="315"/>
      <c r="OB4" s="315"/>
      <c r="OC4" s="315"/>
      <c r="OD4" s="315"/>
      <c r="OE4" s="315"/>
      <c r="OF4" s="315"/>
      <c r="OG4" s="315"/>
      <c r="OH4" s="315"/>
      <c r="OI4" s="315"/>
      <c r="OJ4" s="315"/>
      <c r="OK4" s="315"/>
      <c r="OL4" s="315"/>
      <c r="OM4" s="315"/>
      <c r="ON4" s="315"/>
      <c r="OO4" s="315"/>
      <c r="OP4" s="315"/>
      <c r="OQ4" s="315"/>
      <c r="OR4" s="315"/>
      <c r="OS4" s="315"/>
      <c r="OT4" s="315"/>
      <c r="OU4" s="315"/>
      <c r="OV4" s="315"/>
      <c r="OW4" s="315"/>
      <c r="OX4" s="315"/>
      <c r="OY4" s="315"/>
      <c r="OZ4" s="315"/>
      <c r="PA4" s="315"/>
      <c r="PB4" s="315"/>
      <c r="PC4" s="315"/>
      <c r="PD4" s="315"/>
      <c r="PE4" s="315"/>
      <c r="PF4" s="315"/>
      <c r="PG4" s="315"/>
      <c r="PH4" s="315"/>
      <c r="PI4" s="315"/>
      <c r="PJ4" s="315"/>
      <c r="PK4" s="315"/>
      <c r="PL4" s="315"/>
      <c r="PM4" s="315"/>
      <c r="PN4" s="315"/>
      <c r="PO4" s="315"/>
      <c r="PP4" s="315"/>
      <c r="PQ4" s="315"/>
      <c r="PR4" s="315"/>
      <c r="PS4" s="315"/>
      <c r="PT4" s="315"/>
      <c r="PU4" s="315"/>
      <c r="PV4" s="315"/>
      <c r="PW4" s="315"/>
      <c r="PX4" s="315"/>
      <c r="PY4" s="315"/>
      <c r="PZ4" s="315"/>
      <c r="QA4" s="315"/>
      <c r="QB4" s="315"/>
      <c r="QC4" s="315"/>
      <c r="QD4" s="315"/>
      <c r="QE4" s="315"/>
      <c r="QF4" s="315"/>
      <c r="QG4" s="315"/>
      <c r="QH4" s="315"/>
      <c r="QI4" s="315"/>
      <c r="QJ4" s="315"/>
      <c r="QK4" s="315"/>
      <c r="QL4" s="315"/>
      <c r="QM4" s="315"/>
      <c r="QN4" s="315"/>
      <c r="QO4" s="315"/>
      <c r="QP4" s="315"/>
      <c r="QQ4" s="315"/>
      <c r="QR4" s="315"/>
      <c r="QS4" s="315"/>
      <c r="QT4" s="315"/>
      <c r="QU4" s="315"/>
      <c r="QV4" s="315"/>
      <c r="QW4" s="315"/>
      <c r="QX4" s="315"/>
      <c r="QY4" s="315"/>
      <c r="QZ4" s="315"/>
      <c r="RA4" s="315"/>
      <c r="RB4" s="315"/>
      <c r="RC4" s="315"/>
      <c r="RD4" s="315"/>
      <c r="RE4" s="315"/>
      <c r="RF4" s="315"/>
      <c r="RG4" s="315"/>
      <c r="RH4" s="315"/>
      <c r="RI4" s="315"/>
      <c r="RJ4" s="315"/>
      <c r="RK4" s="315"/>
      <c r="RL4" s="315"/>
      <c r="RM4" s="315"/>
      <c r="RN4" s="315"/>
      <c r="RO4" s="315"/>
      <c r="RP4" s="315"/>
      <c r="RQ4" s="315"/>
      <c r="RR4" s="315"/>
      <c r="RS4" s="315"/>
      <c r="RT4" s="315"/>
      <c r="RU4" s="315"/>
      <c r="RV4" s="315"/>
      <c r="RW4" s="315"/>
      <c r="RX4" s="315"/>
      <c r="RY4" s="315"/>
      <c r="RZ4" s="315"/>
      <c r="SA4" s="315"/>
      <c r="SB4" s="315"/>
      <c r="SC4" s="315"/>
      <c r="SD4" s="315"/>
      <c r="SE4" s="315"/>
      <c r="SF4" s="315"/>
      <c r="SG4" s="315"/>
      <c r="SH4" s="315"/>
      <c r="SI4" s="315"/>
      <c r="SJ4" s="315"/>
      <c r="SK4" s="315"/>
      <c r="SL4" s="315"/>
      <c r="SM4" s="315"/>
      <c r="SN4" s="315"/>
      <c r="SO4" s="315"/>
      <c r="SP4" s="315"/>
      <c r="SQ4" s="315"/>
      <c r="SR4" s="315"/>
      <c r="SS4" s="315"/>
      <c r="ST4" s="315"/>
      <c r="SU4" s="315"/>
      <c r="SV4" s="315"/>
      <c r="SW4" s="315"/>
      <c r="SX4" s="315"/>
      <c r="SY4" s="315"/>
      <c r="SZ4" s="315"/>
      <c r="TA4" s="315"/>
      <c r="TB4" s="315"/>
      <c r="TC4" s="315"/>
      <c r="TD4" s="315"/>
      <c r="TE4" s="315"/>
      <c r="TF4" s="315"/>
      <c r="TG4" s="315"/>
      <c r="TH4" s="315"/>
      <c r="TI4" s="315"/>
      <c r="TJ4" s="315"/>
      <c r="TK4" s="315"/>
      <c r="TL4" s="315"/>
      <c r="TM4" s="315"/>
      <c r="TN4" s="315"/>
      <c r="TO4" s="315"/>
      <c r="TP4" s="315"/>
      <c r="TQ4" s="315"/>
      <c r="TR4" s="315"/>
      <c r="TS4" s="315"/>
      <c r="TT4" s="315"/>
      <c r="TU4" s="315"/>
      <c r="TV4" s="315"/>
      <c r="TW4" s="315"/>
      <c r="TX4" s="315"/>
      <c r="TY4" s="315"/>
      <c r="TZ4" s="315"/>
      <c r="UA4" s="315"/>
      <c r="UB4" s="315"/>
      <c r="UC4" s="315"/>
      <c r="UD4" s="315"/>
      <c r="UE4" s="315"/>
      <c r="UF4" s="315"/>
      <c r="UG4" s="315"/>
      <c r="UH4" s="315"/>
      <c r="UI4" s="315"/>
      <c r="UJ4" s="315"/>
      <c r="UK4" s="315"/>
      <c r="UL4" s="315"/>
      <c r="UM4" s="315"/>
      <c r="UN4" s="315"/>
      <c r="UO4" s="315"/>
      <c r="UP4" s="315"/>
      <c r="UQ4" s="315"/>
      <c r="UR4" s="315"/>
      <c r="US4" s="315"/>
      <c r="UT4" s="315"/>
      <c r="UU4" s="315"/>
      <c r="UV4" s="315"/>
      <c r="UW4" s="315"/>
      <c r="UX4" s="315"/>
      <c r="UY4" s="315"/>
      <c r="UZ4" s="315"/>
      <c r="VA4" s="315"/>
      <c r="VB4" s="315"/>
      <c r="VC4" s="315"/>
      <c r="VD4" s="315"/>
      <c r="VE4" s="315"/>
      <c r="VF4" s="315"/>
      <c r="VG4" s="315"/>
      <c r="VH4" s="315"/>
      <c r="VI4" s="315"/>
      <c r="VJ4" s="315"/>
      <c r="VK4" s="315"/>
      <c r="VL4" s="315"/>
      <c r="VM4" s="315"/>
      <c r="VN4" s="315"/>
      <c r="VO4" s="315"/>
      <c r="VP4" s="315"/>
      <c r="VQ4" s="315"/>
      <c r="VR4" s="315"/>
      <c r="VS4" s="315"/>
      <c r="VT4" s="315"/>
      <c r="VU4" s="315"/>
      <c r="VV4" s="315"/>
      <c r="VW4" s="315"/>
      <c r="VX4" s="315"/>
      <c r="VY4" s="315"/>
      <c r="VZ4" s="315"/>
      <c r="WA4" s="315"/>
      <c r="WB4" s="315"/>
      <c r="WC4" s="315"/>
      <c r="WD4" s="315"/>
      <c r="WE4" s="315"/>
      <c r="WF4" s="315"/>
      <c r="WG4" s="315"/>
      <c r="WH4" s="315"/>
      <c r="WI4" s="315"/>
      <c r="WJ4" s="315"/>
      <c r="WK4" s="315"/>
      <c r="WL4" s="315"/>
      <c r="WM4" s="315"/>
      <c r="WN4" s="315"/>
      <c r="WO4" s="315"/>
      <c r="WP4" s="315"/>
      <c r="WQ4" s="315"/>
      <c r="WR4" s="315"/>
      <c r="WS4" s="315"/>
      <c r="WT4" s="315"/>
      <c r="WU4" s="315"/>
      <c r="WV4" s="315"/>
      <c r="WW4" s="315"/>
      <c r="WX4" s="315"/>
      <c r="WY4" s="315"/>
      <c r="WZ4" s="315"/>
      <c r="XA4" s="315"/>
      <c r="XB4" s="315"/>
      <c r="XC4" s="315"/>
      <c r="XD4" s="315"/>
      <c r="XE4" s="315"/>
      <c r="XF4" s="315"/>
      <c r="XG4" s="315"/>
      <c r="XH4" s="315"/>
      <c r="XI4" s="315"/>
      <c r="XJ4" s="315"/>
      <c r="XK4" s="315"/>
      <c r="XL4" s="315"/>
      <c r="XM4" s="315"/>
      <c r="XN4" s="315"/>
      <c r="XO4" s="315"/>
      <c r="XP4" s="315"/>
      <c r="XQ4" s="315"/>
      <c r="XR4" s="315"/>
      <c r="XS4" s="315"/>
      <c r="XT4" s="315"/>
      <c r="XU4" s="315"/>
      <c r="XV4" s="315"/>
      <c r="XW4" s="315"/>
      <c r="XX4" s="315"/>
      <c r="XY4" s="315"/>
      <c r="XZ4" s="315"/>
      <c r="YA4" s="315"/>
      <c r="YB4" s="315"/>
      <c r="YC4" s="315"/>
      <c r="YD4" s="315"/>
      <c r="YE4" s="315"/>
      <c r="YF4" s="315"/>
      <c r="YG4" s="315"/>
      <c r="YH4" s="315"/>
      <c r="YI4" s="315"/>
      <c r="YJ4" s="315"/>
      <c r="YK4" s="315"/>
      <c r="YL4" s="315"/>
      <c r="YM4" s="315"/>
      <c r="YN4" s="315"/>
      <c r="YO4" s="315"/>
      <c r="YP4" s="315"/>
      <c r="YQ4" s="315"/>
      <c r="YR4" s="315"/>
      <c r="YS4" s="315"/>
      <c r="YT4" s="315"/>
      <c r="YU4" s="315"/>
      <c r="YV4" s="315"/>
      <c r="YW4" s="315"/>
      <c r="YX4" s="315"/>
      <c r="YY4" s="315"/>
      <c r="YZ4" s="315"/>
      <c r="ZA4" s="315"/>
      <c r="ZB4" s="315"/>
      <c r="ZC4" s="315"/>
      <c r="ZD4" s="315"/>
      <c r="ZE4" s="315"/>
      <c r="ZF4" s="315"/>
      <c r="ZG4" s="315"/>
      <c r="ZH4" s="315"/>
      <c r="ZI4" s="315"/>
      <c r="ZJ4" s="315"/>
      <c r="ZK4" s="315"/>
      <c r="ZL4" s="315"/>
      <c r="ZM4" s="315"/>
      <c r="ZN4" s="315"/>
      <c r="ZO4" s="315"/>
      <c r="ZP4" s="315"/>
      <c r="ZQ4" s="315"/>
      <c r="ZR4" s="315"/>
      <c r="ZS4" s="315"/>
      <c r="ZT4" s="315"/>
      <c r="ZU4" s="315"/>
      <c r="ZV4" s="315"/>
      <c r="ZW4" s="315"/>
      <c r="ZX4" s="315"/>
      <c r="ZY4" s="315"/>
      <c r="ZZ4" s="315"/>
      <c r="AAA4" s="315"/>
      <c r="AAB4" s="315"/>
      <c r="AAC4" s="315"/>
      <c r="AAD4" s="315"/>
      <c r="AAE4" s="315"/>
      <c r="AAF4" s="315"/>
      <c r="AAG4" s="315"/>
      <c r="AAH4" s="315"/>
      <c r="AAI4" s="315"/>
      <c r="AAJ4" s="315"/>
      <c r="AAK4" s="315"/>
      <c r="AAL4" s="315"/>
      <c r="AAM4" s="315"/>
      <c r="AAN4" s="315"/>
      <c r="AAO4" s="315"/>
      <c r="AAP4" s="315"/>
      <c r="AAQ4" s="315"/>
      <c r="AAR4" s="315"/>
      <c r="AAS4" s="315"/>
      <c r="AAT4" s="315"/>
      <c r="AAU4" s="315"/>
      <c r="AAV4" s="315"/>
      <c r="AAW4" s="315"/>
      <c r="AAX4" s="315"/>
      <c r="AAY4" s="315"/>
      <c r="AAZ4" s="315"/>
      <c r="ABA4" s="315"/>
      <c r="ABB4" s="315"/>
      <c r="ABC4" s="315"/>
      <c r="ABD4" s="315"/>
      <c r="ABE4" s="315"/>
      <c r="ABF4" s="315"/>
      <c r="ABG4" s="315"/>
      <c r="ABH4" s="315"/>
      <c r="ABI4" s="315"/>
      <c r="ABJ4" s="315"/>
      <c r="ABK4" s="315"/>
      <c r="ABL4" s="315"/>
      <c r="ABM4" s="315"/>
      <c r="ABN4" s="315"/>
      <c r="ABO4" s="315"/>
      <c r="ABP4" s="315"/>
      <c r="ABQ4" s="315"/>
      <c r="ABR4" s="315"/>
      <c r="ABS4" s="315"/>
      <c r="ABT4" s="315"/>
      <c r="ABU4" s="315"/>
      <c r="ABV4" s="315"/>
      <c r="ABW4" s="315"/>
      <c r="ABX4" s="315"/>
      <c r="ABY4" s="315"/>
      <c r="ABZ4" s="315"/>
      <c r="ACA4" s="315"/>
      <c r="ACB4" s="315"/>
      <c r="ACC4" s="315"/>
      <c r="ACD4" s="315"/>
      <c r="ACE4" s="315"/>
      <c r="ACF4" s="315"/>
      <c r="ACG4" s="315"/>
      <c r="ACH4" s="315"/>
      <c r="ACI4" s="315"/>
      <c r="ACJ4" s="315"/>
      <c r="ACK4" s="315"/>
      <c r="ACL4" s="315"/>
      <c r="ACM4" s="315"/>
      <c r="ACN4" s="315"/>
      <c r="ACO4" s="315"/>
      <c r="ACP4" s="315"/>
      <c r="ACQ4" s="315"/>
      <c r="ACR4" s="315"/>
      <c r="ACS4" s="315"/>
      <c r="ACT4" s="315"/>
      <c r="ACU4" s="315"/>
      <c r="ACV4" s="315"/>
      <c r="ACW4" s="315"/>
      <c r="ACX4" s="315"/>
      <c r="ACY4" s="315"/>
      <c r="ACZ4" s="315"/>
      <c r="ADA4" s="315"/>
      <c r="ADB4" s="315"/>
      <c r="ADC4" s="315"/>
      <c r="ADD4" s="315"/>
      <c r="ADE4" s="315"/>
      <c r="ADF4" s="315"/>
      <c r="ADG4" s="315"/>
      <c r="ADH4" s="315"/>
      <c r="ADI4" s="315"/>
      <c r="ADJ4" s="315"/>
      <c r="ADK4" s="315"/>
      <c r="ADL4" s="315"/>
      <c r="ADM4" s="315"/>
      <c r="ADN4" s="315"/>
      <c r="ADO4" s="315"/>
      <c r="ADP4" s="315"/>
      <c r="ADQ4" s="315"/>
      <c r="ADR4" s="315"/>
      <c r="ADS4" s="315"/>
      <c r="ADT4" s="315"/>
      <c r="ADU4" s="315"/>
      <c r="ADV4" s="315"/>
      <c r="ADW4" s="315"/>
      <c r="ADX4" s="315"/>
      <c r="ADY4" s="315"/>
      <c r="ADZ4" s="315"/>
      <c r="AEA4" s="315"/>
      <c r="AEB4" s="315"/>
      <c r="AEC4" s="315"/>
      <c r="AED4" s="315"/>
      <c r="AEE4" s="315"/>
      <c r="AEF4" s="315"/>
      <c r="AEG4" s="315"/>
      <c r="AEH4" s="315"/>
      <c r="AEI4" s="315"/>
      <c r="AEJ4" s="315"/>
      <c r="AEK4" s="315"/>
      <c r="AEL4" s="315"/>
      <c r="AEM4" s="315"/>
      <c r="AEN4" s="315"/>
      <c r="AEO4" s="315"/>
      <c r="AEP4" s="315"/>
      <c r="AEQ4" s="315"/>
      <c r="AER4" s="315"/>
      <c r="AES4" s="315"/>
      <c r="AET4" s="315"/>
      <c r="AEU4" s="315"/>
      <c r="AEV4" s="315"/>
      <c r="AEW4" s="315"/>
      <c r="AEX4" s="315"/>
      <c r="AEY4" s="315"/>
      <c r="AEZ4" s="315"/>
      <c r="AFA4" s="315"/>
      <c r="AFB4" s="315"/>
      <c r="AFC4" s="315"/>
      <c r="AFD4" s="315"/>
      <c r="AFE4" s="315"/>
      <c r="AFF4" s="315"/>
      <c r="AFG4" s="315"/>
      <c r="AFH4" s="315"/>
      <c r="AFI4" s="315"/>
      <c r="AFJ4" s="315"/>
      <c r="AFK4" s="315"/>
      <c r="AFL4" s="315"/>
      <c r="AFM4" s="315"/>
      <c r="AFN4" s="315"/>
      <c r="AFO4" s="315"/>
      <c r="AFP4" s="315"/>
      <c r="AFQ4" s="315"/>
      <c r="AFR4" s="315"/>
      <c r="AFS4" s="315"/>
      <c r="AFT4" s="315"/>
      <c r="AFU4" s="315"/>
      <c r="AFV4" s="315"/>
      <c r="AFW4" s="315"/>
      <c r="AFX4" s="315"/>
      <c r="AFY4" s="315"/>
      <c r="AFZ4" s="315"/>
      <c r="AGA4" s="315"/>
      <c r="AGB4" s="315"/>
      <c r="AGC4" s="315"/>
      <c r="AGD4" s="315"/>
      <c r="AGE4" s="315"/>
      <c r="AGF4" s="315"/>
      <c r="AGG4" s="315"/>
      <c r="AGH4" s="315"/>
      <c r="AGI4" s="315"/>
      <c r="AGJ4" s="315"/>
      <c r="AGK4" s="315"/>
      <c r="AGL4" s="315"/>
      <c r="AGM4" s="315"/>
      <c r="AGN4" s="315"/>
      <c r="AGO4" s="315"/>
      <c r="AGP4" s="315"/>
      <c r="AGQ4" s="315"/>
      <c r="AGR4" s="315"/>
      <c r="AGS4" s="315"/>
      <c r="AGT4" s="315"/>
      <c r="AGU4" s="315"/>
      <c r="AGV4" s="315"/>
      <c r="AGW4" s="315"/>
      <c r="AGX4" s="315"/>
      <c r="AGY4" s="315"/>
      <c r="AGZ4" s="315"/>
      <c r="AHA4" s="315"/>
      <c r="AHB4" s="315"/>
      <c r="AHC4" s="315"/>
      <c r="AHD4" s="315"/>
      <c r="AHE4" s="315"/>
      <c r="AHF4" s="315"/>
      <c r="AHG4" s="315"/>
      <c r="AHH4" s="315"/>
      <c r="AHI4" s="315"/>
      <c r="AHJ4" s="315"/>
      <c r="AHK4" s="315"/>
      <c r="AHL4" s="315"/>
      <c r="AHM4" s="315"/>
      <c r="AHN4" s="315"/>
      <c r="AHO4" s="315"/>
      <c r="AHP4" s="315"/>
      <c r="AHQ4" s="315"/>
      <c r="AHR4" s="315"/>
      <c r="AHS4" s="315"/>
      <c r="AHT4" s="315"/>
      <c r="AHU4" s="315"/>
      <c r="AHV4" s="315"/>
      <c r="AHW4" s="315"/>
      <c r="AHX4" s="315"/>
      <c r="AHY4" s="315"/>
      <c r="AHZ4" s="315"/>
      <c r="AIA4" s="315"/>
      <c r="AIB4" s="315"/>
      <c r="AIC4" s="315"/>
      <c r="AID4" s="315"/>
      <c r="AIE4" s="315"/>
      <c r="AIF4" s="315"/>
      <c r="AIG4" s="315"/>
      <c r="AIH4" s="315"/>
      <c r="AII4" s="315"/>
      <c r="AIJ4" s="315"/>
    </row>
    <row r="5" spans="1:920" s="378" customFormat="1" ht="12.95" customHeight="1" x14ac:dyDescent="0.2">
      <c r="A5" s="387"/>
      <c r="B5" s="387"/>
      <c r="C5" s="387"/>
      <c r="D5" s="387"/>
      <c r="E5" s="1006" t="str">
        <f>IF(OsnPodaci!B19="","",OsnPodaci!B19)</f>
        <v>Gradski i prigradski kopneni prijevoz putnika</v>
      </c>
      <c r="F5" s="1006"/>
      <c r="G5" s="1006"/>
      <c r="H5" s="1006"/>
      <c r="I5" s="374"/>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388"/>
      <c r="DG5" s="388"/>
      <c r="DH5" s="388"/>
      <c r="DI5" s="388"/>
      <c r="DJ5" s="388"/>
      <c r="DK5" s="388"/>
      <c r="DL5" s="388"/>
      <c r="DM5" s="388"/>
      <c r="DN5" s="388"/>
      <c r="DO5" s="388"/>
      <c r="DP5" s="388"/>
      <c r="DQ5" s="388"/>
      <c r="DR5" s="388"/>
      <c r="DS5" s="388"/>
      <c r="DT5" s="388"/>
      <c r="DU5" s="388"/>
      <c r="DV5" s="388"/>
      <c r="DW5" s="388"/>
      <c r="DX5" s="388"/>
      <c r="DY5" s="388"/>
      <c r="DZ5" s="388"/>
      <c r="EA5" s="388"/>
      <c r="EB5" s="388"/>
      <c r="EC5" s="388"/>
      <c r="ED5" s="388"/>
      <c r="EE5" s="388"/>
      <c r="EF5" s="388"/>
      <c r="EG5" s="388"/>
      <c r="EH5" s="388"/>
      <c r="EI5" s="388"/>
      <c r="EJ5" s="388"/>
      <c r="EK5" s="388"/>
      <c r="EL5" s="388"/>
      <c r="EM5" s="388"/>
      <c r="EN5" s="388"/>
      <c r="EO5" s="388"/>
      <c r="EP5" s="388"/>
      <c r="EQ5" s="388"/>
      <c r="ER5" s="388"/>
      <c r="ES5" s="388"/>
      <c r="ET5" s="388"/>
      <c r="EU5" s="388"/>
      <c r="EV5" s="388"/>
      <c r="EW5" s="388"/>
      <c r="EX5" s="388"/>
      <c r="EY5" s="388"/>
      <c r="EZ5" s="388"/>
      <c r="FA5" s="388"/>
      <c r="FB5" s="388"/>
      <c r="FC5" s="388"/>
      <c r="FD5" s="388"/>
      <c r="FE5" s="388"/>
      <c r="FF5" s="388"/>
      <c r="FG5" s="388"/>
      <c r="FH5" s="388"/>
      <c r="FI5" s="388"/>
      <c r="FJ5" s="388"/>
      <c r="FK5" s="388"/>
      <c r="FL5" s="388"/>
      <c r="FM5" s="388"/>
      <c r="FN5" s="388"/>
      <c r="FO5" s="388"/>
      <c r="FP5" s="388"/>
      <c r="FQ5" s="388"/>
      <c r="FR5" s="388"/>
      <c r="FS5" s="388"/>
      <c r="FT5" s="388"/>
      <c r="FU5" s="388"/>
      <c r="FV5" s="388"/>
      <c r="FW5" s="388"/>
      <c r="FX5" s="388"/>
      <c r="FY5" s="388"/>
      <c r="FZ5" s="388"/>
      <c r="GA5" s="388"/>
      <c r="GB5" s="388"/>
      <c r="GC5" s="388"/>
      <c r="GD5" s="388"/>
      <c r="GE5" s="388"/>
      <c r="GF5" s="388"/>
      <c r="GG5" s="388"/>
      <c r="GH5" s="388"/>
      <c r="GI5" s="388"/>
      <c r="GJ5" s="388"/>
      <c r="GK5" s="388"/>
      <c r="GL5" s="388"/>
      <c r="GM5" s="388"/>
      <c r="GN5" s="388"/>
      <c r="GO5" s="388"/>
      <c r="GP5" s="388"/>
      <c r="GQ5" s="388"/>
      <c r="GR5" s="388"/>
      <c r="GS5" s="388"/>
      <c r="GT5" s="388"/>
      <c r="GU5" s="388"/>
      <c r="GV5" s="388"/>
      <c r="GW5" s="388"/>
      <c r="GX5" s="388"/>
      <c r="GY5" s="388"/>
      <c r="GZ5" s="388"/>
      <c r="HA5" s="388"/>
      <c r="HB5" s="388"/>
      <c r="HC5" s="388"/>
      <c r="HD5" s="388"/>
      <c r="HE5" s="388"/>
      <c r="HF5" s="388"/>
      <c r="HG5" s="388"/>
      <c r="HH5" s="388"/>
      <c r="HI5" s="388"/>
      <c r="HJ5" s="388"/>
      <c r="HK5" s="388"/>
      <c r="HL5" s="388"/>
      <c r="HM5" s="388"/>
      <c r="HN5" s="388"/>
      <c r="HO5" s="388"/>
      <c r="HP5" s="388"/>
      <c r="HQ5" s="388"/>
      <c r="HR5" s="388"/>
      <c r="HS5" s="388"/>
      <c r="HT5" s="388"/>
      <c r="HU5" s="388"/>
      <c r="HV5" s="388"/>
      <c r="HW5" s="388"/>
      <c r="HX5" s="388"/>
      <c r="HY5" s="388"/>
      <c r="HZ5" s="388"/>
      <c r="IA5" s="388"/>
      <c r="IB5" s="388"/>
      <c r="IC5" s="388"/>
      <c r="ID5" s="388"/>
      <c r="IE5" s="388"/>
      <c r="IF5" s="388"/>
      <c r="IG5" s="388"/>
      <c r="IH5" s="388"/>
      <c r="II5" s="388"/>
      <c r="IJ5" s="388"/>
      <c r="IK5" s="388"/>
      <c r="IL5" s="388"/>
      <c r="IM5" s="388"/>
      <c r="IN5" s="388"/>
      <c r="IO5" s="388"/>
      <c r="IP5" s="388"/>
      <c r="IQ5" s="388"/>
      <c r="IR5" s="388"/>
      <c r="IS5" s="388"/>
      <c r="IT5" s="388"/>
      <c r="IU5" s="388"/>
      <c r="IV5" s="388"/>
      <c r="IW5" s="388"/>
      <c r="IX5" s="388"/>
      <c r="IY5" s="388"/>
      <c r="IZ5" s="388"/>
      <c r="JA5" s="388"/>
      <c r="JB5" s="388"/>
      <c r="JC5" s="388"/>
      <c r="JD5" s="388"/>
      <c r="JE5" s="388"/>
      <c r="JF5" s="388"/>
      <c r="JG5" s="388"/>
      <c r="JH5" s="388"/>
      <c r="JI5" s="388"/>
      <c r="JJ5" s="388"/>
      <c r="JK5" s="388"/>
      <c r="JL5" s="388"/>
      <c r="JM5" s="388"/>
      <c r="JN5" s="388"/>
      <c r="JO5" s="388"/>
      <c r="JP5" s="388"/>
      <c r="JQ5" s="388"/>
      <c r="JR5" s="388"/>
      <c r="JS5" s="388"/>
      <c r="JT5" s="388"/>
      <c r="JU5" s="388"/>
      <c r="JV5" s="388"/>
      <c r="JW5" s="388"/>
      <c r="JX5" s="388"/>
      <c r="JY5" s="388"/>
      <c r="JZ5" s="388"/>
      <c r="KA5" s="388"/>
      <c r="KB5" s="388"/>
      <c r="KC5" s="388"/>
      <c r="KD5" s="388"/>
      <c r="KE5" s="388"/>
      <c r="KF5" s="388"/>
      <c r="KG5" s="388"/>
      <c r="KH5" s="388"/>
      <c r="KI5" s="388"/>
      <c r="KJ5" s="388"/>
      <c r="KK5" s="388"/>
      <c r="KL5" s="388"/>
      <c r="KM5" s="388"/>
      <c r="KN5" s="388"/>
      <c r="KO5" s="388"/>
      <c r="KP5" s="388"/>
      <c r="KQ5" s="388"/>
      <c r="KR5" s="388"/>
      <c r="KS5" s="388"/>
      <c r="KT5" s="388"/>
      <c r="KU5" s="388"/>
      <c r="KV5" s="388"/>
      <c r="KW5" s="388"/>
      <c r="KX5" s="388"/>
      <c r="KY5" s="388"/>
      <c r="KZ5" s="388"/>
      <c r="LA5" s="388"/>
      <c r="LB5" s="388"/>
      <c r="LC5" s="388"/>
      <c r="LD5" s="388"/>
      <c r="LE5" s="388"/>
      <c r="LF5" s="388"/>
      <c r="LG5" s="388"/>
      <c r="LH5" s="388"/>
      <c r="LI5" s="388"/>
      <c r="LJ5" s="388"/>
      <c r="LK5" s="388"/>
      <c r="LL5" s="388"/>
      <c r="LM5" s="388"/>
      <c r="LN5" s="388"/>
      <c r="LO5" s="388"/>
      <c r="LP5" s="388"/>
      <c r="LQ5" s="388"/>
      <c r="LR5" s="388"/>
      <c r="LS5" s="388"/>
      <c r="LT5" s="388"/>
      <c r="LU5" s="388"/>
      <c r="LV5" s="388"/>
      <c r="LW5" s="388"/>
      <c r="LX5" s="388"/>
      <c r="LY5" s="388"/>
      <c r="LZ5" s="388"/>
      <c r="MA5" s="388"/>
      <c r="MB5" s="388"/>
      <c r="MC5" s="388"/>
      <c r="MD5" s="388"/>
      <c r="ME5" s="388"/>
      <c r="MF5" s="388"/>
      <c r="MG5" s="388"/>
      <c r="MH5" s="388"/>
      <c r="MI5" s="388"/>
      <c r="MJ5" s="388"/>
      <c r="MK5" s="388"/>
      <c r="ML5" s="388"/>
      <c r="MM5" s="388"/>
      <c r="MN5" s="388"/>
      <c r="MO5" s="388"/>
      <c r="MP5" s="388"/>
      <c r="MQ5" s="388"/>
      <c r="MR5" s="388"/>
      <c r="MS5" s="388"/>
      <c r="MT5" s="388"/>
      <c r="MU5" s="388"/>
      <c r="MV5" s="388"/>
      <c r="MW5" s="388"/>
      <c r="MX5" s="388"/>
      <c r="MY5" s="388"/>
      <c r="MZ5" s="388"/>
      <c r="NA5" s="388"/>
      <c r="NB5" s="388"/>
      <c r="NC5" s="388"/>
      <c r="ND5" s="388"/>
      <c r="NE5" s="388"/>
      <c r="NF5" s="388"/>
      <c r="NG5" s="388"/>
      <c r="NH5" s="388"/>
      <c r="NI5" s="388"/>
      <c r="NJ5" s="388"/>
      <c r="NK5" s="388"/>
      <c r="NL5" s="388"/>
      <c r="NM5" s="388"/>
      <c r="NN5" s="388"/>
      <c r="NO5" s="388"/>
      <c r="NP5" s="388"/>
      <c r="NQ5" s="388"/>
      <c r="NR5" s="388"/>
      <c r="NS5" s="388"/>
      <c r="NT5" s="388"/>
      <c r="NU5" s="388"/>
      <c r="NV5" s="388"/>
      <c r="NW5" s="388"/>
      <c r="NX5" s="388"/>
      <c r="NY5" s="388"/>
      <c r="NZ5" s="388"/>
      <c r="OA5" s="388"/>
      <c r="OB5" s="388"/>
      <c r="OC5" s="388"/>
      <c r="OD5" s="388"/>
      <c r="OE5" s="388"/>
      <c r="OF5" s="388"/>
      <c r="OG5" s="388"/>
      <c r="OH5" s="388"/>
      <c r="OI5" s="388"/>
      <c r="OJ5" s="388"/>
      <c r="OK5" s="388"/>
      <c r="OL5" s="388"/>
      <c r="OM5" s="388"/>
      <c r="ON5" s="388"/>
      <c r="OO5" s="388"/>
      <c r="OP5" s="388"/>
      <c r="OQ5" s="388"/>
      <c r="OR5" s="388"/>
      <c r="OS5" s="388"/>
      <c r="OT5" s="388"/>
      <c r="OU5" s="388"/>
      <c r="OV5" s="388"/>
      <c r="OW5" s="388"/>
      <c r="OX5" s="388"/>
      <c r="OY5" s="388"/>
      <c r="OZ5" s="388"/>
      <c r="PA5" s="388"/>
      <c r="PB5" s="388"/>
      <c r="PC5" s="388"/>
      <c r="PD5" s="388"/>
      <c r="PE5" s="388"/>
      <c r="PF5" s="388"/>
      <c r="PG5" s="388"/>
      <c r="PH5" s="388"/>
      <c r="PI5" s="388"/>
      <c r="PJ5" s="388"/>
      <c r="PK5" s="388"/>
      <c r="PL5" s="388"/>
      <c r="PM5" s="388"/>
      <c r="PN5" s="388"/>
      <c r="PO5" s="388"/>
      <c r="PP5" s="388"/>
      <c r="PQ5" s="388"/>
      <c r="PR5" s="388"/>
      <c r="PS5" s="388"/>
      <c r="PT5" s="388"/>
      <c r="PU5" s="388"/>
      <c r="PV5" s="388"/>
      <c r="PW5" s="388"/>
      <c r="PX5" s="388"/>
      <c r="PY5" s="388"/>
      <c r="PZ5" s="388"/>
      <c r="QA5" s="388"/>
      <c r="QB5" s="388"/>
      <c r="QC5" s="388"/>
      <c r="QD5" s="388"/>
      <c r="QE5" s="388"/>
      <c r="QF5" s="388"/>
      <c r="QG5" s="388"/>
      <c r="QH5" s="388"/>
      <c r="QI5" s="388"/>
      <c r="QJ5" s="388"/>
      <c r="QK5" s="388"/>
      <c r="QL5" s="388"/>
      <c r="QM5" s="388"/>
      <c r="QN5" s="388"/>
      <c r="QO5" s="388"/>
      <c r="QP5" s="388"/>
      <c r="QQ5" s="388"/>
      <c r="QR5" s="388"/>
      <c r="QS5" s="388"/>
      <c r="QT5" s="388"/>
      <c r="QU5" s="388"/>
      <c r="QV5" s="388"/>
      <c r="QW5" s="388"/>
      <c r="QX5" s="388"/>
      <c r="QY5" s="388"/>
      <c r="QZ5" s="388"/>
      <c r="RA5" s="388"/>
      <c r="RB5" s="388"/>
      <c r="RC5" s="388"/>
      <c r="RD5" s="388"/>
      <c r="RE5" s="388"/>
      <c r="RF5" s="388"/>
      <c r="RG5" s="388"/>
      <c r="RH5" s="388"/>
      <c r="RI5" s="388"/>
      <c r="RJ5" s="388"/>
      <c r="RK5" s="388"/>
      <c r="RL5" s="388"/>
      <c r="RM5" s="388"/>
      <c r="RN5" s="388"/>
      <c r="RO5" s="388"/>
      <c r="RP5" s="388"/>
      <c r="RQ5" s="388"/>
      <c r="RR5" s="388"/>
      <c r="RS5" s="388"/>
      <c r="RT5" s="388"/>
      <c r="RU5" s="388"/>
      <c r="RV5" s="388"/>
      <c r="RW5" s="388"/>
      <c r="RX5" s="388"/>
      <c r="RY5" s="388"/>
      <c r="RZ5" s="388"/>
      <c r="SA5" s="388"/>
      <c r="SB5" s="388"/>
      <c r="SC5" s="388"/>
      <c r="SD5" s="388"/>
      <c r="SE5" s="388"/>
      <c r="SF5" s="388"/>
      <c r="SG5" s="388"/>
      <c r="SH5" s="388"/>
      <c r="SI5" s="388"/>
      <c r="SJ5" s="388"/>
      <c r="SK5" s="388"/>
      <c r="SL5" s="388"/>
      <c r="SM5" s="388"/>
      <c r="SN5" s="388"/>
      <c r="SO5" s="388"/>
      <c r="SP5" s="388"/>
      <c r="SQ5" s="388"/>
      <c r="SR5" s="388"/>
      <c r="SS5" s="388"/>
      <c r="ST5" s="388"/>
      <c r="SU5" s="388"/>
      <c r="SV5" s="388"/>
      <c r="SW5" s="388"/>
      <c r="SX5" s="388"/>
      <c r="SY5" s="388"/>
      <c r="SZ5" s="388"/>
      <c r="TA5" s="388"/>
      <c r="TB5" s="388"/>
      <c r="TC5" s="388"/>
      <c r="TD5" s="388"/>
      <c r="TE5" s="388"/>
      <c r="TF5" s="388"/>
      <c r="TG5" s="388"/>
      <c r="TH5" s="388"/>
      <c r="TI5" s="388"/>
      <c r="TJ5" s="388"/>
      <c r="TK5" s="388"/>
      <c r="TL5" s="388"/>
      <c r="TM5" s="388"/>
      <c r="TN5" s="388"/>
      <c r="TO5" s="388"/>
      <c r="TP5" s="388"/>
      <c r="TQ5" s="388"/>
      <c r="TR5" s="388"/>
      <c r="TS5" s="388"/>
      <c r="TT5" s="388"/>
      <c r="TU5" s="388"/>
      <c r="TV5" s="388"/>
      <c r="TW5" s="388"/>
      <c r="TX5" s="388"/>
      <c r="TY5" s="388"/>
      <c r="TZ5" s="388"/>
      <c r="UA5" s="388"/>
      <c r="UB5" s="388"/>
      <c r="UC5" s="388"/>
      <c r="UD5" s="388"/>
      <c r="UE5" s="388"/>
      <c r="UF5" s="388"/>
      <c r="UG5" s="388"/>
      <c r="UH5" s="388"/>
      <c r="UI5" s="388"/>
      <c r="UJ5" s="388"/>
      <c r="UK5" s="388"/>
      <c r="UL5" s="388"/>
      <c r="UM5" s="388"/>
      <c r="UN5" s="388"/>
      <c r="UO5" s="388"/>
      <c r="UP5" s="388"/>
      <c r="UQ5" s="388"/>
      <c r="UR5" s="388"/>
      <c r="US5" s="388"/>
      <c r="UT5" s="388"/>
      <c r="UU5" s="388"/>
      <c r="UV5" s="388"/>
      <c r="UW5" s="388"/>
      <c r="UX5" s="388"/>
      <c r="UY5" s="388"/>
      <c r="UZ5" s="388"/>
      <c r="VA5" s="388"/>
      <c r="VB5" s="388"/>
      <c r="VC5" s="388"/>
      <c r="VD5" s="388"/>
      <c r="VE5" s="388"/>
      <c r="VF5" s="388"/>
      <c r="VG5" s="388"/>
      <c r="VH5" s="388"/>
      <c r="VI5" s="388"/>
      <c r="VJ5" s="388"/>
      <c r="VK5" s="388"/>
      <c r="VL5" s="388"/>
      <c r="VM5" s="388"/>
      <c r="VN5" s="388"/>
      <c r="VO5" s="388"/>
      <c r="VP5" s="388"/>
      <c r="VQ5" s="388"/>
      <c r="VR5" s="388"/>
      <c r="VS5" s="388"/>
      <c r="VT5" s="388"/>
      <c r="VU5" s="388"/>
      <c r="VV5" s="388"/>
      <c r="VW5" s="388"/>
      <c r="VX5" s="388"/>
      <c r="VY5" s="388"/>
      <c r="VZ5" s="388"/>
      <c r="WA5" s="388"/>
      <c r="WB5" s="388"/>
      <c r="WC5" s="388"/>
      <c r="WD5" s="388"/>
      <c r="WE5" s="388"/>
      <c r="WF5" s="388"/>
      <c r="WG5" s="388"/>
      <c r="WH5" s="388"/>
      <c r="WI5" s="388"/>
      <c r="WJ5" s="388"/>
      <c r="WK5" s="388"/>
      <c r="WL5" s="388"/>
      <c r="WM5" s="388"/>
      <c r="WN5" s="388"/>
      <c r="WO5" s="388"/>
      <c r="WP5" s="388"/>
      <c r="WQ5" s="388"/>
      <c r="WR5" s="388"/>
      <c r="WS5" s="388"/>
      <c r="WT5" s="388"/>
      <c r="WU5" s="388"/>
      <c r="WV5" s="388"/>
      <c r="WW5" s="388"/>
      <c r="WX5" s="388"/>
      <c r="WY5" s="388"/>
      <c r="WZ5" s="388"/>
      <c r="XA5" s="388"/>
      <c r="XB5" s="388"/>
      <c r="XC5" s="388"/>
      <c r="XD5" s="388"/>
      <c r="XE5" s="388"/>
      <c r="XF5" s="388"/>
      <c r="XG5" s="388"/>
      <c r="XH5" s="388"/>
      <c r="XI5" s="388"/>
      <c r="XJ5" s="388"/>
      <c r="XK5" s="388"/>
      <c r="XL5" s="388"/>
      <c r="XM5" s="388"/>
      <c r="XN5" s="388"/>
      <c r="XO5" s="388"/>
      <c r="XP5" s="388"/>
      <c r="XQ5" s="388"/>
      <c r="XR5" s="388"/>
      <c r="XS5" s="388"/>
      <c r="XT5" s="388"/>
      <c r="XU5" s="388"/>
      <c r="XV5" s="388"/>
      <c r="XW5" s="388"/>
      <c r="XX5" s="388"/>
      <c r="XY5" s="388"/>
      <c r="XZ5" s="388"/>
      <c r="YA5" s="388"/>
      <c r="YB5" s="388"/>
      <c r="YC5" s="388"/>
      <c r="YD5" s="388"/>
      <c r="YE5" s="388"/>
      <c r="YF5" s="388"/>
      <c r="YG5" s="388"/>
      <c r="YH5" s="388"/>
      <c r="YI5" s="388"/>
      <c r="YJ5" s="388"/>
      <c r="YK5" s="388"/>
      <c r="YL5" s="388"/>
      <c r="YM5" s="388"/>
      <c r="YN5" s="388"/>
      <c r="YO5" s="388"/>
      <c r="YP5" s="388"/>
      <c r="YQ5" s="388"/>
      <c r="YR5" s="388"/>
      <c r="YS5" s="388"/>
      <c r="YT5" s="388"/>
      <c r="YU5" s="388"/>
      <c r="YV5" s="388"/>
      <c r="YW5" s="388"/>
      <c r="YX5" s="388"/>
      <c r="YY5" s="388"/>
      <c r="YZ5" s="388"/>
      <c r="ZA5" s="388"/>
      <c r="ZB5" s="388"/>
      <c r="ZC5" s="388"/>
      <c r="ZD5" s="388"/>
      <c r="ZE5" s="388"/>
      <c r="ZF5" s="388"/>
      <c r="ZG5" s="388"/>
      <c r="ZH5" s="388"/>
      <c r="ZI5" s="388"/>
      <c r="ZJ5" s="388"/>
      <c r="ZK5" s="388"/>
      <c r="ZL5" s="388"/>
      <c r="ZM5" s="388"/>
      <c r="ZN5" s="388"/>
      <c r="ZO5" s="388"/>
      <c r="ZP5" s="388"/>
      <c r="ZQ5" s="388"/>
      <c r="ZR5" s="388"/>
      <c r="ZS5" s="388"/>
      <c r="ZT5" s="388"/>
      <c r="ZU5" s="388"/>
      <c r="ZV5" s="388"/>
      <c r="ZW5" s="388"/>
      <c r="ZX5" s="388"/>
      <c r="ZY5" s="388"/>
      <c r="ZZ5" s="388"/>
      <c r="AAA5" s="388"/>
      <c r="AAB5" s="388"/>
      <c r="AAC5" s="388"/>
      <c r="AAD5" s="388"/>
      <c r="AAE5" s="388"/>
      <c r="AAF5" s="388"/>
      <c r="AAG5" s="388"/>
      <c r="AAH5" s="388"/>
      <c r="AAI5" s="388"/>
      <c r="AAJ5" s="388"/>
      <c r="AAK5" s="388"/>
      <c r="AAL5" s="388"/>
      <c r="AAM5" s="388"/>
      <c r="AAN5" s="388"/>
      <c r="AAO5" s="388"/>
      <c r="AAP5" s="388"/>
      <c r="AAQ5" s="388"/>
      <c r="AAR5" s="388"/>
      <c r="AAS5" s="388"/>
      <c r="AAT5" s="388"/>
      <c r="AAU5" s="388"/>
      <c r="AAV5" s="388"/>
      <c r="AAW5" s="388"/>
      <c r="AAX5" s="388"/>
      <c r="AAY5" s="388"/>
      <c r="AAZ5" s="388"/>
      <c r="ABA5" s="388"/>
      <c r="ABB5" s="388"/>
      <c r="ABC5" s="388"/>
      <c r="ABD5" s="388"/>
      <c r="ABE5" s="388"/>
      <c r="ABF5" s="388"/>
      <c r="ABG5" s="388"/>
      <c r="ABH5" s="388"/>
      <c r="ABI5" s="388"/>
      <c r="ABJ5" s="388"/>
      <c r="ABK5" s="388"/>
      <c r="ABL5" s="388"/>
      <c r="ABM5" s="388"/>
      <c r="ABN5" s="388"/>
      <c r="ABO5" s="388"/>
      <c r="ABP5" s="388"/>
      <c r="ABQ5" s="388"/>
      <c r="ABR5" s="388"/>
      <c r="ABS5" s="388"/>
      <c r="ABT5" s="388"/>
      <c r="ABU5" s="388"/>
      <c r="ABV5" s="388"/>
      <c r="ABW5" s="388"/>
      <c r="ABX5" s="388"/>
      <c r="ABY5" s="388"/>
      <c r="ABZ5" s="388"/>
      <c r="ACA5" s="388"/>
      <c r="ACB5" s="388"/>
      <c r="ACC5" s="388"/>
      <c r="ACD5" s="388"/>
      <c r="ACE5" s="388"/>
      <c r="ACF5" s="388"/>
      <c r="ACG5" s="388"/>
      <c r="ACH5" s="388"/>
      <c r="ACI5" s="388"/>
      <c r="ACJ5" s="388"/>
      <c r="ACK5" s="388"/>
      <c r="ACL5" s="388"/>
      <c r="ACM5" s="388"/>
      <c r="ACN5" s="388"/>
      <c r="ACO5" s="388"/>
      <c r="ACP5" s="388"/>
      <c r="ACQ5" s="388"/>
      <c r="ACR5" s="388"/>
      <c r="ACS5" s="388"/>
      <c r="ACT5" s="388"/>
      <c r="ACU5" s="388"/>
      <c r="ACV5" s="388"/>
      <c r="ACW5" s="388"/>
      <c r="ACX5" s="388"/>
      <c r="ACY5" s="388"/>
      <c r="ACZ5" s="388"/>
      <c r="ADA5" s="388"/>
      <c r="ADB5" s="388"/>
      <c r="ADC5" s="388"/>
      <c r="ADD5" s="388"/>
      <c r="ADE5" s="388"/>
      <c r="ADF5" s="388"/>
      <c r="ADG5" s="388"/>
      <c r="ADH5" s="388"/>
      <c r="ADI5" s="388"/>
      <c r="ADJ5" s="388"/>
      <c r="ADK5" s="388"/>
      <c r="ADL5" s="388"/>
      <c r="ADM5" s="388"/>
      <c r="ADN5" s="388"/>
      <c r="ADO5" s="388"/>
      <c r="ADP5" s="388"/>
      <c r="ADQ5" s="388"/>
      <c r="ADR5" s="388"/>
      <c r="ADS5" s="388"/>
      <c r="ADT5" s="388"/>
      <c r="ADU5" s="388"/>
      <c r="ADV5" s="388"/>
      <c r="ADW5" s="388"/>
      <c r="ADX5" s="388"/>
      <c r="ADY5" s="388"/>
      <c r="ADZ5" s="388"/>
      <c r="AEA5" s="388"/>
      <c r="AEB5" s="388"/>
      <c r="AEC5" s="388"/>
      <c r="AED5" s="388"/>
      <c r="AEE5" s="388"/>
      <c r="AEF5" s="388"/>
      <c r="AEG5" s="388"/>
      <c r="AEH5" s="388"/>
      <c r="AEI5" s="388"/>
      <c r="AEJ5" s="388"/>
      <c r="AEK5" s="388"/>
      <c r="AEL5" s="388"/>
      <c r="AEM5" s="388"/>
      <c r="AEN5" s="388"/>
      <c r="AEO5" s="388"/>
      <c r="AEP5" s="388"/>
      <c r="AEQ5" s="388"/>
      <c r="AER5" s="388"/>
      <c r="AES5" s="388"/>
      <c r="AET5" s="388"/>
      <c r="AEU5" s="388"/>
      <c r="AEV5" s="388"/>
      <c r="AEW5" s="388"/>
      <c r="AEX5" s="388"/>
      <c r="AEY5" s="388"/>
      <c r="AEZ5" s="388"/>
      <c r="AFA5" s="388"/>
      <c r="AFB5" s="388"/>
      <c r="AFC5" s="388"/>
      <c r="AFD5" s="388"/>
      <c r="AFE5" s="388"/>
      <c r="AFF5" s="388"/>
      <c r="AFG5" s="388"/>
      <c r="AFH5" s="388"/>
      <c r="AFI5" s="388"/>
      <c r="AFJ5" s="388"/>
      <c r="AFK5" s="388"/>
      <c r="AFL5" s="388"/>
      <c r="AFM5" s="388"/>
      <c r="AFN5" s="388"/>
      <c r="AFO5" s="388"/>
      <c r="AFP5" s="388"/>
      <c r="AFQ5" s="388"/>
      <c r="AFR5" s="388"/>
      <c r="AFS5" s="388"/>
      <c r="AFT5" s="388"/>
      <c r="AFU5" s="388"/>
      <c r="AFV5" s="388"/>
      <c r="AFW5" s="388"/>
      <c r="AFX5" s="388"/>
      <c r="AFY5" s="388"/>
      <c r="AFZ5" s="388"/>
      <c r="AGA5" s="388"/>
      <c r="AGB5" s="388"/>
      <c r="AGC5" s="388"/>
      <c r="AGD5" s="388"/>
      <c r="AGE5" s="388"/>
      <c r="AGF5" s="388"/>
      <c r="AGG5" s="388"/>
      <c r="AGH5" s="388"/>
      <c r="AGI5" s="388"/>
      <c r="AGJ5" s="388"/>
      <c r="AGK5" s="388"/>
      <c r="AGL5" s="388"/>
      <c r="AGM5" s="388"/>
      <c r="AGN5" s="388"/>
      <c r="AGO5" s="388"/>
      <c r="AGP5" s="388"/>
      <c r="AGQ5" s="388"/>
      <c r="AGR5" s="388"/>
      <c r="AGS5" s="388"/>
      <c r="AGT5" s="388"/>
      <c r="AGU5" s="388"/>
      <c r="AGV5" s="388"/>
      <c r="AGW5" s="388"/>
      <c r="AGX5" s="388"/>
      <c r="AGY5" s="388"/>
      <c r="AGZ5" s="388"/>
      <c r="AHA5" s="388"/>
      <c r="AHB5" s="388"/>
      <c r="AHC5" s="388"/>
      <c r="AHD5" s="388"/>
      <c r="AHE5" s="388"/>
      <c r="AHF5" s="388"/>
      <c r="AHG5" s="388"/>
      <c r="AHH5" s="388"/>
      <c r="AHI5" s="388"/>
      <c r="AHJ5" s="388"/>
      <c r="AHK5" s="388"/>
      <c r="AHL5" s="388"/>
      <c r="AHM5" s="388"/>
      <c r="AHN5" s="388"/>
      <c r="AHO5" s="388"/>
      <c r="AHP5" s="388"/>
      <c r="AHQ5" s="388"/>
      <c r="AHR5" s="388"/>
      <c r="AHS5" s="388"/>
      <c r="AHT5" s="388"/>
      <c r="AHU5" s="388"/>
      <c r="AHV5" s="388"/>
      <c r="AHW5" s="388"/>
      <c r="AHX5" s="388"/>
      <c r="AHY5" s="388"/>
      <c r="AHZ5" s="388"/>
      <c r="AIA5" s="388"/>
      <c r="AIB5" s="388"/>
      <c r="AIC5" s="388"/>
      <c r="AID5" s="388"/>
      <c r="AIE5" s="388"/>
      <c r="AIF5" s="388"/>
      <c r="AIG5" s="388"/>
      <c r="AIH5" s="388"/>
      <c r="AII5" s="388"/>
      <c r="AIJ5" s="388"/>
    </row>
    <row r="6" spans="1:920" s="380" customFormat="1" ht="12.95" customHeight="1" x14ac:dyDescent="0.2">
      <c r="A6" s="389"/>
      <c r="B6" s="389"/>
      <c r="C6" s="389"/>
      <c r="D6" s="389"/>
      <c r="E6" s="1006"/>
      <c r="F6" s="1006"/>
      <c r="G6" s="1006"/>
      <c r="H6" s="1006"/>
      <c r="I6" s="376"/>
      <c r="K6" s="943" t="str">
        <f>IF(OsnPodaci!A19="","",OsnPodaci!A19)</f>
        <v>49.31</v>
      </c>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315"/>
      <c r="BO6" s="315"/>
      <c r="BP6" s="315"/>
      <c r="BQ6" s="315"/>
      <c r="BR6" s="315"/>
      <c r="BS6" s="315"/>
      <c r="BT6" s="315"/>
      <c r="BU6" s="315"/>
      <c r="BV6" s="315"/>
      <c r="BW6" s="315"/>
      <c r="BX6" s="315"/>
      <c r="BY6" s="315"/>
      <c r="BZ6" s="315"/>
      <c r="CA6" s="315"/>
      <c r="CB6" s="315"/>
      <c r="CC6" s="315"/>
      <c r="CD6" s="315"/>
      <c r="CE6" s="315"/>
      <c r="CF6" s="315"/>
      <c r="CG6" s="315"/>
      <c r="CH6" s="315"/>
      <c r="CI6" s="315"/>
      <c r="CJ6" s="315"/>
      <c r="CK6" s="315"/>
      <c r="CL6" s="315"/>
      <c r="CM6" s="315"/>
      <c r="CN6" s="315"/>
      <c r="CO6" s="315"/>
      <c r="CP6" s="315"/>
      <c r="CQ6" s="315"/>
      <c r="CR6" s="315"/>
      <c r="CS6" s="315"/>
      <c r="CT6" s="315"/>
      <c r="CU6" s="315"/>
      <c r="CV6" s="315"/>
      <c r="CW6" s="315"/>
      <c r="CX6" s="315"/>
      <c r="CY6" s="315"/>
      <c r="CZ6" s="315"/>
      <c r="DA6" s="315"/>
      <c r="DB6" s="315"/>
      <c r="DC6" s="315"/>
      <c r="DD6" s="315"/>
      <c r="DE6" s="315"/>
      <c r="DF6" s="315"/>
      <c r="DG6" s="315"/>
      <c r="DH6" s="315"/>
      <c r="DI6" s="315"/>
      <c r="DJ6" s="315"/>
      <c r="DK6" s="315"/>
      <c r="DL6" s="315"/>
      <c r="DM6" s="315"/>
      <c r="DN6" s="315"/>
      <c r="DO6" s="315"/>
      <c r="DP6" s="315"/>
      <c r="DQ6" s="315"/>
      <c r="DR6" s="315"/>
      <c r="DS6" s="315"/>
      <c r="DT6" s="315"/>
      <c r="DU6" s="315"/>
      <c r="DV6" s="315"/>
      <c r="DW6" s="315"/>
      <c r="DX6" s="315"/>
      <c r="DY6" s="315"/>
      <c r="DZ6" s="315"/>
      <c r="EA6" s="315"/>
      <c r="EB6" s="315"/>
      <c r="EC6" s="315"/>
      <c r="ED6" s="315"/>
      <c r="EE6" s="315"/>
      <c r="EF6" s="315"/>
      <c r="EG6" s="315"/>
      <c r="EH6" s="315"/>
      <c r="EI6" s="315"/>
      <c r="EJ6" s="315"/>
      <c r="EK6" s="315"/>
      <c r="EL6" s="315"/>
      <c r="EM6" s="315"/>
      <c r="EN6" s="315"/>
      <c r="EO6" s="315"/>
      <c r="EP6" s="315"/>
      <c r="EQ6" s="315"/>
      <c r="ER6" s="315"/>
      <c r="ES6" s="315"/>
      <c r="ET6" s="315"/>
      <c r="EU6" s="315"/>
      <c r="EV6" s="315"/>
      <c r="EW6" s="315"/>
      <c r="EX6" s="315"/>
      <c r="EY6" s="315"/>
      <c r="EZ6" s="315"/>
      <c r="FA6" s="315"/>
      <c r="FB6" s="315"/>
      <c r="FC6" s="315"/>
      <c r="FD6" s="315"/>
      <c r="FE6" s="315"/>
      <c r="FF6" s="315"/>
      <c r="FG6" s="315"/>
      <c r="FH6" s="315"/>
      <c r="FI6" s="315"/>
      <c r="FJ6" s="315"/>
      <c r="FK6" s="315"/>
      <c r="FL6" s="315"/>
      <c r="FM6" s="315"/>
      <c r="FN6" s="315"/>
      <c r="FO6" s="315"/>
      <c r="FP6" s="315"/>
      <c r="FQ6" s="315"/>
      <c r="FR6" s="315"/>
      <c r="FS6" s="315"/>
      <c r="FT6" s="315"/>
      <c r="FU6" s="315"/>
      <c r="FV6" s="315"/>
      <c r="FW6" s="315"/>
      <c r="FX6" s="315"/>
      <c r="FY6" s="315"/>
      <c r="FZ6" s="315"/>
      <c r="GA6" s="315"/>
      <c r="GB6" s="315"/>
      <c r="GC6" s="315"/>
      <c r="GD6" s="315"/>
      <c r="GE6" s="315"/>
      <c r="GF6" s="315"/>
      <c r="GG6" s="315"/>
      <c r="GH6" s="315"/>
      <c r="GI6" s="315"/>
      <c r="GJ6" s="315"/>
      <c r="GK6" s="315"/>
      <c r="GL6" s="315"/>
      <c r="GM6" s="315"/>
      <c r="GN6" s="315"/>
      <c r="GO6" s="315"/>
      <c r="GP6" s="315"/>
      <c r="GQ6" s="315"/>
      <c r="GR6" s="315"/>
      <c r="GS6" s="315"/>
      <c r="GT6" s="315"/>
      <c r="GU6" s="315"/>
      <c r="GV6" s="315"/>
      <c r="GW6" s="315"/>
      <c r="GX6" s="315"/>
      <c r="GY6" s="315"/>
      <c r="GZ6" s="315"/>
      <c r="HA6" s="315"/>
      <c r="HB6" s="315"/>
      <c r="HC6" s="315"/>
      <c r="HD6" s="315"/>
      <c r="HE6" s="315"/>
      <c r="HF6" s="315"/>
      <c r="HG6" s="315"/>
      <c r="HH6" s="315"/>
      <c r="HI6" s="315"/>
      <c r="HJ6" s="315"/>
      <c r="HK6" s="315"/>
      <c r="HL6" s="315"/>
      <c r="HM6" s="315"/>
      <c r="HN6" s="315"/>
      <c r="HO6" s="315"/>
      <c r="HP6" s="315"/>
      <c r="HQ6" s="315"/>
      <c r="HR6" s="315"/>
      <c r="HS6" s="315"/>
      <c r="HT6" s="315"/>
      <c r="HU6" s="315"/>
      <c r="HV6" s="315"/>
      <c r="HW6" s="315"/>
      <c r="HX6" s="315"/>
      <c r="HY6" s="315"/>
      <c r="HZ6" s="315"/>
      <c r="IA6" s="315"/>
      <c r="IB6" s="315"/>
      <c r="IC6" s="315"/>
      <c r="ID6" s="315"/>
      <c r="IE6" s="315"/>
      <c r="IF6" s="315"/>
      <c r="IG6" s="315"/>
      <c r="IH6" s="315"/>
      <c r="II6" s="315"/>
      <c r="IJ6" s="315"/>
      <c r="IK6" s="315"/>
      <c r="IL6" s="315"/>
      <c r="IM6" s="315"/>
      <c r="IN6" s="315"/>
      <c r="IO6" s="315"/>
      <c r="IP6" s="315"/>
      <c r="IQ6" s="315"/>
      <c r="IR6" s="315"/>
      <c r="IS6" s="315"/>
      <c r="IT6" s="315"/>
      <c r="IU6" s="315"/>
      <c r="IV6" s="315"/>
      <c r="IW6" s="315"/>
      <c r="IX6" s="315"/>
      <c r="IY6" s="315"/>
      <c r="IZ6" s="315"/>
      <c r="JA6" s="315"/>
      <c r="JB6" s="315"/>
      <c r="JC6" s="315"/>
      <c r="JD6" s="315"/>
      <c r="JE6" s="315"/>
      <c r="JF6" s="315"/>
      <c r="JG6" s="315"/>
      <c r="JH6" s="315"/>
      <c r="JI6" s="315"/>
      <c r="JJ6" s="315"/>
      <c r="JK6" s="315"/>
      <c r="JL6" s="315"/>
      <c r="JM6" s="315"/>
      <c r="JN6" s="315"/>
      <c r="JO6" s="315"/>
      <c r="JP6" s="315"/>
      <c r="JQ6" s="315"/>
      <c r="JR6" s="315"/>
      <c r="JS6" s="315"/>
      <c r="JT6" s="315"/>
      <c r="JU6" s="315"/>
      <c r="JV6" s="315"/>
      <c r="JW6" s="315"/>
      <c r="JX6" s="315"/>
      <c r="JY6" s="315"/>
      <c r="JZ6" s="315"/>
      <c r="KA6" s="315"/>
      <c r="KB6" s="315"/>
      <c r="KC6" s="315"/>
      <c r="KD6" s="315"/>
      <c r="KE6" s="315"/>
      <c r="KF6" s="315"/>
      <c r="KG6" s="315"/>
      <c r="KH6" s="315"/>
      <c r="KI6" s="315"/>
      <c r="KJ6" s="315"/>
      <c r="KK6" s="315"/>
      <c r="KL6" s="315"/>
      <c r="KM6" s="315"/>
      <c r="KN6" s="315"/>
      <c r="KO6" s="315"/>
      <c r="KP6" s="315"/>
      <c r="KQ6" s="315"/>
      <c r="KR6" s="315"/>
      <c r="KS6" s="315"/>
      <c r="KT6" s="315"/>
      <c r="KU6" s="315"/>
      <c r="KV6" s="315"/>
      <c r="KW6" s="315"/>
      <c r="KX6" s="315"/>
      <c r="KY6" s="315"/>
      <c r="KZ6" s="315"/>
      <c r="LA6" s="315"/>
      <c r="LB6" s="315"/>
      <c r="LC6" s="315"/>
      <c r="LD6" s="315"/>
      <c r="LE6" s="315"/>
      <c r="LF6" s="315"/>
      <c r="LG6" s="315"/>
      <c r="LH6" s="315"/>
      <c r="LI6" s="315"/>
      <c r="LJ6" s="315"/>
      <c r="LK6" s="315"/>
      <c r="LL6" s="315"/>
      <c r="LM6" s="315"/>
      <c r="LN6" s="315"/>
      <c r="LO6" s="315"/>
      <c r="LP6" s="315"/>
      <c r="LQ6" s="315"/>
      <c r="LR6" s="315"/>
      <c r="LS6" s="315"/>
      <c r="LT6" s="315"/>
      <c r="LU6" s="315"/>
      <c r="LV6" s="315"/>
      <c r="LW6" s="315"/>
      <c r="LX6" s="315"/>
      <c r="LY6" s="315"/>
      <c r="LZ6" s="315"/>
      <c r="MA6" s="315"/>
      <c r="MB6" s="315"/>
      <c r="MC6" s="315"/>
      <c r="MD6" s="315"/>
      <c r="ME6" s="315"/>
      <c r="MF6" s="315"/>
      <c r="MG6" s="315"/>
      <c r="MH6" s="315"/>
      <c r="MI6" s="315"/>
      <c r="MJ6" s="315"/>
      <c r="MK6" s="315"/>
      <c r="ML6" s="315"/>
      <c r="MM6" s="315"/>
      <c r="MN6" s="315"/>
      <c r="MO6" s="315"/>
      <c r="MP6" s="315"/>
      <c r="MQ6" s="315"/>
      <c r="MR6" s="315"/>
      <c r="MS6" s="315"/>
      <c r="MT6" s="315"/>
      <c r="MU6" s="315"/>
      <c r="MV6" s="315"/>
      <c r="MW6" s="315"/>
      <c r="MX6" s="315"/>
      <c r="MY6" s="315"/>
      <c r="MZ6" s="315"/>
      <c r="NA6" s="315"/>
      <c r="NB6" s="315"/>
      <c r="NC6" s="315"/>
      <c r="ND6" s="315"/>
      <c r="NE6" s="315"/>
      <c r="NF6" s="315"/>
      <c r="NG6" s="315"/>
      <c r="NH6" s="315"/>
      <c r="NI6" s="315"/>
      <c r="NJ6" s="315"/>
      <c r="NK6" s="315"/>
      <c r="NL6" s="315"/>
      <c r="NM6" s="315"/>
      <c r="NN6" s="315"/>
      <c r="NO6" s="315"/>
      <c r="NP6" s="315"/>
      <c r="NQ6" s="315"/>
      <c r="NR6" s="315"/>
      <c r="NS6" s="315"/>
      <c r="NT6" s="315"/>
      <c r="NU6" s="315"/>
      <c r="NV6" s="315"/>
      <c r="NW6" s="315"/>
      <c r="NX6" s="315"/>
      <c r="NY6" s="315"/>
      <c r="NZ6" s="315"/>
      <c r="OA6" s="315"/>
      <c r="OB6" s="315"/>
      <c r="OC6" s="315"/>
      <c r="OD6" s="315"/>
      <c r="OE6" s="315"/>
      <c r="OF6" s="315"/>
      <c r="OG6" s="315"/>
      <c r="OH6" s="315"/>
      <c r="OI6" s="315"/>
      <c r="OJ6" s="315"/>
      <c r="OK6" s="315"/>
      <c r="OL6" s="315"/>
      <c r="OM6" s="315"/>
      <c r="ON6" s="315"/>
      <c r="OO6" s="315"/>
      <c r="OP6" s="315"/>
      <c r="OQ6" s="315"/>
      <c r="OR6" s="315"/>
      <c r="OS6" s="315"/>
      <c r="OT6" s="315"/>
      <c r="OU6" s="315"/>
      <c r="OV6" s="315"/>
      <c r="OW6" s="315"/>
      <c r="OX6" s="315"/>
      <c r="OY6" s="315"/>
      <c r="OZ6" s="315"/>
      <c r="PA6" s="315"/>
      <c r="PB6" s="315"/>
      <c r="PC6" s="315"/>
      <c r="PD6" s="315"/>
      <c r="PE6" s="315"/>
      <c r="PF6" s="315"/>
      <c r="PG6" s="315"/>
      <c r="PH6" s="315"/>
      <c r="PI6" s="315"/>
      <c r="PJ6" s="315"/>
      <c r="PK6" s="315"/>
      <c r="PL6" s="315"/>
      <c r="PM6" s="315"/>
      <c r="PN6" s="315"/>
      <c r="PO6" s="315"/>
      <c r="PP6" s="315"/>
      <c r="PQ6" s="315"/>
      <c r="PR6" s="315"/>
      <c r="PS6" s="315"/>
      <c r="PT6" s="315"/>
      <c r="PU6" s="315"/>
      <c r="PV6" s="315"/>
      <c r="PW6" s="315"/>
      <c r="PX6" s="315"/>
      <c r="PY6" s="315"/>
      <c r="PZ6" s="315"/>
      <c r="QA6" s="315"/>
      <c r="QB6" s="315"/>
      <c r="QC6" s="315"/>
      <c r="QD6" s="315"/>
      <c r="QE6" s="315"/>
      <c r="QF6" s="315"/>
      <c r="QG6" s="315"/>
      <c r="QH6" s="315"/>
      <c r="QI6" s="315"/>
      <c r="QJ6" s="315"/>
      <c r="QK6" s="315"/>
      <c r="QL6" s="315"/>
      <c r="QM6" s="315"/>
      <c r="QN6" s="315"/>
      <c r="QO6" s="315"/>
      <c r="QP6" s="315"/>
      <c r="QQ6" s="315"/>
      <c r="QR6" s="315"/>
      <c r="QS6" s="315"/>
      <c r="QT6" s="315"/>
      <c r="QU6" s="315"/>
      <c r="QV6" s="315"/>
      <c r="QW6" s="315"/>
      <c r="QX6" s="315"/>
      <c r="QY6" s="315"/>
      <c r="QZ6" s="315"/>
      <c r="RA6" s="315"/>
      <c r="RB6" s="315"/>
      <c r="RC6" s="315"/>
      <c r="RD6" s="315"/>
      <c r="RE6" s="315"/>
      <c r="RF6" s="315"/>
      <c r="RG6" s="315"/>
      <c r="RH6" s="315"/>
      <c r="RI6" s="315"/>
      <c r="RJ6" s="315"/>
      <c r="RK6" s="315"/>
      <c r="RL6" s="315"/>
      <c r="RM6" s="315"/>
      <c r="RN6" s="315"/>
      <c r="RO6" s="315"/>
      <c r="RP6" s="315"/>
      <c r="RQ6" s="315"/>
      <c r="RR6" s="315"/>
      <c r="RS6" s="315"/>
      <c r="RT6" s="315"/>
      <c r="RU6" s="315"/>
      <c r="RV6" s="315"/>
      <c r="RW6" s="315"/>
      <c r="RX6" s="315"/>
      <c r="RY6" s="315"/>
      <c r="RZ6" s="315"/>
      <c r="SA6" s="315"/>
      <c r="SB6" s="315"/>
      <c r="SC6" s="315"/>
      <c r="SD6" s="315"/>
      <c r="SE6" s="315"/>
      <c r="SF6" s="315"/>
      <c r="SG6" s="315"/>
      <c r="SH6" s="315"/>
      <c r="SI6" s="315"/>
      <c r="SJ6" s="315"/>
      <c r="SK6" s="315"/>
      <c r="SL6" s="315"/>
      <c r="SM6" s="315"/>
      <c r="SN6" s="315"/>
      <c r="SO6" s="315"/>
      <c r="SP6" s="315"/>
      <c r="SQ6" s="315"/>
      <c r="SR6" s="315"/>
      <c r="SS6" s="315"/>
      <c r="ST6" s="315"/>
      <c r="SU6" s="315"/>
      <c r="SV6" s="315"/>
      <c r="SW6" s="315"/>
      <c r="SX6" s="315"/>
      <c r="SY6" s="315"/>
      <c r="SZ6" s="315"/>
      <c r="TA6" s="315"/>
      <c r="TB6" s="315"/>
      <c r="TC6" s="315"/>
      <c r="TD6" s="315"/>
      <c r="TE6" s="315"/>
      <c r="TF6" s="315"/>
      <c r="TG6" s="315"/>
      <c r="TH6" s="315"/>
      <c r="TI6" s="315"/>
      <c r="TJ6" s="315"/>
      <c r="TK6" s="315"/>
      <c r="TL6" s="315"/>
      <c r="TM6" s="315"/>
      <c r="TN6" s="315"/>
      <c r="TO6" s="315"/>
      <c r="TP6" s="315"/>
      <c r="TQ6" s="315"/>
      <c r="TR6" s="315"/>
      <c r="TS6" s="315"/>
      <c r="TT6" s="315"/>
      <c r="TU6" s="315"/>
      <c r="TV6" s="315"/>
      <c r="TW6" s="315"/>
      <c r="TX6" s="315"/>
      <c r="TY6" s="315"/>
      <c r="TZ6" s="315"/>
      <c r="UA6" s="315"/>
      <c r="UB6" s="315"/>
      <c r="UC6" s="315"/>
      <c r="UD6" s="315"/>
      <c r="UE6" s="315"/>
      <c r="UF6" s="315"/>
      <c r="UG6" s="315"/>
      <c r="UH6" s="315"/>
      <c r="UI6" s="315"/>
      <c r="UJ6" s="315"/>
      <c r="UK6" s="315"/>
      <c r="UL6" s="315"/>
      <c r="UM6" s="315"/>
      <c r="UN6" s="315"/>
      <c r="UO6" s="315"/>
      <c r="UP6" s="315"/>
      <c r="UQ6" s="315"/>
      <c r="UR6" s="315"/>
      <c r="US6" s="315"/>
      <c r="UT6" s="315"/>
      <c r="UU6" s="315"/>
      <c r="UV6" s="315"/>
      <c r="UW6" s="315"/>
      <c r="UX6" s="315"/>
      <c r="UY6" s="315"/>
      <c r="UZ6" s="315"/>
      <c r="VA6" s="315"/>
      <c r="VB6" s="315"/>
      <c r="VC6" s="315"/>
      <c r="VD6" s="315"/>
      <c r="VE6" s="315"/>
      <c r="VF6" s="315"/>
      <c r="VG6" s="315"/>
      <c r="VH6" s="315"/>
      <c r="VI6" s="315"/>
      <c r="VJ6" s="315"/>
      <c r="VK6" s="315"/>
      <c r="VL6" s="315"/>
      <c r="VM6" s="315"/>
      <c r="VN6" s="315"/>
      <c r="VO6" s="315"/>
      <c r="VP6" s="315"/>
      <c r="VQ6" s="315"/>
      <c r="VR6" s="315"/>
      <c r="VS6" s="315"/>
      <c r="VT6" s="315"/>
      <c r="VU6" s="315"/>
      <c r="VV6" s="315"/>
      <c r="VW6" s="315"/>
      <c r="VX6" s="315"/>
      <c r="VY6" s="315"/>
      <c r="VZ6" s="315"/>
      <c r="WA6" s="315"/>
      <c r="WB6" s="315"/>
      <c r="WC6" s="315"/>
      <c r="WD6" s="315"/>
      <c r="WE6" s="315"/>
      <c r="WF6" s="315"/>
      <c r="WG6" s="315"/>
      <c r="WH6" s="315"/>
      <c r="WI6" s="315"/>
      <c r="WJ6" s="315"/>
      <c r="WK6" s="315"/>
      <c r="WL6" s="315"/>
      <c r="WM6" s="315"/>
      <c r="WN6" s="315"/>
      <c r="WO6" s="315"/>
      <c r="WP6" s="315"/>
      <c r="WQ6" s="315"/>
      <c r="WR6" s="315"/>
      <c r="WS6" s="315"/>
      <c r="WT6" s="315"/>
      <c r="WU6" s="315"/>
      <c r="WV6" s="315"/>
      <c r="WW6" s="315"/>
      <c r="WX6" s="315"/>
      <c r="WY6" s="315"/>
      <c r="WZ6" s="315"/>
      <c r="XA6" s="315"/>
      <c r="XB6" s="315"/>
      <c r="XC6" s="315"/>
      <c r="XD6" s="315"/>
      <c r="XE6" s="315"/>
      <c r="XF6" s="315"/>
      <c r="XG6" s="315"/>
      <c r="XH6" s="315"/>
      <c r="XI6" s="315"/>
      <c r="XJ6" s="315"/>
      <c r="XK6" s="315"/>
      <c r="XL6" s="315"/>
      <c r="XM6" s="315"/>
      <c r="XN6" s="315"/>
      <c r="XO6" s="315"/>
      <c r="XP6" s="315"/>
      <c r="XQ6" s="315"/>
      <c r="XR6" s="315"/>
      <c r="XS6" s="315"/>
      <c r="XT6" s="315"/>
      <c r="XU6" s="315"/>
      <c r="XV6" s="315"/>
      <c r="XW6" s="315"/>
      <c r="XX6" s="315"/>
      <c r="XY6" s="315"/>
      <c r="XZ6" s="315"/>
      <c r="YA6" s="315"/>
      <c r="YB6" s="315"/>
      <c r="YC6" s="315"/>
      <c r="YD6" s="315"/>
      <c r="YE6" s="315"/>
      <c r="YF6" s="315"/>
      <c r="YG6" s="315"/>
      <c r="YH6" s="315"/>
      <c r="YI6" s="315"/>
      <c r="YJ6" s="315"/>
      <c r="YK6" s="315"/>
      <c r="YL6" s="315"/>
      <c r="YM6" s="315"/>
      <c r="YN6" s="315"/>
      <c r="YO6" s="315"/>
      <c r="YP6" s="315"/>
      <c r="YQ6" s="315"/>
      <c r="YR6" s="315"/>
      <c r="YS6" s="315"/>
      <c r="YT6" s="315"/>
      <c r="YU6" s="315"/>
      <c r="YV6" s="315"/>
      <c r="YW6" s="315"/>
      <c r="YX6" s="315"/>
      <c r="YY6" s="315"/>
      <c r="YZ6" s="315"/>
      <c r="ZA6" s="315"/>
      <c r="ZB6" s="315"/>
      <c r="ZC6" s="315"/>
      <c r="ZD6" s="315"/>
      <c r="ZE6" s="315"/>
      <c r="ZF6" s="315"/>
      <c r="ZG6" s="315"/>
      <c r="ZH6" s="315"/>
      <c r="ZI6" s="315"/>
      <c r="ZJ6" s="315"/>
      <c r="ZK6" s="315"/>
      <c r="ZL6" s="315"/>
      <c r="ZM6" s="315"/>
      <c r="ZN6" s="315"/>
      <c r="ZO6" s="315"/>
      <c r="ZP6" s="315"/>
      <c r="ZQ6" s="315"/>
      <c r="ZR6" s="315"/>
      <c r="ZS6" s="315"/>
      <c r="ZT6" s="315"/>
      <c r="ZU6" s="315"/>
      <c r="ZV6" s="315"/>
      <c r="ZW6" s="315"/>
      <c r="ZX6" s="315"/>
      <c r="ZY6" s="315"/>
      <c r="ZZ6" s="315"/>
      <c r="AAA6" s="315"/>
      <c r="AAB6" s="315"/>
      <c r="AAC6" s="315"/>
      <c r="AAD6" s="315"/>
      <c r="AAE6" s="315"/>
      <c r="AAF6" s="315"/>
      <c r="AAG6" s="315"/>
      <c r="AAH6" s="315"/>
      <c r="AAI6" s="315"/>
      <c r="AAJ6" s="315"/>
      <c r="AAK6" s="315"/>
      <c r="AAL6" s="315"/>
      <c r="AAM6" s="315"/>
      <c r="AAN6" s="315"/>
      <c r="AAO6" s="315"/>
      <c r="AAP6" s="315"/>
      <c r="AAQ6" s="315"/>
      <c r="AAR6" s="315"/>
      <c r="AAS6" s="315"/>
      <c r="AAT6" s="315"/>
      <c r="AAU6" s="315"/>
      <c r="AAV6" s="315"/>
      <c r="AAW6" s="315"/>
      <c r="AAX6" s="315"/>
      <c r="AAY6" s="315"/>
      <c r="AAZ6" s="315"/>
      <c r="ABA6" s="315"/>
      <c r="ABB6" s="315"/>
      <c r="ABC6" s="315"/>
      <c r="ABD6" s="315"/>
      <c r="ABE6" s="315"/>
      <c r="ABF6" s="315"/>
      <c r="ABG6" s="315"/>
      <c r="ABH6" s="315"/>
      <c r="ABI6" s="315"/>
      <c r="ABJ6" s="315"/>
      <c r="ABK6" s="315"/>
      <c r="ABL6" s="315"/>
      <c r="ABM6" s="315"/>
      <c r="ABN6" s="315"/>
      <c r="ABO6" s="315"/>
      <c r="ABP6" s="315"/>
      <c r="ABQ6" s="315"/>
      <c r="ABR6" s="315"/>
      <c r="ABS6" s="315"/>
      <c r="ABT6" s="315"/>
      <c r="ABU6" s="315"/>
      <c r="ABV6" s="315"/>
      <c r="ABW6" s="315"/>
      <c r="ABX6" s="315"/>
      <c r="ABY6" s="315"/>
      <c r="ABZ6" s="315"/>
      <c r="ACA6" s="315"/>
      <c r="ACB6" s="315"/>
      <c r="ACC6" s="315"/>
      <c r="ACD6" s="315"/>
      <c r="ACE6" s="315"/>
      <c r="ACF6" s="315"/>
      <c r="ACG6" s="315"/>
      <c r="ACH6" s="315"/>
      <c r="ACI6" s="315"/>
      <c r="ACJ6" s="315"/>
      <c r="ACK6" s="315"/>
      <c r="ACL6" s="315"/>
      <c r="ACM6" s="315"/>
      <c r="ACN6" s="315"/>
      <c r="ACO6" s="315"/>
      <c r="ACP6" s="315"/>
      <c r="ACQ6" s="315"/>
      <c r="ACR6" s="315"/>
      <c r="ACS6" s="315"/>
      <c r="ACT6" s="315"/>
      <c r="ACU6" s="315"/>
      <c r="ACV6" s="315"/>
      <c r="ACW6" s="315"/>
      <c r="ACX6" s="315"/>
      <c r="ACY6" s="315"/>
      <c r="ACZ6" s="315"/>
      <c r="ADA6" s="315"/>
      <c r="ADB6" s="315"/>
      <c r="ADC6" s="315"/>
      <c r="ADD6" s="315"/>
      <c r="ADE6" s="315"/>
      <c r="ADF6" s="315"/>
      <c r="ADG6" s="315"/>
      <c r="ADH6" s="315"/>
      <c r="ADI6" s="315"/>
      <c r="ADJ6" s="315"/>
      <c r="ADK6" s="315"/>
      <c r="ADL6" s="315"/>
      <c r="ADM6" s="315"/>
      <c r="ADN6" s="315"/>
      <c r="ADO6" s="315"/>
      <c r="ADP6" s="315"/>
      <c r="ADQ6" s="315"/>
      <c r="ADR6" s="315"/>
      <c r="ADS6" s="315"/>
      <c r="ADT6" s="315"/>
      <c r="ADU6" s="315"/>
      <c r="ADV6" s="315"/>
      <c r="ADW6" s="315"/>
      <c r="ADX6" s="315"/>
      <c r="ADY6" s="315"/>
      <c r="ADZ6" s="315"/>
      <c r="AEA6" s="315"/>
      <c r="AEB6" s="315"/>
      <c r="AEC6" s="315"/>
      <c r="AED6" s="315"/>
      <c r="AEE6" s="315"/>
      <c r="AEF6" s="315"/>
      <c r="AEG6" s="315"/>
      <c r="AEH6" s="315"/>
      <c r="AEI6" s="315"/>
      <c r="AEJ6" s="315"/>
      <c r="AEK6" s="315"/>
      <c r="AEL6" s="315"/>
      <c r="AEM6" s="315"/>
      <c r="AEN6" s="315"/>
      <c r="AEO6" s="315"/>
      <c r="AEP6" s="315"/>
      <c r="AEQ6" s="315"/>
      <c r="AER6" s="315"/>
      <c r="AES6" s="315"/>
      <c r="AET6" s="315"/>
      <c r="AEU6" s="315"/>
      <c r="AEV6" s="315"/>
      <c r="AEW6" s="315"/>
      <c r="AEX6" s="315"/>
      <c r="AEY6" s="315"/>
      <c r="AEZ6" s="315"/>
      <c r="AFA6" s="315"/>
      <c r="AFB6" s="315"/>
      <c r="AFC6" s="315"/>
      <c r="AFD6" s="315"/>
      <c r="AFE6" s="315"/>
      <c r="AFF6" s="315"/>
      <c r="AFG6" s="315"/>
      <c r="AFH6" s="315"/>
      <c r="AFI6" s="315"/>
      <c r="AFJ6" s="315"/>
      <c r="AFK6" s="315"/>
      <c r="AFL6" s="315"/>
      <c r="AFM6" s="315"/>
      <c r="AFN6" s="315"/>
      <c r="AFO6" s="315"/>
      <c r="AFP6" s="315"/>
      <c r="AFQ6" s="315"/>
      <c r="AFR6" s="315"/>
      <c r="AFS6" s="315"/>
      <c r="AFT6" s="315"/>
      <c r="AFU6" s="315"/>
      <c r="AFV6" s="315"/>
      <c r="AFW6" s="315"/>
      <c r="AFX6" s="315"/>
      <c r="AFY6" s="315"/>
      <c r="AFZ6" s="315"/>
      <c r="AGA6" s="315"/>
      <c r="AGB6" s="315"/>
      <c r="AGC6" s="315"/>
      <c r="AGD6" s="315"/>
      <c r="AGE6" s="315"/>
      <c r="AGF6" s="315"/>
      <c r="AGG6" s="315"/>
      <c r="AGH6" s="315"/>
      <c r="AGI6" s="315"/>
      <c r="AGJ6" s="315"/>
      <c r="AGK6" s="315"/>
      <c r="AGL6" s="315"/>
      <c r="AGM6" s="315"/>
      <c r="AGN6" s="315"/>
      <c r="AGO6" s="315"/>
      <c r="AGP6" s="315"/>
      <c r="AGQ6" s="315"/>
      <c r="AGR6" s="315"/>
      <c r="AGS6" s="315"/>
      <c r="AGT6" s="315"/>
      <c r="AGU6" s="315"/>
      <c r="AGV6" s="315"/>
      <c r="AGW6" s="315"/>
      <c r="AGX6" s="315"/>
      <c r="AGY6" s="315"/>
      <c r="AGZ6" s="315"/>
      <c r="AHA6" s="315"/>
      <c r="AHB6" s="315"/>
      <c r="AHC6" s="315"/>
      <c r="AHD6" s="315"/>
      <c r="AHE6" s="315"/>
      <c r="AHF6" s="315"/>
      <c r="AHG6" s="315"/>
      <c r="AHH6" s="315"/>
      <c r="AHI6" s="315"/>
      <c r="AHJ6" s="315"/>
      <c r="AHK6" s="315"/>
      <c r="AHL6" s="315"/>
      <c r="AHM6" s="315"/>
      <c r="AHN6" s="315"/>
      <c r="AHO6" s="315"/>
      <c r="AHP6" s="315"/>
      <c r="AHQ6" s="315"/>
      <c r="AHR6" s="315"/>
      <c r="AHS6" s="315"/>
      <c r="AHT6" s="315"/>
      <c r="AHU6" s="315"/>
      <c r="AHV6" s="315"/>
      <c r="AHW6" s="315"/>
      <c r="AHX6" s="315"/>
      <c r="AHY6" s="315"/>
      <c r="AHZ6" s="315"/>
      <c r="AIA6" s="315"/>
      <c r="AIB6" s="315"/>
      <c r="AIC6" s="315"/>
      <c r="AID6" s="315"/>
      <c r="AIE6" s="315"/>
      <c r="AIF6" s="315"/>
      <c r="AIG6" s="315"/>
      <c r="AIH6" s="315"/>
      <c r="AII6" s="315"/>
      <c r="AIJ6" s="315"/>
    </row>
    <row r="7" spans="1:920" s="380" customFormat="1" ht="12.95" customHeight="1" x14ac:dyDescent="0.25">
      <c r="A7" s="389"/>
      <c r="B7" s="389"/>
      <c r="C7" s="389"/>
      <c r="D7" s="389"/>
      <c r="E7" s="941" t="s">
        <v>1948</v>
      </c>
      <c r="F7" s="70"/>
      <c r="G7" s="70"/>
      <c r="H7" s="315"/>
      <c r="I7" s="376"/>
      <c r="K7" s="942" t="s">
        <v>1947</v>
      </c>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315"/>
      <c r="BO7" s="315"/>
      <c r="BP7" s="315"/>
      <c r="BQ7" s="315"/>
      <c r="BR7" s="315"/>
      <c r="BS7" s="315"/>
      <c r="BT7" s="315"/>
      <c r="BU7" s="315"/>
      <c r="BV7" s="315"/>
      <c r="BW7" s="315"/>
      <c r="BX7" s="315"/>
      <c r="BY7" s="315"/>
      <c r="BZ7" s="315"/>
      <c r="CA7" s="315"/>
      <c r="CB7" s="315"/>
      <c r="CC7" s="315"/>
      <c r="CD7" s="315"/>
      <c r="CE7" s="315"/>
      <c r="CF7" s="315"/>
      <c r="CG7" s="315"/>
      <c r="CH7" s="315"/>
      <c r="CI7" s="315"/>
      <c r="CJ7" s="315"/>
      <c r="CK7" s="315"/>
      <c r="CL7" s="315"/>
      <c r="CM7" s="315"/>
      <c r="CN7" s="315"/>
      <c r="CO7" s="315"/>
      <c r="CP7" s="315"/>
      <c r="CQ7" s="315"/>
      <c r="CR7" s="315"/>
      <c r="CS7" s="315"/>
      <c r="CT7" s="315"/>
      <c r="CU7" s="315"/>
      <c r="CV7" s="315"/>
      <c r="CW7" s="315"/>
      <c r="CX7" s="315"/>
      <c r="CY7" s="315"/>
      <c r="CZ7" s="315"/>
      <c r="DA7" s="315"/>
      <c r="DB7" s="315"/>
      <c r="DC7" s="315"/>
      <c r="DD7" s="315"/>
      <c r="DE7" s="315"/>
      <c r="DF7" s="315"/>
      <c r="DG7" s="315"/>
      <c r="DH7" s="315"/>
      <c r="DI7" s="315"/>
      <c r="DJ7" s="315"/>
      <c r="DK7" s="315"/>
      <c r="DL7" s="315"/>
      <c r="DM7" s="315"/>
      <c r="DN7" s="315"/>
      <c r="DO7" s="315"/>
      <c r="DP7" s="315"/>
      <c r="DQ7" s="315"/>
      <c r="DR7" s="315"/>
      <c r="DS7" s="315"/>
      <c r="DT7" s="315"/>
      <c r="DU7" s="315"/>
      <c r="DV7" s="315"/>
      <c r="DW7" s="315"/>
      <c r="DX7" s="315"/>
      <c r="DY7" s="315"/>
      <c r="DZ7" s="315"/>
      <c r="EA7" s="315"/>
      <c r="EB7" s="315"/>
      <c r="EC7" s="315"/>
      <c r="ED7" s="315"/>
      <c r="EE7" s="315"/>
      <c r="EF7" s="315"/>
      <c r="EG7" s="315"/>
      <c r="EH7" s="315"/>
      <c r="EI7" s="315"/>
      <c r="EJ7" s="315"/>
      <c r="EK7" s="315"/>
      <c r="EL7" s="315"/>
      <c r="EM7" s="315"/>
      <c r="EN7" s="315"/>
      <c r="EO7" s="315"/>
      <c r="EP7" s="315"/>
      <c r="EQ7" s="315"/>
      <c r="ER7" s="315"/>
      <c r="ES7" s="315"/>
      <c r="ET7" s="315"/>
      <c r="EU7" s="315"/>
      <c r="EV7" s="315"/>
      <c r="EW7" s="315"/>
      <c r="EX7" s="315"/>
      <c r="EY7" s="315"/>
      <c r="EZ7" s="315"/>
      <c r="FA7" s="315"/>
      <c r="FB7" s="315"/>
      <c r="FC7" s="315"/>
      <c r="FD7" s="315"/>
      <c r="FE7" s="315"/>
      <c r="FF7" s="315"/>
      <c r="FG7" s="315"/>
      <c r="FH7" s="315"/>
      <c r="FI7" s="315"/>
      <c r="FJ7" s="315"/>
      <c r="FK7" s="315"/>
      <c r="FL7" s="315"/>
      <c r="FM7" s="315"/>
      <c r="FN7" s="315"/>
      <c r="FO7" s="315"/>
      <c r="FP7" s="315"/>
      <c r="FQ7" s="315"/>
      <c r="FR7" s="315"/>
      <c r="FS7" s="315"/>
      <c r="FT7" s="315"/>
      <c r="FU7" s="315"/>
      <c r="FV7" s="315"/>
      <c r="FW7" s="315"/>
      <c r="FX7" s="315"/>
      <c r="FY7" s="315"/>
      <c r="FZ7" s="315"/>
      <c r="GA7" s="315"/>
      <c r="GB7" s="315"/>
      <c r="GC7" s="315"/>
      <c r="GD7" s="315"/>
      <c r="GE7" s="315"/>
      <c r="GF7" s="315"/>
      <c r="GG7" s="315"/>
      <c r="GH7" s="315"/>
      <c r="GI7" s="315"/>
      <c r="GJ7" s="315"/>
      <c r="GK7" s="315"/>
      <c r="GL7" s="315"/>
      <c r="GM7" s="315"/>
      <c r="GN7" s="315"/>
      <c r="GO7" s="315"/>
      <c r="GP7" s="315"/>
      <c r="GQ7" s="315"/>
      <c r="GR7" s="315"/>
      <c r="GS7" s="315"/>
      <c r="GT7" s="315"/>
      <c r="GU7" s="315"/>
      <c r="GV7" s="315"/>
      <c r="GW7" s="315"/>
      <c r="GX7" s="315"/>
      <c r="GY7" s="315"/>
      <c r="GZ7" s="315"/>
      <c r="HA7" s="315"/>
      <c r="HB7" s="315"/>
      <c r="HC7" s="315"/>
      <c r="HD7" s="315"/>
      <c r="HE7" s="315"/>
      <c r="HF7" s="315"/>
      <c r="HG7" s="315"/>
      <c r="HH7" s="315"/>
      <c r="HI7" s="315"/>
      <c r="HJ7" s="315"/>
      <c r="HK7" s="315"/>
      <c r="HL7" s="315"/>
      <c r="HM7" s="315"/>
      <c r="HN7" s="315"/>
      <c r="HO7" s="315"/>
      <c r="HP7" s="315"/>
      <c r="HQ7" s="315"/>
      <c r="HR7" s="315"/>
      <c r="HS7" s="315"/>
      <c r="HT7" s="315"/>
      <c r="HU7" s="315"/>
      <c r="HV7" s="315"/>
      <c r="HW7" s="315"/>
      <c r="HX7" s="315"/>
      <c r="HY7" s="315"/>
      <c r="HZ7" s="315"/>
      <c r="IA7" s="315"/>
      <c r="IB7" s="315"/>
      <c r="IC7" s="315"/>
      <c r="ID7" s="315"/>
      <c r="IE7" s="315"/>
      <c r="IF7" s="315"/>
      <c r="IG7" s="315"/>
      <c r="IH7" s="315"/>
      <c r="II7" s="315"/>
      <c r="IJ7" s="315"/>
      <c r="IK7" s="315"/>
      <c r="IL7" s="315"/>
      <c r="IM7" s="315"/>
      <c r="IN7" s="315"/>
      <c r="IO7" s="315"/>
      <c r="IP7" s="315"/>
      <c r="IQ7" s="315"/>
      <c r="IR7" s="315"/>
      <c r="IS7" s="315"/>
      <c r="IT7" s="315"/>
      <c r="IU7" s="315"/>
      <c r="IV7" s="315"/>
      <c r="IW7" s="315"/>
      <c r="IX7" s="315"/>
      <c r="IY7" s="315"/>
      <c r="IZ7" s="315"/>
      <c r="JA7" s="315"/>
      <c r="JB7" s="315"/>
      <c r="JC7" s="315"/>
      <c r="JD7" s="315"/>
      <c r="JE7" s="315"/>
      <c r="JF7" s="315"/>
      <c r="JG7" s="315"/>
      <c r="JH7" s="315"/>
      <c r="JI7" s="315"/>
      <c r="JJ7" s="315"/>
      <c r="JK7" s="315"/>
      <c r="JL7" s="315"/>
      <c r="JM7" s="315"/>
      <c r="JN7" s="315"/>
      <c r="JO7" s="315"/>
      <c r="JP7" s="315"/>
      <c r="JQ7" s="315"/>
      <c r="JR7" s="315"/>
      <c r="JS7" s="315"/>
      <c r="JT7" s="315"/>
      <c r="JU7" s="315"/>
      <c r="JV7" s="315"/>
      <c r="JW7" s="315"/>
      <c r="JX7" s="315"/>
      <c r="JY7" s="315"/>
      <c r="JZ7" s="315"/>
      <c r="KA7" s="315"/>
      <c r="KB7" s="315"/>
      <c r="KC7" s="315"/>
      <c r="KD7" s="315"/>
      <c r="KE7" s="315"/>
      <c r="KF7" s="315"/>
      <c r="KG7" s="315"/>
      <c r="KH7" s="315"/>
      <c r="KI7" s="315"/>
      <c r="KJ7" s="315"/>
      <c r="KK7" s="315"/>
      <c r="KL7" s="315"/>
      <c r="KM7" s="315"/>
      <c r="KN7" s="315"/>
      <c r="KO7" s="315"/>
      <c r="KP7" s="315"/>
      <c r="KQ7" s="315"/>
      <c r="KR7" s="315"/>
      <c r="KS7" s="315"/>
      <c r="KT7" s="315"/>
      <c r="KU7" s="315"/>
      <c r="KV7" s="315"/>
      <c r="KW7" s="315"/>
      <c r="KX7" s="315"/>
      <c r="KY7" s="315"/>
      <c r="KZ7" s="315"/>
      <c r="LA7" s="315"/>
      <c r="LB7" s="315"/>
      <c r="LC7" s="315"/>
      <c r="LD7" s="315"/>
      <c r="LE7" s="315"/>
      <c r="LF7" s="315"/>
      <c r="LG7" s="315"/>
      <c r="LH7" s="315"/>
      <c r="LI7" s="315"/>
      <c r="LJ7" s="315"/>
      <c r="LK7" s="315"/>
      <c r="LL7" s="315"/>
      <c r="LM7" s="315"/>
      <c r="LN7" s="315"/>
      <c r="LO7" s="315"/>
      <c r="LP7" s="315"/>
      <c r="LQ7" s="315"/>
      <c r="LR7" s="315"/>
      <c r="LS7" s="315"/>
      <c r="LT7" s="315"/>
      <c r="LU7" s="315"/>
      <c r="LV7" s="315"/>
      <c r="LW7" s="315"/>
      <c r="LX7" s="315"/>
      <c r="LY7" s="315"/>
      <c r="LZ7" s="315"/>
      <c r="MA7" s="315"/>
      <c r="MB7" s="315"/>
      <c r="MC7" s="315"/>
      <c r="MD7" s="315"/>
      <c r="ME7" s="315"/>
      <c r="MF7" s="315"/>
      <c r="MG7" s="315"/>
      <c r="MH7" s="315"/>
      <c r="MI7" s="315"/>
      <c r="MJ7" s="315"/>
      <c r="MK7" s="315"/>
      <c r="ML7" s="315"/>
      <c r="MM7" s="315"/>
      <c r="MN7" s="315"/>
      <c r="MO7" s="315"/>
      <c r="MP7" s="315"/>
      <c r="MQ7" s="315"/>
      <c r="MR7" s="315"/>
      <c r="MS7" s="315"/>
      <c r="MT7" s="315"/>
      <c r="MU7" s="315"/>
      <c r="MV7" s="315"/>
      <c r="MW7" s="315"/>
      <c r="MX7" s="315"/>
      <c r="MY7" s="315"/>
      <c r="MZ7" s="315"/>
      <c r="NA7" s="315"/>
      <c r="NB7" s="315"/>
      <c r="NC7" s="315"/>
      <c r="ND7" s="315"/>
      <c r="NE7" s="315"/>
      <c r="NF7" s="315"/>
      <c r="NG7" s="315"/>
      <c r="NH7" s="315"/>
      <c r="NI7" s="315"/>
      <c r="NJ7" s="315"/>
      <c r="NK7" s="315"/>
      <c r="NL7" s="315"/>
      <c r="NM7" s="315"/>
      <c r="NN7" s="315"/>
      <c r="NO7" s="315"/>
      <c r="NP7" s="315"/>
      <c r="NQ7" s="315"/>
      <c r="NR7" s="315"/>
      <c r="NS7" s="315"/>
      <c r="NT7" s="315"/>
      <c r="NU7" s="315"/>
      <c r="NV7" s="315"/>
      <c r="NW7" s="315"/>
      <c r="NX7" s="315"/>
      <c r="NY7" s="315"/>
      <c r="NZ7" s="315"/>
      <c r="OA7" s="315"/>
      <c r="OB7" s="315"/>
      <c r="OC7" s="315"/>
      <c r="OD7" s="315"/>
      <c r="OE7" s="315"/>
      <c r="OF7" s="315"/>
      <c r="OG7" s="315"/>
      <c r="OH7" s="315"/>
      <c r="OI7" s="315"/>
      <c r="OJ7" s="315"/>
      <c r="OK7" s="315"/>
      <c r="OL7" s="315"/>
      <c r="OM7" s="315"/>
      <c r="ON7" s="315"/>
      <c r="OO7" s="315"/>
      <c r="OP7" s="315"/>
      <c r="OQ7" s="315"/>
      <c r="OR7" s="315"/>
      <c r="OS7" s="315"/>
      <c r="OT7" s="315"/>
      <c r="OU7" s="315"/>
      <c r="OV7" s="315"/>
      <c r="OW7" s="315"/>
      <c r="OX7" s="315"/>
      <c r="OY7" s="315"/>
      <c r="OZ7" s="315"/>
      <c r="PA7" s="315"/>
      <c r="PB7" s="315"/>
      <c r="PC7" s="315"/>
      <c r="PD7" s="315"/>
      <c r="PE7" s="315"/>
      <c r="PF7" s="315"/>
      <c r="PG7" s="315"/>
      <c r="PH7" s="315"/>
      <c r="PI7" s="315"/>
      <c r="PJ7" s="315"/>
      <c r="PK7" s="315"/>
      <c r="PL7" s="315"/>
      <c r="PM7" s="315"/>
      <c r="PN7" s="315"/>
      <c r="PO7" s="315"/>
      <c r="PP7" s="315"/>
      <c r="PQ7" s="315"/>
      <c r="PR7" s="315"/>
      <c r="PS7" s="315"/>
      <c r="PT7" s="315"/>
      <c r="PU7" s="315"/>
      <c r="PV7" s="315"/>
      <c r="PW7" s="315"/>
      <c r="PX7" s="315"/>
      <c r="PY7" s="315"/>
      <c r="PZ7" s="315"/>
      <c r="QA7" s="315"/>
      <c r="QB7" s="315"/>
      <c r="QC7" s="315"/>
      <c r="QD7" s="315"/>
      <c r="QE7" s="315"/>
      <c r="QF7" s="315"/>
      <c r="QG7" s="315"/>
      <c r="QH7" s="315"/>
      <c r="QI7" s="315"/>
      <c r="QJ7" s="315"/>
      <c r="QK7" s="315"/>
      <c r="QL7" s="315"/>
      <c r="QM7" s="315"/>
      <c r="QN7" s="315"/>
      <c r="QO7" s="315"/>
      <c r="QP7" s="315"/>
      <c r="QQ7" s="315"/>
      <c r="QR7" s="315"/>
      <c r="QS7" s="315"/>
      <c r="QT7" s="315"/>
      <c r="QU7" s="315"/>
      <c r="QV7" s="315"/>
      <c r="QW7" s="315"/>
      <c r="QX7" s="315"/>
      <c r="QY7" s="315"/>
      <c r="QZ7" s="315"/>
      <c r="RA7" s="315"/>
      <c r="RB7" s="315"/>
      <c r="RC7" s="315"/>
      <c r="RD7" s="315"/>
      <c r="RE7" s="315"/>
      <c r="RF7" s="315"/>
      <c r="RG7" s="315"/>
      <c r="RH7" s="315"/>
      <c r="RI7" s="315"/>
      <c r="RJ7" s="315"/>
      <c r="RK7" s="315"/>
      <c r="RL7" s="315"/>
      <c r="RM7" s="315"/>
      <c r="RN7" s="315"/>
      <c r="RO7" s="315"/>
      <c r="RP7" s="315"/>
      <c r="RQ7" s="315"/>
      <c r="RR7" s="315"/>
      <c r="RS7" s="315"/>
      <c r="RT7" s="315"/>
      <c r="RU7" s="315"/>
      <c r="RV7" s="315"/>
      <c r="RW7" s="315"/>
      <c r="RX7" s="315"/>
      <c r="RY7" s="315"/>
      <c r="RZ7" s="315"/>
      <c r="SA7" s="315"/>
      <c r="SB7" s="315"/>
      <c r="SC7" s="315"/>
      <c r="SD7" s="315"/>
      <c r="SE7" s="315"/>
      <c r="SF7" s="315"/>
      <c r="SG7" s="315"/>
      <c r="SH7" s="315"/>
      <c r="SI7" s="315"/>
      <c r="SJ7" s="315"/>
      <c r="SK7" s="315"/>
      <c r="SL7" s="315"/>
      <c r="SM7" s="315"/>
      <c r="SN7" s="315"/>
      <c r="SO7" s="315"/>
      <c r="SP7" s="315"/>
      <c r="SQ7" s="315"/>
      <c r="SR7" s="315"/>
      <c r="SS7" s="315"/>
      <c r="ST7" s="315"/>
      <c r="SU7" s="315"/>
      <c r="SV7" s="315"/>
      <c r="SW7" s="315"/>
      <c r="SX7" s="315"/>
      <c r="SY7" s="315"/>
      <c r="SZ7" s="315"/>
      <c r="TA7" s="315"/>
      <c r="TB7" s="315"/>
      <c r="TC7" s="315"/>
      <c r="TD7" s="315"/>
      <c r="TE7" s="315"/>
      <c r="TF7" s="315"/>
      <c r="TG7" s="315"/>
      <c r="TH7" s="315"/>
      <c r="TI7" s="315"/>
      <c r="TJ7" s="315"/>
      <c r="TK7" s="315"/>
      <c r="TL7" s="315"/>
      <c r="TM7" s="315"/>
      <c r="TN7" s="315"/>
      <c r="TO7" s="315"/>
      <c r="TP7" s="315"/>
      <c r="TQ7" s="315"/>
      <c r="TR7" s="315"/>
      <c r="TS7" s="315"/>
      <c r="TT7" s="315"/>
      <c r="TU7" s="315"/>
      <c r="TV7" s="315"/>
      <c r="TW7" s="315"/>
      <c r="TX7" s="315"/>
      <c r="TY7" s="315"/>
      <c r="TZ7" s="315"/>
      <c r="UA7" s="315"/>
      <c r="UB7" s="315"/>
      <c r="UC7" s="315"/>
      <c r="UD7" s="315"/>
      <c r="UE7" s="315"/>
      <c r="UF7" s="315"/>
      <c r="UG7" s="315"/>
      <c r="UH7" s="315"/>
      <c r="UI7" s="315"/>
      <c r="UJ7" s="315"/>
      <c r="UK7" s="315"/>
      <c r="UL7" s="315"/>
      <c r="UM7" s="315"/>
      <c r="UN7" s="315"/>
      <c r="UO7" s="315"/>
      <c r="UP7" s="315"/>
      <c r="UQ7" s="315"/>
      <c r="UR7" s="315"/>
      <c r="US7" s="315"/>
      <c r="UT7" s="315"/>
      <c r="UU7" s="315"/>
      <c r="UV7" s="315"/>
      <c r="UW7" s="315"/>
      <c r="UX7" s="315"/>
      <c r="UY7" s="315"/>
      <c r="UZ7" s="315"/>
      <c r="VA7" s="315"/>
      <c r="VB7" s="315"/>
      <c r="VC7" s="315"/>
      <c r="VD7" s="315"/>
      <c r="VE7" s="315"/>
      <c r="VF7" s="315"/>
      <c r="VG7" s="315"/>
      <c r="VH7" s="315"/>
      <c r="VI7" s="315"/>
      <c r="VJ7" s="315"/>
      <c r="VK7" s="315"/>
      <c r="VL7" s="315"/>
      <c r="VM7" s="315"/>
      <c r="VN7" s="315"/>
      <c r="VO7" s="315"/>
      <c r="VP7" s="315"/>
      <c r="VQ7" s="315"/>
      <c r="VR7" s="315"/>
      <c r="VS7" s="315"/>
      <c r="VT7" s="315"/>
      <c r="VU7" s="315"/>
      <c r="VV7" s="315"/>
      <c r="VW7" s="315"/>
      <c r="VX7" s="315"/>
      <c r="VY7" s="315"/>
      <c r="VZ7" s="315"/>
      <c r="WA7" s="315"/>
      <c r="WB7" s="315"/>
      <c r="WC7" s="315"/>
      <c r="WD7" s="315"/>
      <c r="WE7" s="315"/>
      <c r="WF7" s="315"/>
      <c r="WG7" s="315"/>
      <c r="WH7" s="315"/>
      <c r="WI7" s="315"/>
      <c r="WJ7" s="315"/>
      <c r="WK7" s="315"/>
      <c r="WL7" s="315"/>
      <c r="WM7" s="315"/>
      <c r="WN7" s="315"/>
      <c r="WO7" s="315"/>
      <c r="WP7" s="315"/>
      <c r="WQ7" s="315"/>
      <c r="WR7" s="315"/>
      <c r="WS7" s="315"/>
      <c r="WT7" s="315"/>
      <c r="WU7" s="315"/>
      <c r="WV7" s="315"/>
      <c r="WW7" s="315"/>
      <c r="WX7" s="315"/>
      <c r="WY7" s="315"/>
      <c r="WZ7" s="315"/>
      <c r="XA7" s="315"/>
      <c r="XB7" s="315"/>
      <c r="XC7" s="315"/>
      <c r="XD7" s="315"/>
      <c r="XE7" s="315"/>
      <c r="XF7" s="315"/>
      <c r="XG7" s="315"/>
      <c r="XH7" s="315"/>
      <c r="XI7" s="315"/>
      <c r="XJ7" s="315"/>
      <c r="XK7" s="315"/>
      <c r="XL7" s="315"/>
      <c r="XM7" s="315"/>
      <c r="XN7" s="315"/>
      <c r="XO7" s="315"/>
      <c r="XP7" s="315"/>
      <c r="XQ7" s="315"/>
      <c r="XR7" s="315"/>
      <c r="XS7" s="315"/>
      <c r="XT7" s="315"/>
      <c r="XU7" s="315"/>
      <c r="XV7" s="315"/>
      <c r="XW7" s="315"/>
      <c r="XX7" s="315"/>
      <c r="XY7" s="315"/>
      <c r="XZ7" s="315"/>
      <c r="YA7" s="315"/>
      <c r="YB7" s="315"/>
      <c r="YC7" s="315"/>
      <c r="YD7" s="315"/>
      <c r="YE7" s="315"/>
      <c r="YF7" s="315"/>
      <c r="YG7" s="315"/>
      <c r="YH7" s="315"/>
      <c r="YI7" s="315"/>
      <c r="YJ7" s="315"/>
      <c r="YK7" s="315"/>
      <c r="YL7" s="315"/>
      <c r="YM7" s="315"/>
      <c r="YN7" s="315"/>
      <c r="YO7" s="315"/>
      <c r="YP7" s="315"/>
      <c r="YQ7" s="315"/>
      <c r="YR7" s="315"/>
      <c r="YS7" s="315"/>
      <c r="YT7" s="315"/>
      <c r="YU7" s="315"/>
      <c r="YV7" s="315"/>
      <c r="YW7" s="315"/>
      <c r="YX7" s="315"/>
      <c r="YY7" s="315"/>
      <c r="YZ7" s="315"/>
      <c r="ZA7" s="315"/>
      <c r="ZB7" s="315"/>
      <c r="ZC7" s="315"/>
      <c r="ZD7" s="315"/>
      <c r="ZE7" s="315"/>
      <c r="ZF7" s="315"/>
      <c r="ZG7" s="315"/>
      <c r="ZH7" s="315"/>
      <c r="ZI7" s="315"/>
      <c r="ZJ7" s="315"/>
      <c r="ZK7" s="315"/>
      <c r="ZL7" s="315"/>
      <c r="ZM7" s="315"/>
      <c r="ZN7" s="315"/>
      <c r="ZO7" s="315"/>
      <c r="ZP7" s="315"/>
      <c r="ZQ7" s="315"/>
      <c r="ZR7" s="315"/>
      <c r="ZS7" s="315"/>
      <c r="ZT7" s="315"/>
      <c r="ZU7" s="315"/>
      <c r="ZV7" s="315"/>
      <c r="ZW7" s="315"/>
      <c r="ZX7" s="315"/>
      <c r="ZY7" s="315"/>
      <c r="ZZ7" s="315"/>
      <c r="AAA7" s="315"/>
      <c r="AAB7" s="315"/>
      <c r="AAC7" s="315"/>
      <c r="AAD7" s="315"/>
      <c r="AAE7" s="315"/>
      <c r="AAF7" s="315"/>
      <c r="AAG7" s="315"/>
      <c r="AAH7" s="315"/>
      <c r="AAI7" s="315"/>
      <c r="AAJ7" s="315"/>
      <c r="AAK7" s="315"/>
      <c r="AAL7" s="315"/>
      <c r="AAM7" s="315"/>
      <c r="AAN7" s="315"/>
      <c r="AAO7" s="315"/>
      <c r="AAP7" s="315"/>
      <c r="AAQ7" s="315"/>
      <c r="AAR7" s="315"/>
      <c r="AAS7" s="315"/>
      <c r="AAT7" s="315"/>
      <c r="AAU7" s="315"/>
      <c r="AAV7" s="315"/>
      <c r="AAW7" s="315"/>
      <c r="AAX7" s="315"/>
      <c r="AAY7" s="315"/>
      <c r="AAZ7" s="315"/>
      <c r="ABA7" s="315"/>
      <c r="ABB7" s="315"/>
      <c r="ABC7" s="315"/>
      <c r="ABD7" s="315"/>
      <c r="ABE7" s="315"/>
      <c r="ABF7" s="315"/>
      <c r="ABG7" s="315"/>
      <c r="ABH7" s="315"/>
      <c r="ABI7" s="315"/>
      <c r="ABJ7" s="315"/>
      <c r="ABK7" s="315"/>
      <c r="ABL7" s="315"/>
      <c r="ABM7" s="315"/>
      <c r="ABN7" s="315"/>
      <c r="ABO7" s="315"/>
      <c r="ABP7" s="315"/>
      <c r="ABQ7" s="315"/>
      <c r="ABR7" s="315"/>
      <c r="ABS7" s="315"/>
      <c r="ABT7" s="315"/>
      <c r="ABU7" s="315"/>
      <c r="ABV7" s="315"/>
      <c r="ABW7" s="315"/>
      <c r="ABX7" s="315"/>
      <c r="ABY7" s="315"/>
      <c r="ABZ7" s="315"/>
      <c r="ACA7" s="315"/>
      <c r="ACB7" s="315"/>
      <c r="ACC7" s="315"/>
      <c r="ACD7" s="315"/>
      <c r="ACE7" s="315"/>
      <c r="ACF7" s="315"/>
      <c r="ACG7" s="315"/>
      <c r="ACH7" s="315"/>
      <c r="ACI7" s="315"/>
      <c r="ACJ7" s="315"/>
      <c r="ACK7" s="315"/>
      <c r="ACL7" s="315"/>
      <c r="ACM7" s="315"/>
      <c r="ACN7" s="315"/>
      <c r="ACO7" s="315"/>
      <c r="ACP7" s="315"/>
      <c r="ACQ7" s="315"/>
      <c r="ACR7" s="315"/>
      <c r="ACS7" s="315"/>
      <c r="ACT7" s="315"/>
      <c r="ACU7" s="315"/>
      <c r="ACV7" s="315"/>
      <c r="ACW7" s="315"/>
      <c r="ACX7" s="315"/>
      <c r="ACY7" s="315"/>
      <c r="ACZ7" s="315"/>
      <c r="ADA7" s="315"/>
      <c r="ADB7" s="315"/>
      <c r="ADC7" s="315"/>
      <c r="ADD7" s="315"/>
      <c r="ADE7" s="315"/>
      <c r="ADF7" s="315"/>
      <c r="ADG7" s="315"/>
      <c r="ADH7" s="315"/>
      <c r="ADI7" s="315"/>
      <c r="ADJ7" s="315"/>
      <c r="ADK7" s="315"/>
      <c r="ADL7" s="315"/>
      <c r="ADM7" s="315"/>
      <c r="ADN7" s="315"/>
      <c r="ADO7" s="315"/>
      <c r="ADP7" s="315"/>
      <c r="ADQ7" s="315"/>
      <c r="ADR7" s="315"/>
      <c r="ADS7" s="315"/>
      <c r="ADT7" s="315"/>
      <c r="ADU7" s="315"/>
      <c r="ADV7" s="315"/>
      <c r="ADW7" s="315"/>
      <c r="ADX7" s="315"/>
      <c r="ADY7" s="315"/>
      <c r="ADZ7" s="315"/>
      <c r="AEA7" s="315"/>
      <c r="AEB7" s="315"/>
      <c r="AEC7" s="315"/>
      <c r="AED7" s="315"/>
      <c r="AEE7" s="315"/>
      <c r="AEF7" s="315"/>
      <c r="AEG7" s="315"/>
      <c r="AEH7" s="315"/>
      <c r="AEI7" s="315"/>
      <c r="AEJ7" s="315"/>
      <c r="AEK7" s="315"/>
      <c r="AEL7" s="315"/>
      <c r="AEM7" s="315"/>
      <c r="AEN7" s="315"/>
      <c r="AEO7" s="315"/>
      <c r="AEP7" s="315"/>
      <c r="AEQ7" s="315"/>
      <c r="AER7" s="315"/>
      <c r="AES7" s="315"/>
      <c r="AET7" s="315"/>
      <c r="AEU7" s="315"/>
      <c r="AEV7" s="315"/>
      <c r="AEW7" s="315"/>
      <c r="AEX7" s="315"/>
      <c r="AEY7" s="315"/>
      <c r="AEZ7" s="315"/>
      <c r="AFA7" s="315"/>
      <c r="AFB7" s="315"/>
      <c r="AFC7" s="315"/>
      <c r="AFD7" s="315"/>
      <c r="AFE7" s="315"/>
      <c r="AFF7" s="315"/>
      <c r="AFG7" s="315"/>
      <c r="AFH7" s="315"/>
      <c r="AFI7" s="315"/>
      <c r="AFJ7" s="315"/>
      <c r="AFK7" s="315"/>
      <c r="AFL7" s="315"/>
      <c r="AFM7" s="315"/>
      <c r="AFN7" s="315"/>
      <c r="AFO7" s="315"/>
      <c r="AFP7" s="315"/>
      <c r="AFQ7" s="315"/>
      <c r="AFR7" s="315"/>
      <c r="AFS7" s="315"/>
      <c r="AFT7" s="315"/>
      <c r="AFU7" s="315"/>
      <c r="AFV7" s="315"/>
      <c r="AFW7" s="315"/>
      <c r="AFX7" s="315"/>
      <c r="AFY7" s="315"/>
      <c r="AFZ7" s="315"/>
      <c r="AGA7" s="315"/>
      <c r="AGB7" s="315"/>
      <c r="AGC7" s="315"/>
      <c r="AGD7" s="315"/>
      <c r="AGE7" s="315"/>
      <c r="AGF7" s="315"/>
      <c r="AGG7" s="315"/>
      <c r="AGH7" s="315"/>
      <c r="AGI7" s="315"/>
      <c r="AGJ7" s="315"/>
      <c r="AGK7" s="315"/>
      <c r="AGL7" s="315"/>
      <c r="AGM7" s="315"/>
      <c r="AGN7" s="315"/>
      <c r="AGO7" s="315"/>
      <c r="AGP7" s="315"/>
      <c r="AGQ7" s="315"/>
      <c r="AGR7" s="315"/>
      <c r="AGS7" s="315"/>
      <c r="AGT7" s="315"/>
      <c r="AGU7" s="315"/>
      <c r="AGV7" s="315"/>
      <c r="AGW7" s="315"/>
      <c r="AGX7" s="315"/>
      <c r="AGY7" s="315"/>
      <c r="AGZ7" s="315"/>
      <c r="AHA7" s="315"/>
      <c r="AHB7" s="315"/>
      <c r="AHC7" s="315"/>
      <c r="AHD7" s="315"/>
      <c r="AHE7" s="315"/>
      <c r="AHF7" s="315"/>
      <c r="AHG7" s="315"/>
      <c r="AHH7" s="315"/>
      <c r="AHI7" s="315"/>
      <c r="AHJ7" s="315"/>
      <c r="AHK7" s="315"/>
      <c r="AHL7" s="315"/>
      <c r="AHM7" s="315"/>
      <c r="AHN7" s="315"/>
      <c r="AHO7" s="315"/>
      <c r="AHP7" s="315"/>
      <c r="AHQ7" s="315"/>
      <c r="AHR7" s="315"/>
      <c r="AHS7" s="315"/>
      <c r="AHT7" s="315"/>
      <c r="AHU7" s="315"/>
      <c r="AHV7" s="315"/>
      <c r="AHW7" s="315"/>
      <c r="AHX7" s="315"/>
      <c r="AHY7" s="315"/>
      <c r="AHZ7" s="315"/>
      <c r="AIA7" s="315"/>
      <c r="AIB7" s="315"/>
      <c r="AIC7" s="315"/>
      <c r="AID7" s="315"/>
      <c r="AIE7" s="315"/>
      <c r="AIF7" s="315"/>
      <c r="AIG7" s="315"/>
      <c r="AIH7" s="315"/>
      <c r="AII7" s="315"/>
      <c r="AIJ7" s="315"/>
    </row>
    <row r="8" spans="1:920" s="380" customFormat="1" ht="12.95" customHeight="1" x14ac:dyDescent="0.2">
      <c r="A8" s="389"/>
      <c r="B8" s="389"/>
      <c r="C8" s="389"/>
      <c r="D8" s="389"/>
      <c r="E8" s="939" t="str">
        <f>IF(OsnPodaci!B23="","",OsnPodaci!B23)</f>
        <v>NLB Banka d.d. Sarajevo</v>
      </c>
      <c r="F8" s="70"/>
      <c r="G8" s="70"/>
      <c r="H8" s="315"/>
      <c r="I8" s="376"/>
      <c r="K8" s="943" t="str">
        <f>IF('#UNOS'!B12="","",'#UNOS'!B12)</f>
        <v>094</v>
      </c>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15"/>
      <c r="BO8" s="315"/>
      <c r="BP8" s="315"/>
      <c r="BQ8" s="315"/>
      <c r="BR8" s="315"/>
      <c r="BS8" s="315"/>
      <c r="BT8" s="315"/>
      <c r="BU8" s="315"/>
      <c r="BV8" s="315"/>
      <c r="BW8" s="315"/>
      <c r="BX8" s="315"/>
      <c r="BY8" s="315"/>
      <c r="BZ8" s="315"/>
      <c r="CA8" s="315"/>
      <c r="CB8" s="315"/>
      <c r="CC8" s="315"/>
      <c r="CD8" s="315"/>
      <c r="CE8" s="315"/>
      <c r="CF8" s="315"/>
      <c r="CG8" s="315"/>
      <c r="CH8" s="315"/>
      <c r="CI8" s="315"/>
      <c r="CJ8" s="315"/>
      <c r="CK8" s="315"/>
      <c r="CL8" s="315"/>
      <c r="CM8" s="315"/>
      <c r="CN8" s="315"/>
      <c r="CO8" s="315"/>
      <c r="CP8" s="315"/>
      <c r="CQ8" s="315"/>
      <c r="CR8" s="315"/>
      <c r="CS8" s="315"/>
      <c r="CT8" s="315"/>
      <c r="CU8" s="315"/>
      <c r="CV8" s="315"/>
      <c r="CW8" s="315"/>
      <c r="CX8" s="315"/>
      <c r="CY8" s="315"/>
      <c r="CZ8" s="315"/>
      <c r="DA8" s="315"/>
      <c r="DB8" s="315"/>
      <c r="DC8" s="315"/>
      <c r="DD8" s="315"/>
      <c r="DE8" s="315"/>
      <c r="DF8" s="315"/>
      <c r="DG8" s="315"/>
      <c r="DH8" s="315"/>
      <c r="DI8" s="315"/>
      <c r="DJ8" s="315"/>
      <c r="DK8" s="315"/>
      <c r="DL8" s="315"/>
      <c r="DM8" s="315"/>
      <c r="DN8" s="315"/>
      <c r="DO8" s="315"/>
      <c r="DP8" s="315"/>
      <c r="DQ8" s="315"/>
      <c r="DR8" s="315"/>
      <c r="DS8" s="315"/>
      <c r="DT8" s="315"/>
      <c r="DU8" s="315"/>
      <c r="DV8" s="315"/>
      <c r="DW8" s="315"/>
      <c r="DX8" s="315"/>
      <c r="DY8" s="315"/>
      <c r="DZ8" s="315"/>
      <c r="EA8" s="315"/>
      <c r="EB8" s="315"/>
      <c r="EC8" s="315"/>
      <c r="ED8" s="315"/>
      <c r="EE8" s="315"/>
      <c r="EF8" s="315"/>
      <c r="EG8" s="315"/>
      <c r="EH8" s="315"/>
      <c r="EI8" s="315"/>
      <c r="EJ8" s="315"/>
      <c r="EK8" s="315"/>
      <c r="EL8" s="315"/>
      <c r="EM8" s="315"/>
      <c r="EN8" s="315"/>
      <c r="EO8" s="315"/>
      <c r="EP8" s="315"/>
      <c r="EQ8" s="315"/>
      <c r="ER8" s="315"/>
      <c r="ES8" s="315"/>
      <c r="ET8" s="315"/>
      <c r="EU8" s="315"/>
      <c r="EV8" s="315"/>
      <c r="EW8" s="315"/>
      <c r="EX8" s="315"/>
      <c r="EY8" s="315"/>
      <c r="EZ8" s="315"/>
      <c r="FA8" s="315"/>
      <c r="FB8" s="315"/>
      <c r="FC8" s="315"/>
      <c r="FD8" s="315"/>
      <c r="FE8" s="315"/>
      <c r="FF8" s="315"/>
      <c r="FG8" s="315"/>
      <c r="FH8" s="315"/>
      <c r="FI8" s="315"/>
      <c r="FJ8" s="315"/>
      <c r="FK8" s="315"/>
      <c r="FL8" s="315"/>
      <c r="FM8" s="315"/>
      <c r="FN8" s="315"/>
      <c r="FO8" s="315"/>
      <c r="FP8" s="315"/>
      <c r="FQ8" s="315"/>
      <c r="FR8" s="315"/>
      <c r="FS8" s="315"/>
      <c r="FT8" s="315"/>
      <c r="FU8" s="315"/>
      <c r="FV8" s="315"/>
      <c r="FW8" s="315"/>
      <c r="FX8" s="315"/>
      <c r="FY8" s="315"/>
      <c r="FZ8" s="315"/>
      <c r="GA8" s="315"/>
      <c r="GB8" s="315"/>
      <c r="GC8" s="315"/>
      <c r="GD8" s="315"/>
      <c r="GE8" s="315"/>
      <c r="GF8" s="315"/>
      <c r="GG8" s="315"/>
      <c r="GH8" s="315"/>
      <c r="GI8" s="315"/>
      <c r="GJ8" s="315"/>
      <c r="GK8" s="315"/>
      <c r="GL8" s="315"/>
      <c r="GM8" s="315"/>
      <c r="GN8" s="315"/>
      <c r="GO8" s="315"/>
      <c r="GP8" s="315"/>
      <c r="GQ8" s="315"/>
      <c r="GR8" s="315"/>
      <c r="GS8" s="315"/>
      <c r="GT8" s="315"/>
      <c r="GU8" s="315"/>
      <c r="GV8" s="315"/>
      <c r="GW8" s="315"/>
      <c r="GX8" s="315"/>
      <c r="GY8" s="315"/>
      <c r="GZ8" s="315"/>
      <c r="HA8" s="315"/>
      <c r="HB8" s="315"/>
      <c r="HC8" s="315"/>
      <c r="HD8" s="315"/>
      <c r="HE8" s="315"/>
      <c r="HF8" s="315"/>
      <c r="HG8" s="315"/>
      <c r="HH8" s="315"/>
      <c r="HI8" s="315"/>
      <c r="HJ8" s="315"/>
      <c r="HK8" s="315"/>
      <c r="HL8" s="315"/>
      <c r="HM8" s="315"/>
      <c r="HN8" s="315"/>
      <c r="HO8" s="315"/>
      <c r="HP8" s="315"/>
      <c r="HQ8" s="315"/>
      <c r="HR8" s="315"/>
      <c r="HS8" s="315"/>
      <c r="HT8" s="315"/>
      <c r="HU8" s="315"/>
      <c r="HV8" s="315"/>
      <c r="HW8" s="315"/>
      <c r="HX8" s="315"/>
      <c r="HY8" s="315"/>
      <c r="HZ8" s="315"/>
      <c r="IA8" s="315"/>
      <c r="IB8" s="315"/>
      <c r="IC8" s="315"/>
      <c r="ID8" s="315"/>
      <c r="IE8" s="315"/>
      <c r="IF8" s="315"/>
      <c r="IG8" s="315"/>
      <c r="IH8" s="315"/>
      <c r="II8" s="315"/>
      <c r="IJ8" s="315"/>
      <c r="IK8" s="315"/>
      <c r="IL8" s="315"/>
      <c r="IM8" s="315"/>
      <c r="IN8" s="315"/>
      <c r="IO8" s="315"/>
      <c r="IP8" s="315"/>
      <c r="IQ8" s="315"/>
      <c r="IR8" s="315"/>
      <c r="IS8" s="315"/>
      <c r="IT8" s="315"/>
      <c r="IU8" s="315"/>
      <c r="IV8" s="315"/>
      <c r="IW8" s="315"/>
      <c r="IX8" s="315"/>
      <c r="IY8" s="315"/>
      <c r="IZ8" s="315"/>
      <c r="JA8" s="315"/>
      <c r="JB8" s="315"/>
      <c r="JC8" s="315"/>
      <c r="JD8" s="315"/>
      <c r="JE8" s="315"/>
      <c r="JF8" s="315"/>
      <c r="JG8" s="315"/>
      <c r="JH8" s="315"/>
      <c r="JI8" s="315"/>
      <c r="JJ8" s="315"/>
      <c r="JK8" s="315"/>
      <c r="JL8" s="315"/>
      <c r="JM8" s="315"/>
      <c r="JN8" s="315"/>
      <c r="JO8" s="315"/>
      <c r="JP8" s="315"/>
      <c r="JQ8" s="315"/>
      <c r="JR8" s="315"/>
      <c r="JS8" s="315"/>
      <c r="JT8" s="315"/>
      <c r="JU8" s="315"/>
      <c r="JV8" s="315"/>
      <c r="JW8" s="315"/>
      <c r="JX8" s="315"/>
      <c r="JY8" s="315"/>
      <c r="JZ8" s="315"/>
      <c r="KA8" s="315"/>
      <c r="KB8" s="315"/>
      <c r="KC8" s="315"/>
      <c r="KD8" s="315"/>
      <c r="KE8" s="315"/>
      <c r="KF8" s="315"/>
      <c r="KG8" s="315"/>
      <c r="KH8" s="315"/>
      <c r="KI8" s="315"/>
      <c r="KJ8" s="315"/>
      <c r="KK8" s="315"/>
      <c r="KL8" s="315"/>
      <c r="KM8" s="315"/>
      <c r="KN8" s="315"/>
      <c r="KO8" s="315"/>
      <c r="KP8" s="315"/>
      <c r="KQ8" s="315"/>
      <c r="KR8" s="315"/>
      <c r="KS8" s="315"/>
      <c r="KT8" s="315"/>
      <c r="KU8" s="315"/>
      <c r="KV8" s="315"/>
      <c r="KW8" s="315"/>
      <c r="KX8" s="315"/>
      <c r="KY8" s="315"/>
      <c r="KZ8" s="315"/>
      <c r="LA8" s="315"/>
      <c r="LB8" s="315"/>
      <c r="LC8" s="315"/>
      <c r="LD8" s="315"/>
      <c r="LE8" s="315"/>
      <c r="LF8" s="315"/>
      <c r="LG8" s="315"/>
      <c r="LH8" s="315"/>
      <c r="LI8" s="315"/>
      <c r="LJ8" s="315"/>
      <c r="LK8" s="315"/>
      <c r="LL8" s="315"/>
      <c r="LM8" s="315"/>
      <c r="LN8" s="315"/>
      <c r="LO8" s="315"/>
      <c r="LP8" s="315"/>
      <c r="LQ8" s="315"/>
      <c r="LR8" s="315"/>
      <c r="LS8" s="315"/>
      <c r="LT8" s="315"/>
      <c r="LU8" s="315"/>
      <c r="LV8" s="315"/>
      <c r="LW8" s="315"/>
      <c r="LX8" s="315"/>
      <c r="LY8" s="315"/>
      <c r="LZ8" s="315"/>
      <c r="MA8" s="315"/>
      <c r="MB8" s="315"/>
      <c r="MC8" s="315"/>
      <c r="MD8" s="315"/>
      <c r="ME8" s="315"/>
      <c r="MF8" s="315"/>
      <c r="MG8" s="315"/>
      <c r="MH8" s="315"/>
      <c r="MI8" s="315"/>
      <c r="MJ8" s="315"/>
      <c r="MK8" s="315"/>
      <c r="ML8" s="315"/>
      <c r="MM8" s="315"/>
      <c r="MN8" s="315"/>
      <c r="MO8" s="315"/>
      <c r="MP8" s="315"/>
      <c r="MQ8" s="315"/>
      <c r="MR8" s="315"/>
      <c r="MS8" s="315"/>
      <c r="MT8" s="315"/>
      <c r="MU8" s="315"/>
      <c r="MV8" s="315"/>
      <c r="MW8" s="315"/>
      <c r="MX8" s="315"/>
      <c r="MY8" s="315"/>
      <c r="MZ8" s="315"/>
      <c r="NA8" s="315"/>
      <c r="NB8" s="315"/>
      <c r="NC8" s="315"/>
      <c r="ND8" s="315"/>
      <c r="NE8" s="315"/>
      <c r="NF8" s="315"/>
      <c r="NG8" s="315"/>
      <c r="NH8" s="315"/>
      <c r="NI8" s="315"/>
      <c r="NJ8" s="315"/>
      <c r="NK8" s="315"/>
      <c r="NL8" s="315"/>
      <c r="NM8" s="315"/>
      <c r="NN8" s="315"/>
      <c r="NO8" s="315"/>
      <c r="NP8" s="315"/>
      <c r="NQ8" s="315"/>
      <c r="NR8" s="315"/>
      <c r="NS8" s="315"/>
      <c r="NT8" s="315"/>
      <c r="NU8" s="315"/>
      <c r="NV8" s="315"/>
      <c r="NW8" s="315"/>
      <c r="NX8" s="315"/>
      <c r="NY8" s="315"/>
      <c r="NZ8" s="315"/>
      <c r="OA8" s="315"/>
      <c r="OB8" s="315"/>
      <c r="OC8" s="315"/>
      <c r="OD8" s="315"/>
      <c r="OE8" s="315"/>
      <c r="OF8" s="315"/>
      <c r="OG8" s="315"/>
      <c r="OH8" s="315"/>
      <c r="OI8" s="315"/>
      <c r="OJ8" s="315"/>
      <c r="OK8" s="315"/>
      <c r="OL8" s="315"/>
      <c r="OM8" s="315"/>
      <c r="ON8" s="315"/>
      <c r="OO8" s="315"/>
      <c r="OP8" s="315"/>
      <c r="OQ8" s="315"/>
      <c r="OR8" s="315"/>
      <c r="OS8" s="315"/>
      <c r="OT8" s="315"/>
      <c r="OU8" s="315"/>
      <c r="OV8" s="315"/>
      <c r="OW8" s="315"/>
      <c r="OX8" s="315"/>
      <c r="OY8" s="315"/>
      <c r="OZ8" s="315"/>
      <c r="PA8" s="315"/>
      <c r="PB8" s="315"/>
      <c r="PC8" s="315"/>
      <c r="PD8" s="315"/>
      <c r="PE8" s="315"/>
      <c r="PF8" s="315"/>
      <c r="PG8" s="315"/>
      <c r="PH8" s="315"/>
      <c r="PI8" s="315"/>
      <c r="PJ8" s="315"/>
      <c r="PK8" s="315"/>
      <c r="PL8" s="315"/>
      <c r="PM8" s="315"/>
      <c r="PN8" s="315"/>
      <c r="PO8" s="315"/>
      <c r="PP8" s="315"/>
      <c r="PQ8" s="315"/>
      <c r="PR8" s="315"/>
      <c r="PS8" s="315"/>
      <c r="PT8" s="315"/>
      <c r="PU8" s="315"/>
      <c r="PV8" s="315"/>
      <c r="PW8" s="315"/>
      <c r="PX8" s="315"/>
      <c r="PY8" s="315"/>
      <c r="PZ8" s="315"/>
      <c r="QA8" s="315"/>
      <c r="QB8" s="315"/>
      <c r="QC8" s="315"/>
      <c r="QD8" s="315"/>
      <c r="QE8" s="315"/>
      <c r="QF8" s="315"/>
      <c r="QG8" s="315"/>
      <c r="QH8" s="315"/>
      <c r="QI8" s="315"/>
      <c r="QJ8" s="315"/>
      <c r="QK8" s="315"/>
      <c r="QL8" s="315"/>
      <c r="QM8" s="315"/>
      <c r="QN8" s="315"/>
      <c r="QO8" s="315"/>
      <c r="QP8" s="315"/>
      <c r="QQ8" s="315"/>
      <c r="QR8" s="315"/>
      <c r="QS8" s="315"/>
      <c r="QT8" s="315"/>
      <c r="QU8" s="315"/>
      <c r="QV8" s="315"/>
      <c r="QW8" s="315"/>
      <c r="QX8" s="315"/>
      <c r="QY8" s="315"/>
      <c r="QZ8" s="315"/>
      <c r="RA8" s="315"/>
      <c r="RB8" s="315"/>
      <c r="RC8" s="315"/>
      <c r="RD8" s="315"/>
      <c r="RE8" s="315"/>
      <c r="RF8" s="315"/>
      <c r="RG8" s="315"/>
      <c r="RH8" s="315"/>
      <c r="RI8" s="315"/>
      <c r="RJ8" s="315"/>
      <c r="RK8" s="315"/>
      <c r="RL8" s="315"/>
      <c r="RM8" s="315"/>
      <c r="RN8" s="315"/>
      <c r="RO8" s="315"/>
      <c r="RP8" s="315"/>
      <c r="RQ8" s="315"/>
      <c r="RR8" s="315"/>
      <c r="RS8" s="315"/>
      <c r="RT8" s="315"/>
      <c r="RU8" s="315"/>
      <c r="RV8" s="315"/>
      <c r="RW8" s="315"/>
      <c r="RX8" s="315"/>
      <c r="RY8" s="315"/>
      <c r="RZ8" s="315"/>
      <c r="SA8" s="315"/>
      <c r="SB8" s="315"/>
      <c r="SC8" s="315"/>
      <c r="SD8" s="315"/>
      <c r="SE8" s="315"/>
      <c r="SF8" s="315"/>
      <c r="SG8" s="315"/>
      <c r="SH8" s="315"/>
      <c r="SI8" s="315"/>
      <c r="SJ8" s="315"/>
      <c r="SK8" s="315"/>
      <c r="SL8" s="315"/>
      <c r="SM8" s="315"/>
      <c r="SN8" s="315"/>
      <c r="SO8" s="315"/>
      <c r="SP8" s="315"/>
      <c r="SQ8" s="315"/>
      <c r="SR8" s="315"/>
      <c r="SS8" s="315"/>
      <c r="ST8" s="315"/>
      <c r="SU8" s="315"/>
      <c r="SV8" s="315"/>
      <c r="SW8" s="315"/>
      <c r="SX8" s="315"/>
      <c r="SY8" s="315"/>
      <c r="SZ8" s="315"/>
      <c r="TA8" s="315"/>
      <c r="TB8" s="315"/>
      <c r="TC8" s="315"/>
      <c r="TD8" s="315"/>
      <c r="TE8" s="315"/>
      <c r="TF8" s="315"/>
      <c r="TG8" s="315"/>
      <c r="TH8" s="315"/>
      <c r="TI8" s="315"/>
      <c r="TJ8" s="315"/>
      <c r="TK8" s="315"/>
      <c r="TL8" s="315"/>
      <c r="TM8" s="315"/>
      <c r="TN8" s="315"/>
      <c r="TO8" s="315"/>
      <c r="TP8" s="315"/>
      <c r="TQ8" s="315"/>
      <c r="TR8" s="315"/>
      <c r="TS8" s="315"/>
      <c r="TT8" s="315"/>
      <c r="TU8" s="315"/>
      <c r="TV8" s="315"/>
      <c r="TW8" s="315"/>
      <c r="TX8" s="315"/>
      <c r="TY8" s="315"/>
      <c r="TZ8" s="315"/>
      <c r="UA8" s="315"/>
      <c r="UB8" s="315"/>
      <c r="UC8" s="315"/>
      <c r="UD8" s="315"/>
      <c r="UE8" s="315"/>
      <c r="UF8" s="315"/>
      <c r="UG8" s="315"/>
      <c r="UH8" s="315"/>
      <c r="UI8" s="315"/>
      <c r="UJ8" s="315"/>
      <c r="UK8" s="315"/>
      <c r="UL8" s="315"/>
      <c r="UM8" s="315"/>
      <c r="UN8" s="315"/>
      <c r="UO8" s="315"/>
      <c r="UP8" s="315"/>
      <c r="UQ8" s="315"/>
      <c r="UR8" s="315"/>
      <c r="US8" s="315"/>
      <c r="UT8" s="315"/>
      <c r="UU8" s="315"/>
      <c r="UV8" s="315"/>
      <c r="UW8" s="315"/>
      <c r="UX8" s="315"/>
      <c r="UY8" s="315"/>
      <c r="UZ8" s="315"/>
      <c r="VA8" s="315"/>
      <c r="VB8" s="315"/>
      <c r="VC8" s="315"/>
      <c r="VD8" s="315"/>
      <c r="VE8" s="315"/>
      <c r="VF8" s="315"/>
      <c r="VG8" s="315"/>
      <c r="VH8" s="315"/>
      <c r="VI8" s="315"/>
      <c r="VJ8" s="315"/>
      <c r="VK8" s="315"/>
      <c r="VL8" s="315"/>
      <c r="VM8" s="315"/>
      <c r="VN8" s="315"/>
      <c r="VO8" s="315"/>
      <c r="VP8" s="315"/>
      <c r="VQ8" s="315"/>
      <c r="VR8" s="315"/>
      <c r="VS8" s="315"/>
      <c r="VT8" s="315"/>
      <c r="VU8" s="315"/>
      <c r="VV8" s="315"/>
      <c r="VW8" s="315"/>
      <c r="VX8" s="315"/>
      <c r="VY8" s="315"/>
      <c r="VZ8" s="315"/>
      <c r="WA8" s="315"/>
      <c r="WB8" s="315"/>
      <c r="WC8" s="315"/>
      <c r="WD8" s="315"/>
      <c r="WE8" s="315"/>
      <c r="WF8" s="315"/>
      <c r="WG8" s="315"/>
      <c r="WH8" s="315"/>
      <c r="WI8" s="315"/>
      <c r="WJ8" s="315"/>
      <c r="WK8" s="315"/>
      <c r="WL8" s="315"/>
      <c r="WM8" s="315"/>
      <c r="WN8" s="315"/>
      <c r="WO8" s="315"/>
      <c r="WP8" s="315"/>
      <c r="WQ8" s="315"/>
      <c r="WR8" s="315"/>
      <c r="WS8" s="315"/>
      <c r="WT8" s="315"/>
      <c r="WU8" s="315"/>
      <c r="WV8" s="315"/>
      <c r="WW8" s="315"/>
      <c r="WX8" s="315"/>
      <c r="WY8" s="315"/>
      <c r="WZ8" s="315"/>
      <c r="XA8" s="315"/>
      <c r="XB8" s="315"/>
      <c r="XC8" s="315"/>
      <c r="XD8" s="315"/>
      <c r="XE8" s="315"/>
      <c r="XF8" s="315"/>
      <c r="XG8" s="315"/>
      <c r="XH8" s="315"/>
      <c r="XI8" s="315"/>
      <c r="XJ8" s="315"/>
      <c r="XK8" s="315"/>
      <c r="XL8" s="315"/>
      <c r="XM8" s="315"/>
      <c r="XN8" s="315"/>
      <c r="XO8" s="315"/>
      <c r="XP8" s="315"/>
      <c r="XQ8" s="315"/>
      <c r="XR8" s="315"/>
      <c r="XS8" s="315"/>
      <c r="XT8" s="315"/>
      <c r="XU8" s="315"/>
      <c r="XV8" s="315"/>
      <c r="XW8" s="315"/>
      <c r="XX8" s="315"/>
      <c r="XY8" s="315"/>
      <c r="XZ8" s="315"/>
      <c r="YA8" s="315"/>
      <c r="YB8" s="315"/>
      <c r="YC8" s="315"/>
      <c r="YD8" s="315"/>
      <c r="YE8" s="315"/>
      <c r="YF8" s="315"/>
      <c r="YG8" s="315"/>
      <c r="YH8" s="315"/>
      <c r="YI8" s="315"/>
      <c r="YJ8" s="315"/>
      <c r="YK8" s="315"/>
      <c r="YL8" s="315"/>
      <c r="YM8" s="315"/>
      <c r="YN8" s="315"/>
      <c r="YO8" s="315"/>
      <c r="YP8" s="315"/>
      <c r="YQ8" s="315"/>
      <c r="YR8" s="315"/>
      <c r="YS8" s="315"/>
      <c r="YT8" s="315"/>
      <c r="YU8" s="315"/>
      <c r="YV8" s="315"/>
      <c r="YW8" s="315"/>
      <c r="YX8" s="315"/>
      <c r="YY8" s="315"/>
      <c r="YZ8" s="315"/>
      <c r="ZA8" s="315"/>
      <c r="ZB8" s="315"/>
      <c r="ZC8" s="315"/>
      <c r="ZD8" s="315"/>
      <c r="ZE8" s="315"/>
      <c r="ZF8" s="315"/>
      <c r="ZG8" s="315"/>
      <c r="ZH8" s="315"/>
      <c r="ZI8" s="315"/>
      <c r="ZJ8" s="315"/>
      <c r="ZK8" s="315"/>
      <c r="ZL8" s="315"/>
      <c r="ZM8" s="315"/>
      <c r="ZN8" s="315"/>
      <c r="ZO8" s="315"/>
      <c r="ZP8" s="315"/>
      <c r="ZQ8" s="315"/>
      <c r="ZR8" s="315"/>
      <c r="ZS8" s="315"/>
      <c r="ZT8" s="315"/>
      <c r="ZU8" s="315"/>
      <c r="ZV8" s="315"/>
      <c r="ZW8" s="315"/>
      <c r="ZX8" s="315"/>
      <c r="ZY8" s="315"/>
      <c r="ZZ8" s="315"/>
      <c r="AAA8" s="315"/>
      <c r="AAB8" s="315"/>
      <c r="AAC8" s="315"/>
      <c r="AAD8" s="315"/>
      <c r="AAE8" s="315"/>
      <c r="AAF8" s="315"/>
      <c r="AAG8" s="315"/>
      <c r="AAH8" s="315"/>
      <c r="AAI8" s="315"/>
      <c r="AAJ8" s="315"/>
      <c r="AAK8" s="315"/>
      <c r="AAL8" s="315"/>
      <c r="AAM8" s="315"/>
      <c r="AAN8" s="315"/>
      <c r="AAO8" s="315"/>
      <c r="AAP8" s="315"/>
      <c r="AAQ8" s="315"/>
      <c r="AAR8" s="315"/>
      <c r="AAS8" s="315"/>
      <c r="AAT8" s="315"/>
      <c r="AAU8" s="315"/>
      <c r="AAV8" s="315"/>
      <c r="AAW8" s="315"/>
      <c r="AAX8" s="315"/>
      <c r="AAY8" s="315"/>
      <c r="AAZ8" s="315"/>
      <c r="ABA8" s="315"/>
      <c r="ABB8" s="315"/>
      <c r="ABC8" s="315"/>
      <c r="ABD8" s="315"/>
      <c r="ABE8" s="315"/>
      <c r="ABF8" s="315"/>
      <c r="ABG8" s="315"/>
      <c r="ABH8" s="315"/>
      <c r="ABI8" s="315"/>
      <c r="ABJ8" s="315"/>
      <c r="ABK8" s="315"/>
      <c r="ABL8" s="315"/>
      <c r="ABM8" s="315"/>
      <c r="ABN8" s="315"/>
      <c r="ABO8" s="315"/>
      <c r="ABP8" s="315"/>
      <c r="ABQ8" s="315"/>
      <c r="ABR8" s="315"/>
      <c r="ABS8" s="315"/>
      <c r="ABT8" s="315"/>
      <c r="ABU8" s="315"/>
      <c r="ABV8" s="315"/>
      <c r="ABW8" s="315"/>
      <c r="ABX8" s="315"/>
      <c r="ABY8" s="315"/>
      <c r="ABZ8" s="315"/>
      <c r="ACA8" s="315"/>
      <c r="ACB8" s="315"/>
      <c r="ACC8" s="315"/>
      <c r="ACD8" s="315"/>
      <c r="ACE8" s="315"/>
      <c r="ACF8" s="315"/>
      <c r="ACG8" s="315"/>
      <c r="ACH8" s="315"/>
      <c r="ACI8" s="315"/>
      <c r="ACJ8" s="315"/>
      <c r="ACK8" s="315"/>
      <c r="ACL8" s="315"/>
      <c r="ACM8" s="315"/>
      <c r="ACN8" s="315"/>
      <c r="ACO8" s="315"/>
      <c r="ACP8" s="315"/>
      <c r="ACQ8" s="315"/>
      <c r="ACR8" s="315"/>
      <c r="ACS8" s="315"/>
      <c r="ACT8" s="315"/>
      <c r="ACU8" s="315"/>
      <c r="ACV8" s="315"/>
      <c r="ACW8" s="315"/>
      <c r="ACX8" s="315"/>
      <c r="ACY8" s="315"/>
      <c r="ACZ8" s="315"/>
      <c r="ADA8" s="315"/>
      <c r="ADB8" s="315"/>
      <c r="ADC8" s="315"/>
      <c r="ADD8" s="315"/>
      <c r="ADE8" s="315"/>
      <c r="ADF8" s="315"/>
      <c r="ADG8" s="315"/>
      <c r="ADH8" s="315"/>
      <c r="ADI8" s="315"/>
      <c r="ADJ8" s="315"/>
      <c r="ADK8" s="315"/>
      <c r="ADL8" s="315"/>
      <c r="ADM8" s="315"/>
      <c r="ADN8" s="315"/>
      <c r="ADO8" s="315"/>
      <c r="ADP8" s="315"/>
      <c r="ADQ8" s="315"/>
      <c r="ADR8" s="315"/>
      <c r="ADS8" s="315"/>
      <c r="ADT8" s="315"/>
      <c r="ADU8" s="315"/>
      <c r="ADV8" s="315"/>
      <c r="ADW8" s="315"/>
      <c r="ADX8" s="315"/>
      <c r="ADY8" s="315"/>
      <c r="ADZ8" s="315"/>
      <c r="AEA8" s="315"/>
      <c r="AEB8" s="315"/>
      <c r="AEC8" s="315"/>
      <c r="AED8" s="315"/>
      <c r="AEE8" s="315"/>
      <c r="AEF8" s="315"/>
      <c r="AEG8" s="315"/>
      <c r="AEH8" s="315"/>
      <c r="AEI8" s="315"/>
      <c r="AEJ8" s="315"/>
      <c r="AEK8" s="315"/>
      <c r="AEL8" s="315"/>
      <c r="AEM8" s="315"/>
      <c r="AEN8" s="315"/>
      <c r="AEO8" s="315"/>
      <c r="AEP8" s="315"/>
      <c r="AEQ8" s="315"/>
      <c r="AER8" s="315"/>
      <c r="AES8" s="315"/>
      <c r="AET8" s="315"/>
      <c r="AEU8" s="315"/>
      <c r="AEV8" s="315"/>
      <c r="AEW8" s="315"/>
      <c r="AEX8" s="315"/>
      <c r="AEY8" s="315"/>
      <c r="AEZ8" s="315"/>
      <c r="AFA8" s="315"/>
      <c r="AFB8" s="315"/>
      <c r="AFC8" s="315"/>
      <c r="AFD8" s="315"/>
      <c r="AFE8" s="315"/>
      <c r="AFF8" s="315"/>
      <c r="AFG8" s="315"/>
      <c r="AFH8" s="315"/>
      <c r="AFI8" s="315"/>
      <c r="AFJ8" s="315"/>
      <c r="AFK8" s="315"/>
      <c r="AFL8" s="315"/>
      <c r="AFM8" s="315"/>
      <c r="AFN8" s="315"/>
      <c r="AFO8" s="315"/>
      <c r="AFP8" s="315"/>
      <c r="AFQ8" s="315"/>
      <c r="AFR8" s="315"/>
      <c r="AFS8" s="315"/>
      <c r="AFT8" s="315"/>
      <c r="AFU8" s="315"/>
      <c r="AFV8" s="315"/>
      <c r="AFW8" s="315"/>
      <c r="AFX8" s="315"/>
      <c r="AFY8" s="315"/>
      <c r="AFZ8" s="315"/>
      <c r="AGA8" s="315"/>
      <c r="AGB8" s="315"/>
      <c r="AGC8" s="315"/>
      <c r="AGD8" s="315"/>
      <c r="AGE8" s="315"/>
      <c r="AGF8" s="315"/>
      <c r="AGG8" s="315"/>
      <c r="AGH8" s="315"/>
      <c r="AGI8" s="315"/>
      <c r="AGJ8" s="315"/>
      <c r="AGK8" s="315"/>
      <c r="AGL8" s="315"/>
      <c r="AGM8" s="315"/>
      <c r="AGN8" s="315"/>
      <c r="AGO8" s="315"/>
      <c r="AGP8" s="315"/>
      <c r="AGQ8" s="315"/>
      <c r="AGR8" s="315"/>
      <c r="AGS8" s="315"/>
      <c r="AGT8" s="315"/>
      <c r="AGU8" s="315"/>
      <c r="AGV8" s="315"/>
      <c r="AGW8" s="315"/>
      <c r="AGX8" s="315"/>
      <c r="AGY8" s="315"/>
      <c r="AGZ8" s="315"/>
      <c r="AHA8" s="315"/>
      <c r="AHB8" s="315"/>
      <c r="AHC8" s="315"/>
      <c r="AHD8" s="315"/>
      <c r="AHE8" s="315"/>
      <c r="AHF8" s="315"/>
      <c r="AHG8" s="315"/>
      <c r="AHH8" s="315"/>
      <c r="AHI8" s="315"/>
      <c r="AHJ8" s="315"/>
      <c r="AHK8" s="315"/>
      <c r="AHL8" s="315"/>
      <c r="AHM8" s="315"/>
      <c r="AHN8" s="315"/>
      <c r="AHO8" s="315"/>
      <c r="AHP8" s="315"/>
      <c r="AHQ8" s="315"/>
      <c r="AHR8" s="315"/>
      <c r="AHS8" s="315"/>
      <c r="AHT8" s="315"/>
      <c r="AHU8" s="315"/>
      <c r="AHV8" s="315"/>
      <c r="AHW8" s="315"/>
      <c r="AHX8" s="315"/>
      <c r="AHY8" s="315"/>
      <c r="AHZ8" s="315"/>
      <c r="AIA8" s="315"/>
      <c r="AIB8" s="315"/>
      <c r="AIC8" s="315"/>
      <c r="AID8" s="315"/>
      <c r="AIE8" s="315"/>
      <c r="AIF8" s="315"/>
      <c r="AIG8" s="315"/>
      <c r="AIH8" s="315"/>
      <c r="AII8" s="315"/>
      <c r="AIJ8" s="315"/>
    </row>
    <row r="9" spans="1:920" s="380" customFormat="1" ht="12.95" customHeight="1" x14ac:dyDescent="0.25">
      <c r="A9" s="389"/>
      <c r="B9" s="389"/>
      <c r="C9" s="389"/>
      <c r="D9" s="389"/>
      <c r="E9" s="941" t="s">
        <v>14</v>
      </c>
      <c r="F9" s="70"/>
      <c r="G9" s="70"/>
      <c r="H9" s="315"/>
      <c r="I9" s="376"/>
      <c r="J9" s="70"/>
      <c r="K9" s="942" t="s">
        <v>12</v>
      </c>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5"/>
      <c r="AX9" s="315"/>
      <c r="AY9" s="315"/>
      <c r="AZ9" s="315"/>
      <c r="BA9" s="315"/>
      <c r="BB9" s="315"/>
      <c r="BC9" s="315"/>
      <c r="BD9" s="315"/>
      <c r="BE9" s="315"/>
      <c r="BF9" s="315"/>
      <c r="BG9" s="315"/>
      <c r="BH9" s="315"/>
      <c r="BI9" s="315"/>
      <c r="BJ9" s="315"/>
      <c r="BK9" s="315"/>
      <c r="BL9" s="315"/>
      <c r="BM9" s="315"/>
      <c r="BN9" s="315"/>
      <c r="BO9" s="315"/>
      <c r="BP9" s="315"/>
      <c r="BQ9" s="315"/>
      <c r="BR9" s="315"/>
      <c r="BS9" s="315"/>
      <c r="BT9" s="315"/>
      <c r="BU9" s="315"/>
      <c r="BV9" s="315"/>
      <c r="BW9" s="315"/>
      <c r="BX9" s="315"/>
      <c r="BY9" s="315"/>
      <c r="BZ9" s="315"/>
      <c r="CA9" s="315"/>
      <c r="CB9" s="315"/>
      <c r="CC9" s="315"/>
      <c r="CD9" s="315"/>
      <c r="CE9" s="315"/>
      <c r="CF9" s="315"/>
      <c r="CG9" s="315"/>
      <c r="CH9" s="315"/>
      <c r="CI9" s="315"/>
      <c r="CJ9" s="315"/>
      <c r="CK9" s="315"/>
      <c r="CL9" s="315"/>
      <c r="CM9" s="315"/>
      <c r="CN9" s="315"/>
      <c r="CO9" s="315"/>
      <c r="CP9" s="315"/>
      <c r="CQ9" s="315"/>
      <c r="CR9" s="315"/>
      <c r="CS9" s="315"/>
      <c r="CT9" s="315"/>
      <c r="CU9" s="315"/>
      <c r="CV9" s="315"/>
      <c r="CW9" s="315"/>
      <c r="CX9" s="315"/>
      <c r="CY9" s="315"/>
      <c r="CZ9" s="315"/>
      <c r="DA9" s="315"/>
      <c r="DB9" s="315"/>
      <c r="DC9" s="315"/>
      <c r="DD9" s="315"/>
      <c r="DE9" s="315"/>
      <c r="DF9" s="315"/>
      <c r="DG9" s="315"/>
      <c r="DH9" s="315"/>
      <c r="DI9" s="315"/>
      <c r="DJ9" s="315"/>
      <c r="DK9" s="315"/>
      <c r="DL9" s="315"/>
      <c r="DM9" s="315"/>
      <c r="DN9" s="315"/>
      <c r="DO9" s="315"/>
      <c r="DP9" s="315"/>
      <c r="DQ9" s="315"/>
      <c r="DR9" s="315"/>
      <c r="DS9" s="315"/>
      <c r="DT9" s="315"/>
      <c r="DU9" s="315"/>
      <c r="DV9" s="315"/>
      <c r="DW9" s="315"/>
      <c r="DX9" s="315"/>
      <c r="DY9" s="315"/>
      <c r="DZ9" s="315"/>
      <c r="EA9" s="315"/>
      <c r="EB9" s="315"/>
      <c r="EC9" s="315"/>
      <c r="ED9" s="315"/>
      <c r="EE9" s="315"/>
      <c r="EF9" s="315"/>
      <c r="EG9" s="315"/>
      <c r="EH9" s="315"/>
      <c r="EI9" s="315"/>
      <c r="EJ9" s="315"/>
      <c r="EK9" s="315"/>
      <c r="EL9" s="315"/>
      <c r="EM9" s="315"/>
      <c r="EN9" s="315"/>
      <c r="EO9" s="315"/>
      <c r="EP9" s="315"/>
      <c r="EQ9" s="315"/>
      <c r="ER9" s="315"/>
      <c r="ES9" s="315"/>
      <c r="ET9" s="315"/>
      <c r="EU9" s="315"/>
      <c r="EV9" s="315"/>
      <c r="EW9" s="315"/>
      <c r="EX9" s="315"/>
      <c r="EY9" s="315"/>
      <c r="EZ9" s="315"/>
      <c r="FA9" s="315"/>
      <c r="FB9" s="315"/>
      <c r="FC9" s="315"/>
      <c r="FD9" s="315"/>
      <c r="FE9" s="315"/>
      <c r="FF9" s="315"/>
      <c r="FG9" s="315"/>
      <c r="FH9" s="315"/>
      <c r="FI9" s="315"/>
      <c r="FJ9" s="315"/>
      <c r="FK9" s="315"/>
      <c r="FL9" s="315"/>
      <c r="FM9" s="315"/>
      <c r="FN9" s="315"/>
      <c r="FO9" s="315"/>
      <c r="FP9" s="315"/>
      <c r="FQ9" s="315"/>
      <c r="FR9" s="315"/>
      <c r="FS9" s="315"/>
      <c r="FT9" s="315"/>
      <c r="FU9" s="315"/>
      <c r="FV9" s="315"/>
      <c r="FW9" s="315"/>
      <c r="FX9" s="315"/>
      <c r="FY9" s="315"/>
      <c r="FZ9" s="315"/>
      <c r="GA9" s="315"/>
      <c r="GB9" s="315"/>
      <c r="GC9" s="315"/>
      <c r="GD9" s="315"/>
      <c r="GE9" s="315"/>
      <c r="GF9" s="315"/>
      <c r="GG9" s="315"/>
      <c r="GH9" s="315"/>
      <c r="GI9" s="315"/>
      <c r="GJ9" s="315"/>
      <c r="GK9" s="315"/>
      <c r="GL9" s="315"/>
      <c r="GM9" s="315"/>
      <c r="GN9" s="315"/>
      <c r="GO9" s="315"/>
      <c r="GP9" s="315"/>
      <c r="GQ9" s="315"/>
      <c r="GR9" s="315"/>
      <c r="GS9" s="315"/>
      <c r="GT9" s="315"/>
      <c r="GU9" s="315"/>
      <c r="GV9" s="315"/>
      <c r="GW9" s="315"/>
      <c r="GX9" s="315"/>
      <c r="GY9" s="315"/>
      <c r="GZ9" s="315"/>
      <c r="HA9" s="315"/>
      <c r="HB9" s="315"/>
      <c r="HC9" s="315"/>
      <c r="HD9" s="315"/>
      <c r="HE9" s="315"/>
      <c r="HF9" s="315"/>
      <c r="HG9" s="315"/>
      <c r="HH9" s="315"/>
      <c r="HI9" s="315"/>
      <c r="HJ9" s="315"/>
      <c r="HK9" s="315"/>
      <c r="HL9" s="315"/>
      <c r="HM9" s="315"/>
      <c r="HN9" s="315"/>
      <c r="HO9" s="315"/>
      <c r="HP9" s="315"/>
      <c r="HQ9" s="315"/>
      <c r="HR9" s="315"/>
      <c r="HS9" s="315"/>
      <c r="HT9" s="315"/>
      <c r="HU9" s="315"/>
      <c r="HV9" s="315"/>
      <c r="HW9" s="315"/>
      <c r="HX9" s="315"/>
      <c r="HY9" s="315"/>
      <c r="HZ9" s="315"/>
      <c r="IA9" s="315"/>
      <c r="IB9" s="315"/>
      <c r="IC9" s="315"/>
      <c r="ID9" s="315"/>
      <c r="IE9" s="315"/>
      <c r="IF9" s="315"/>
      <c r="IG9" s="315"/>
      <c r="IH9" s="315"/>
      <c r="II9" s="315"/>
      <c r="IJ9" s="315"/>
      <c r="IK9" s="315"/>
      <c r="IL9" s="315"/>
      <c r="IM9" s="315"/>
      <c r="IN9" s="315"/>
      <c r="IO9" s="315"/>
      <c r="IP9" s="315"/>
      <c r="IQ9" s="315"/>
      <c r="IR9" s="315"/>
      <c r="IS9" s="315"/>
      <c r="IT9" s="315"/>
      <c r="IU9" s="315"/>
      <c r="IV9" s="315"/>
      <c r="IW9" s="315"/>
      <c r="IX9" s="315"/>
      <c r="IY9" s="315"/>
      <c r="IZ9" s="315"/>
      <c r="JA9" s="315"/>
      <c r="JB9" s="315"/>
      <c r="JC9" s="315"/>
      <c r="JD9" s="315"/>
      <c r="JE9" s="315"/>
      <c r="JF9" s="315"/>
      <c r="JG9" s="315"/>
      <c r="JH9" s="315"/>
      <c r="JI9" s="315"/>
      <c r="JJ9" s="315"/>
      <c r="JK9" s="315"/>
      <c r="JL9" s="315"/>
      <c r="JM9" s="315"/>
      <c r="JN9" s="315"/>
      <c r="JO9" s="315"/>
      <c r="JP9" s="315"/>
      <c r="JQ9" s="315"/>
      <c r="JR9" s="315"/>
      <c r="JS9" s="315"/>
      <c r="JT9" s="315"/>
      <c r="JU9" s="315"/>
      <c r="JV9" s="315"/>
      <c r="JW9" s="315"/>
      <c r="JX9" s="315"/>
      <c r="JY9" s="315"/>
      <c r="JZ9" s="315"/>
      <c r="KA9" s="315"/>
      <c r="KB9" s="315"/>
      <c r="KC9" s="315"/>
      <c r="KD9" s="315"/>
      <c r="KE9" s="315"/>
      <c r="KF9" s="315"/>
      <c r="KG9" s="315"/>
      <c r="KH9" s="315"/>
      <c r="KI9" s="315"/>
      <c r="KJ9" s="315"/>
      <c r="KK9" s="315"/>
      <c r="KL9" s="315"/>
      <c r="KM9" s="315"/>
      <c r="KN9" s="315"/>
      <c r="KO9" s="315"/>
      <c r="KP9" s="315"/>
      <c r="KQ9" s="315"/>
      <c r="KR9" s="315"/>
      <c r="KS9" s="315"/>
      <c r="KT9" s="315"/>
      <c r="KU9" s="315"/>
      <c r="KV9" s="315"/>
      <c r="KW9" s="315"/>
      <c r="KX9" s="315"/>
      <c r="KY9" s="315"/>
      <c r="KZ9" s="315"/>
      <c r="LA9" s="315"/>
      <c r="LB9" s="315"/>
      <c r="LC9" s="315"/>
      <c r="LD9" s="315"/>
      <c r="LE9" s="315"/>
      <c r="LF9" s="315"/>
      <c r="LG9" s="315"/>
      <c r="LH9" s="315"/>
      <c r="LI9" s="315"/>
      <c r="LJ9" s="315"/>
      <c r="LK9" s="315"/>
      <c r="LL9" s="315"/>
      <c r="LM9" s="315"/>
      <c r="LN9" s="315"/>
      <c r="LO9" s="315"/>
      <c r="LP9" s="315"/>
      <c r="LQ9" s="315"/>
      <c r="LR9" s="315"/>
      <c r="LS9" s="315"/>
      <c r="LT9" s="315"/>
      <c r="LU9" s="315"/>
      <c r="LV9" s="315"/>
      <c r="LW9" s="315"/>
      <c r="LX9" s="315"/>
      <c r="LY9" s="315"/>
      <c r="LZ9" s="315"/>
      <c r="MA9" s="315"/>
      <c r="MB9" s="315"/>
      <c r="MC9" s="315"/>
      <c r="MD9" s="315"/>
      <c r="ME9" s="315"/>
      <c r="MF9" s="315"/>
      <c r="MG9" s="315"/>
      <c r="MH9" s="315"/>
      <c r="MI9" s="315"/>
      <c r="MJ9" s="315"/>
      <c r="MK9" s="315"/>
      <c r="ML9" s="315"/>
      <c r="MM9" s="315"/>
      <c r="MN9" s="315"/>
      <c r="MO9" s="315"/>
      <c r="MP9" s="315"/>
      <c r="MQ9" s="315"/>
      <c r="MR9" s="315"/>
      <c r="MS9" s="315"/>
      <c r="MT9" s="315"/>
      <c r="MU9" s="315"/>
      <c r="MV9" s="315"/>
      <c r="MW9" s="315"/>
      <c r="MX9" s="315"/>
      <c r="MY9" s="315"/>
      <c r="MZ9" s="315"/>
      <c r="NA9" s="315"/>
      <c r="NB9" s="315"/>
      <c r="NC9" s="315"/>
      <c r="ND9" s="315"/>
      <c r="NE9" s="315"/>
      <c r="NF9" s="315"/>
      <c r="NG9" s="315"/>
      <c r="NH9" s="315"/>
      <c r="NI9" s="315"/>
      <c r="NJ9" s="315"/>
      <c r="NK9" s="315"/>
      <c r="NL9" s="315"/>
      <c r="NM9" s="315"/>
      <c r="NN9" s="315"/>
      <c r="NO9" s="315"/>
      <c r="NP9" s="315"/>
      <c r="NQ9" s="315"/>
      <c r="NR9" s="315"/>
      <c r="NS9" s="315"/>
      <c r="NT9" s="315"/>
      <c r="NU9" s="315"/>
      <c r="NV9" s="315"/>
      <c r="NW9" s="315"/>
      <c r="NX9" s="315"/>
      <c r="NY9" s="315"/>
      <c r="NZ9" s="315"/>
      <c r="OA9" s="315"/>
      <c r="OB9" s="315"/>
      <c r="OC9" s="315"/>
      <c r="OD9" s="315"/>
      <c r="OE9" s="315"/>
      <c r="OF9" s="315"/>
      <c r="OG9" s="315"/>
      <c r="OH9" s="315"/>
      <c r="OI9" s="315"/>
      <c r="OJ9" s="315"/>
      <c r="OK9" s="315"/>
      <c r="OL9" s="315"/>
      <c r="OM9" s="315"/>
      <c r="ON9" s="315"/>
      <c r="OO9" s="315"/>
      <c r="OP9" s="315"/>
      <c r="OQ9" s="315"/>
      <c r="OR9" s="315"/>
      <c r="OS9" s="315"/>
      <c r="OT9" s="315"/>
      <c r="OU9" s="315"/>
      <c r="OV9" s="315"/>
      <c r="OW9" s="315"/>
      <c r="OX9" s="315"/>
      <c r="OY9" s="315"/>
      <c r="OZ9" s="315"/>
      <c r="PA9" s="315"/>
      <c r="PB9" s="315"/>
      <c r="PC9" s="315"/>
      <c r="PD9" s="315"/>
      <c r="PE9" s="315"/>
      <c r="PF9" s="315"/>
      <c r="PG9" s="315"/>
      <c r="PH9" s="315"/>
      <c r="PI9" s="315"/>
      <c r="PJ9" s="315"/>
      <c r="PK9" s="315"/>
      <c r="PL9" s="315"/>
      <c r="PM9" s="315"/>
      <c r="PN9" s="315"/>
      <c r="PO9" s="315"/>
      <c r="PP9" s="315"/>
      <c r="PQ9" s="315"/>
      <c r="PR9" s="315"/>
      <c r="PS9" s="315"/>
      <c r="PT9" s="315"/>
      <c r="PU9" s="315"/>
      <c r="PV9" s="315"/>
      <c r="PW9" s="315"/>
      <c r="PX9" s="315"/>
      <c r="PY9" s="315"/>
      <c r="PZ9" s="315"/>
      <c r="QA9" s="315"/>
      <c r="QB9" s="315"/>
      <c r="QC9" s="315"/>
      <c r="QD9" s="315"/>
      <c r="QE9" s="315"/>
      <c r="QF9" s="315"/>
      <c r="QG9" s="315"/>
      <c r="QH9" s="315"/>
      <c r="QI9" s="315"/>
      <c r="QJ9" s="315"/>
      <c r="QK9" s="315"/>
      <c r="QL9" s="315"/>
      <c r="QM9" s="315"/>
      <c r="QN9" s="315"/>
      <c r="QO9" s="315"/>
      <c r="QP9" s="315"/>
      <c r="QQ9" s="315"/>
      <c r="QR9" s="315"/>
      <c r="QS9" s="315"/>
      <c r="QT9" s="315"/>
      <c r="QU9" s="315"/>
      <c r="QV9" s="315"/>
      <c r="QW9" s="315"/>
      <c r="QX9" s="315"/>
      <c r="QY9" s="315"/>
      <c r="QZ9" s="315"/>
      <c r="RA9" s="315"/>
      <c r="RB9" s="315"/>
      <c r="RC9" s="315"/>
      <c r="RD9" s="315"/>
      <c r="RE9" s="315"/>
      <c r="RF9" s="315"/>
      <c r="RG9" s="315"/>
      <c r="RH9" s="315"/>
      <c r="RI9" s="315"/>
      <c r="RJ9" s="315"/>
      <c r="RK9" s="315"/>
      <c r="RL9" s="315"/>
      <c r="RM9" s="315"/>
      <c r="RN9" s="315"/>
      <c r="RO9" s="315"/>
      <c r="RP9" s="315"/>
      <c r="RQ9" s="315"/>
      <c r="RR9" s="315"/>
      <c r="RS9" s="315"/>
      <c r="RT9" s="315"/>
      <c r="RU9" s="315"/>
      <c r="RV9" s="315"/>
      <c r="RW9" s="315"/>
      <c r="RX9" s="315"/>
      <c r="RY9" s="315"/>
      <c r="RZ9" s="315"/>
      <c r="SA9" s="315"/>
      <c r="SB9" s="315"/>
      <c r="SC9" s="315"/>
      <c r="SD9" s="315"/>
      <c r="SE9" s="315"/>
      <c r="SF9" s="315"/>
      <c r="SG9" s="315"/>
      <c r="SH9" s="315"/>
      <c r="SI9" s="315"/>
      <c r="SJ9" s="315"/>
      <c r="SK9" s="315"/>
      <c r="SL9" s="315"/>
      <c r="SM9" s="315"/>
      <c r="SN9" s="315"/>
      <c r="SO9" s="315"/>
      <c r="SP9" s="315"/>
      <c r="SQ9" s="315"/>
      <c r="SR9" s="315"/>
      <c r="SS9" s="315"/>
      <c r="ST9" s="315"/>
      <c r="SU9" s="315"/>
      <c r="SV9" s="315"/>
      <c r="SW9" s="315"/>
      <c r="SX9" s="315"/>
      <c r="SY9" s="315"/>
      <c r="SZ9" s="315"/>
      <c r="TA9" s="315"/>
      <c r="TB9" s="315"/>
      <c r="TC9" s="315"/>
      <c r="TD9" s="315"/>
      <c r="TE9" s="315"/>
      <c r="TF9" s="315"/>
      <c r="TG9" s="315"/>
      <c r="TH9" s="315"/>
      <c r="TI9" s="315"/>
      <c r="TJ9" s="315"/>
      <c r="TK9" s="315"/>
      <c r="TL9" s="315"/>
      <c r="TM9" s="315"/>
      <c r="TN9" s="315"/>
      <c r="TO9" s="315"/>
      <c r="TP9" s="315"/>
      <c r="TQ9" s="315"/>
      <c r="TR9" s="315"/>
      <c r="TS9" s="315"/>
      <c r="TT9" s="315"/>
      <c r="TU9" s="315"/>
      <c r="TV9" s="315"/>
      <c r="TW9" s="315"/>
      <c r="TX9" s="315"/>
      <c r="TY9" s="315"/>
      <c r="TZ9" s="315"/>
      <c r="UA9" s="315"/>
      <c r="UB9" s="315"/>
      <c r="UC9" s="315"/>
      <c r="UD9" s="315"/>
      <c r="UE9" s="315"/>
      <c r="UF9" s="315"/>
      <c r="UG9" s="315"/>
      <c r="UH9" s="315"/>
      <c r="UI9" s="315"/>
      <c r="UJ9" s="315"/>
      <c r="UK9" s="315"/>
      <c r="UL9" s="315"/>
      <c r="UM9" s="315"/>
      <c r="UN9" s="315"/>
      <c r="UO9" s="315"/>
      <c r="UP9" s="315"/>
      <c r="UQ9" s="315"/>
      <c r="UR9" s="315"/>
      <c r="US9" s="315"/>
      <c r="UT9" s="315"/>
      <c r="UU9" s="315"/>
      <c r="UV9" s="315"/>
      <c r="UW9" s="315"/>
      <c r="UX9" s="315"/>
      <c r="UY9" s="315"/>
      <c r="UZ9" s="315"/>
      <c r="VA9" s="315"/>
      <c r="VB9" s="315"/>
      <c r="VC9" s="315"/>
      <c r="VD9" s="315"/>
      <c r="VE9" s="315"/>
      <c r="VF9" s="315"/>
      <c r="VG9" s="315"/>
      <c r="VH9" s="315"/>
      <c r="VI9" s="315"/>
      <c r="VJ9" s="315"/>
      <c r="VK9" s="315"/>
      <c r="VL9" s="315"/>
      <c r="VM9" s="315"/>
      <c r="VN9" s="315"/>
      <c r="VO9" s="315"/>
      <c r="VP9" s="315"/>
      <c r="VQ9" s="315"/>
      <c r="VR9" s="315"/>
      <c r="VS9" s="315"/>
      <c r="VT9" s="315"/>
      <c r="VU9" s="315"/>
      <c r="VV9" s="315"/>
      <c r="VW9" s="315"/>
      <c r="VX9" s="315"/>
      <c r="VY9" s="315"/>
      <c r="VZ9" s="315"/>
      <c r="WA9" s="315"/>
      <c r="WB9" s="315"/>
      <c r="WC9" s="315"/>
      <c r="WD9" s="315"/>
      <c r="WE9" s="315"/>
      <c r="WF9" s="315"/>
      <c r="WG9" s="315"/>
      <c r="WH9" s="315"/>
      <c r="WI9" s="315"/>
      <c r="WJ9" s="315"/>
      <c r="WK9" s="315"/>
      <c r="WL9" s="315"/>
      <c r="WM9" s="315"/>
      <c r="WN9" s="315"/>
      <c r="WO9" s="315"/>
      <c r="WP9" s="315"/>
      <c r="WQ9" s="315"/>
      <c r="WR9" s="315"/>
      <c r="WS9" s="315"/>
      <c r="WT9" s="315"/>
      <c r="WU9" s="315"/>
      <c r="WV9" s="315"/>
      <c r="WW9" s="315"/>
      <c r="WX9" s="315"/>
      <c r="WY9" s="315"/>
      <c r="WZ9" s="315"/>
      <c r="XA9" s="315"/>
      <c r="XB9" s="315"/>
      <c r="XC9" s="315"/>
      <c r="XD9" s="315"/>
      <c r="XE9" s="315"/>
      <c r="XF9" s="315"/>
      <c r="XG9" s="315"/>
      <c r="XH9" s="315"/>
      <c r="XI9" s="315"/>
      <c r="XJ9" s="315"/>
      <c r="XK9" s="315"/>
      <c r="XL9" s="315"/>
      <c r="XM9" s="315"/>
      <c r="XN9" s="315"/>
      <c r="XO9" s="315"/>
      <c r="XP9" s="315"/>
      <c r="XQ9" s="315"/>
      <c r="XR9" s="315"/>
      <c r="XS9" s="315"/>
      <c r="XT9" s="315"/>
      <c r="XU9" s="315"/>
      <c r="XV9" s="315"/>
      <c r="XW9" s="315"/>
      <c r="XX9" s="315"/>
      <c r="XY9" s="315"/>
      <c r="XZ9" s="315"/>
      <c r="YA9" s="315"/>
      <c r="YB9" s="315"/>
      <c r="YC9" s="315"/>
      <c r="YD9" s="315"/>
      <c r="YE9" s="315"/>
      <c r="YF9" s="315"/>
      <c r="YG9" s="315"/>
      <c r="YH9" s="315"/>
      <c r="YI9" s="315"/>
      <c r="YJ9" s="315"/>
      <c r="YK9" s="315"/>
      <c r="YL9" s="315"/>
      <c r="YM9" s="315"/>
      <c r="YN9" s="315"/>
      <c r="YO9" s="315"/>
      <c r="YP9" s="315"/>
      <c r="YQ9" s="315"/>
      <c r="YR9" s="315"/>
      <c r="YS9" s="315"/>
      <c r="YT9" s="315"/>
      <c r="YU9" s="315"/>
      <c r="YV9" s="315"/>
      <c r="YW9" s="315"/>
      <c r="YX9" s="315"/>
      <c r="YY9" s="315"/>
      <c r="YZ9" s="315"/>
      <c r="ZA9" s="315"/>
      <c r="ZB9" s="315"/>
      <c r="ZC9" s="315"/>
      <c r="ZD9" s="315"/>
      <c r="ZE9" s="315"/>
      <c r="ZF9" s="315"/>
      <c r="ZG9" s="315"/>
      <c r="ZH9" s="315"/>
      <c r="ZI9" s="315"/>
      <c r="ZJ9" s="315"/>
      <c r="ZK9" s="315"/>
      <c r="ZL9" s="315"/>
      <c r="ZM9" s="315"/>
      <c r="ZN9" s="315"/>
      <c r="ZO9" s="315"/>
      <c r="ZP9" s="315"/>
      <c r="ZQ9" s="315"/>
      <c r="ZR9" s="315"/>
      <c r="ZS9" s="315"/>
      <c r="ZT9" s="315"/>
      <c r="ZU9" s="315"/>
      <c r="ZV9" s="315"/>
      <c r="ZW9" s="315"/>
      <c r="ZX9" s="315"/>
      <c r="ZY9" s="315"/>
      <c r="ZZ9" s="315"/>
      <c r="AAA9" s="315"/>
      <c r="AAB9" s="315"/>
      <c r="AAC9" s="315"/>
      <c r="AAD9" s="315"/>
      <c r="AAE9" s="315"/>
      <c r="AAF9" s="315"/>
      <c r="AAG9" s="315"/>
      <c r="AAH9" s="315"/>
      <c r="AAI9" s="315"/>
      <c r="AAJ9" s="315"/>
      <c r="AAK9" s="315"/>
      <c r="AAL9" s="315"/>
      <c r="AAM9" s="315"/>
      <c r="AAN9" s="315"/>
      <c r="AAO9" s="315"/>
      <c r="AAP9" s="315"/>
      <c r="AAQ9" s="315"/>
      <c r="AAR9" s="315"/>
      <c r="AAS9" s="315"/>
      <c r="AAT9" s="315"/>
      <c r="AAU9" s="315"/>
      <c r="AAV9" s="315"/>
      <c r="AAW9" s="315"/>
      <c r="AAX9" s="315"/>
      <c r="AAY9" s="315"/>
      <c r="AAZ9" s="315"/>
      <c r="ABA9" s="315"/>
      <c r="ABB9" s="315"/>
      <c r="ABC9" s="315"/>
      <c r="ABD9" s="315"/>
      <c r="ABE9" s="315"/>
      <c r="ABF9" s="315"/>
      <c r="ABG9" s="315"/>
      <c r="ABH9" s="315"/>
      <c r="ABI9" s="315"/>
      <c r="ABJ9" s="315"/>
      <c r="ABK9" s="315"/>
      <c r="ABL9" s="315"/>
      <c r="ABM9" s="315"/>
      <c r="ABN9" s="315"/>
      <c r="ABO9" s="315"/>
      <c r="ABP9" s="315"/>
      <c r="ABQ9" s="315"/>
      <c r="ABR9" s="315"/>
      <c r="ABS9" s="315"/>
      <c r="ABT9" s="315"/>
      <c r="ABU9" s="315"/>
      <c r="ABV9" s="315"/>
      <c r="ABW9" s="315"/>
      <c r="ABX9" s="315"/>
      <c r="ABY9" s="315"/>
      <c r="ABZ9" s="315"/>
      <c r="ACA9" s="315"/>
      <c r="ACB9" s="315"/>
      <c r="ACC9" s="315"/>
      <c r="ACD9" s="315"/>
      <c r="ACE9" s="315"/>
      <c r="ACF9" s="315"/>
      <c r="ACG9" s="315"/>
      <c r="ACH9" s="315"/>
      <c r="ACI9" s="315"/>
      <c r="ACJ9" s="315"/>
      <c r="ACK9" s="315"/>
      <c r="ACL9" s="315"/>
      <c r="ACM9" s="315"/>
      <c r="ACN9" s="315"/>
      <c r="ACO9" s="315"/>
      <c r="ACP9" s="315"/>
      <c r="ACQ9" s="315"/>
      <c r="ACR9" s="315"/>
      <c r="ACS9" s="315"/>
      <c r="ACT9" s="315"/>
      <c r="ACU9" s="315"/>
      <c r="ACV9" s="315"/>
      <c r="ACW9" s="315"/>
      <c r="ACX9" s="315"/>
      <c r="ACY9" s="315"/>
      <c r="ACZ9" s="315"/>
      <c r="ADA9" s="315"/>
      <c r="ADB9" s="315"/>
      <c r="ADC9" s="315"/>
      <c r="ADD9" s="315"/>
      <c r="ADE9" s="315"/>
      <c r="ADF9" s="315"/>
      <c r="ADG9" s="315"/>
      <c r="ADH9" s="315"/>
      <c r="ADI9" s="315"/>
      <c r="ADJ9" s="315"/>
      <c r="ADK9" s="315"/>
      <c r="ADL9" s="315"/>
      <c r="ADM9" s="315"/>
      <c r="ADN9" s="315"/>
      <c r="ADO9" s="315"/>
      <c r="ADP9" s="315"/>
      <c r="ADQ9" s="315"/>
      <c r="ADR9" s="315"/>
      <c r="ADS9" s="315"/>
      <c r="ADT9" s="315"/>
      <c r="ADU9" s="315"/>
      <c r="ADV9" s="315"/>
      <c r="ADW9" s="315"/>
      <c r="ADX9" s="315"/>
      <c r="ADY9" s="315"/>
      <c r="ADZ9" s="315"/>
      <c r="AEA9" s="315"/>
      <c r="AEB9" s="315"/>
      <c r="AEC9" s="315"/>
      <c r="AED9" s="315"/>
      <c r="AEE9" s="315"/>
      <c r="AEF9" s="315"/>
      <c r="AEG9" s="315"/>
      <c r="AEH9" s="315"/>
      <c r="AEI9" s="315"/>
      <c r="AEJ9" s="315"/>
      <c r="AEK9" s="315"/>
      <c r="AEL9" s="315"/>
      <c r="AEM9" s="315"/>
      <c r="AEN9" s="315"/>
      <c r="AEO9" s="315"/>
      <c r="AEP9" s="315"/>
      <c r="AEQ9" s="315"/>
      <c r="AER9" s="315"/>
      <c r="AES9" s="315"/>
      <c r="AET9" s="315"/>
      <c r="AEU9" s="315"/>
      <c r="AEV9" s="315"/>
      <c r="AEW9" s="315"/>
      <c r="AEX9" s="315"/>
      <c r="AEY9" s="315"/>
      <c r="AEZ9" s="315"/>
      <c r="AFA9" s="315"/>
      <c r="AFB9" s="315"/>
      <c r="AFC9" s="315"/>
      <c r="AFD9" s="315"/>
      <c r="AFE9" s="315"/>
      <c r="AFF9" s="315"/>
      <c r="AFG9" s="315"/>
      <c r="AFH9" s="315"/>
      <c r="AFI9" s="315"/>
      <c r="AFJ9" s="315"/>
      <c r="AFK9" s="315"/>
      <c r="AFL9" s="315"/>
      <c r="AFM9" s="315"/>
      <c r="AFN9" s="315"/>
      <c r="AFO9" s="315"/>
      <c r="AFP9" s="315"/>
      <c r="AFQ9" s="315"/>
      <c r="AFR9" s="315"/>
      <c r="AFS9" s="315"/>
      <c r="AFT9" s="315"/>
      <c r="AFU9" s="315"/>
      <c r="AFV9" s="315"/>
      <c r="AFW9" s="315"/>
      <c r="AFX9" s="315"/>
      <c r="AFY9" s="315"/>
      <c r="AFZ9" s="315"/>
      <c r="AGA9" s="315"/>
      <c r="AGB9" s="315"/>
      <c r="AGC9" s="315"/>
      <c r="AGD9" s="315"/>
      <c r="AGE9" s="315"/>
      <c r="AGF9" s="315"/>
      <c r="AGG9" s="315"/>
      <c r="AGH9" s="315"/>
      <c r="AGI9" s="315"/>
      <c r="AGJ9" s="315"/>
      <c r="AGK9" s="315"/>
      <c r="AGL9" s="315"/>
      <c r="AGM9" s="315"/>
      <c r="AGN9" s="315"/>
      <c r="AGO9" s="315"/>
      <c r="AGP9" s="315"/>
      <c r="AGQ9" s="315"/>
      <c r="AGR9" s="315"/>
      <c r="AGS9" s="315"/>
      <c r="AGT9" s="315"/>
      <c r="AGU9" s="315"/>
      <c r="AGV9" s="315"/>
      <c r="AGW9" s="315"/>
      <c r="AGX9" s="315"/>
      <c r="AGY9" s="315"/>
      <c r="AGZ9" s="315"/>
      <c r="AHA9" s="315"/>
      <c r="AHB9" s="315"/>
      <c r="AHC9" s="315"/>
      <c r="AHD9" s="315"/>
      <c r="AHE9" s="315"/>
      <c r="AHF9" s="315"/>
      <c r="AHG9" s="315"/>
      <c r="AHH9" s="315"/>
      <c r="AHI9" s="315"/>
      <c r="AHJ9" s="315"/>
      <c r="AHK9" s="315"/>
      <c r="AHL9" s="315"/>
      <c r="AHM9" s="315"/>
      <c r="AHN9" s="315"/>
      <c r="AHO9" s="315"/>
      <c r="AHP9" s="315"/>
      <c r="AHQ9" s="315"/>
      <c r="AHR9" s="315"/>
      <c r="AHS9" s="315"/>
      <c r="AHT9" s="315"/>
      <c r="AHU9" s="315"/>
      <c r="AHV9" s="315"/>
      <c r="AHW9" s="315"/>
      <c r="AHX9" s="315"/>
      <c r="AHY9" s="315"/>
      <c r="AHZ9" s="315"/>
      <c r="AIA9" s="315"/>
      <c r="AIB9" s="315"/>
      <c r="AIC9" s="315"/>
      <c r="AID9" s="315"/>
      <c r="AIE9" s="315"/>
      <c r="AIF9" s="315"/>
      <c r="AIG9" s="315"/>
      <c r="AIH9" s="315"/>
      <c r="AII9" s="315"/>
      <c r="AIJ9" s="315"/>
    </row>
    <row r="10" spans="1:920" s="380" customFormat="1" ht="12.95" customHeight="1" x14ac:dyDescent="0.2">
      <c r="A10" s="389"/>
      <c r="B10" s="389"/>
      <c r="C10" s="389"/>
      <c r="D10" s="389"/>
      <c r="E10" s="939" t="str">
        <f>IF(OsnPodaci!A23="","",OsnPodaci!A23)</f>
        <v>1321000309675806</v>
      </c>
      <c r="F10" s="381"/>
      <c r="G10" s="315"/>
      <c r="H10" s="315"/>
      <c r="I10" s="376"/>
      <c r="J10" s="70"/>
      <c r="K10" s="377"/>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315"/>
      <c r="BA10" s="315"/>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315"/>
      <c r="BY10" s="315"/>
      <c r="BZ10" s="315"/>
      <c r="CA10" s="315"/>
      <c r="CB10" s="315"/>
      <c r="CC10" s="315"/>
      <c r="CD10" s="315"/>
      <c r="CE10" s="315"/>
      <c r="CF10" s="315"/>
      <c r="CG10" s="315"/>
      <c r="CH10" s="315"/>
      <c r="CI10" s="315"/>
      <c r="CJ10" s="315"/>
      <c r="CK10" s="315"/>
      <c r="CL10" s="315"/>
      <c r="CM10" s="315"/>
      <c r="CN10" s="315"/>
      <c r="CO10" s="315"/>
      <c r="CP10" s="315"/>
      <c r="CQ10" s="315"/>
      <c r="CR10" s="315"/>
      <c r="CS10" s="315"/>
      <c r="CT10" s="315"/>
      <c r="CU10" s="315"/>
      <c r="CV10" s="315"/>
      <c r="CW10" s="315"/>
      <c r="CX10" s="315"/>
      <c r="CY10" s="315"/>
      <c r="CZ10" s="315"/>
      <c r="DA10" s="315"/>
      <c r="DB10" s="315"/>
      <c r="DC10" s="315"/>
      <c r="DD10" s="315"/>
      <c r="DE10" s="315"/>
      <c r="DF10" s="315"/>
      <c r="DG10" s="315"/>
      <c r="DH10" s="315"/>
      <c r="DI10" s="315"/>
      <c r="DJ10" s="315"/>
      <c r="DK10" s="315"/>
      <c r="DL10" s="315"/>
      <c r="DM10" s="315"/>
      <c r="DN10" s="315"/>
      <c r="DO10" s="315"/>
      <c r="DP10" s="315"/>
      <c r="DQ10" s="315"/>
      <c r="DR10" s="315"/>
      <c r="DS10" s="315"/>
      <c r="DT10" s="315"/>
      <c r="DU10" s="315"/>
      <c r="DV10" s="315"/>
      <c r="DW10" s="315"/>
      <c r="DX10" s="315"/>
      <c r="DY10" s="315"/>
      <c r="DZ10" s="315"/>
      <c r="EA10" s="315"/>
      <c r="EB10" s="315"/>
      <c r="EC10" s="315"/>
      <c r="ED10" s="315"/>
      <c r="EE10" s="315"/>
      <c r="EF10" s="315"/>
      <c r="EG10" s="315"/>
      <c r="EH10" s="315"/>
      <c r="EI10" s="315"/>
      <c r="EJ10" s="315"/>
      <c r="EK10" s="315"/>
      <c r="EL10" s="315"/>
      <c r="EM10" s="315"/>
      <c r="EN10" s="315"/>
      <c r="EO10" s="315"/>
      <c r="EP10" s="315"/>
      <c r="EQ10" s="315"/>
      <c r="ER10" s="315"/>
      <c r="ES10" s="315"/>
      <c r="ET10" s="315"/>
      <c r="EU10" s="315"/>
      <c r="EV10" s="315"/>
      <c r="EW10" s="315"/>
      <c r="EX10" s="315"/>
      <c r="EY10" s="315"/>
      <c r="EZ10" s="315"/>
      <c r="FA10" s="315"/>
      <c r="FB10" s="315"/>
      <c r="FC10" s="315"/>
      <c r="FD10" s="315"/>
      <c r="FE10" s="315"/>
      <c r="FF10" s="315"/>
      <c r="FG10" s="315"/>
      <c r="FH10" s="315"/>
      <c r="FI10" s="315"/>
      <c r="FJ10" s="315"/>
      <c r="FK10" s="315"/>
      <c r="FL10" s="315"/>
      <c r="FM10" s="315"/>
      <c r="FN10" s="315"/>
      <c r="FO10" s="315"/>
      <c r="FP10" s="315"/>
      <c r="FQ10" s="315"/>
      <c r="FR10" s="315"/>
      <c r="FS10" s="315"/>
      <c r="FT10" s="315"/>
      <c r="FU10" s="315"/>
      <c r="FV10" s="315"/>
      <c r="FW10" s="315"/>
      <c r="FX10" s="315"/>
      <c r="FY10" s="315"/>
      <c r="FZ10" s="315"/>
      <c r="GA10" s="315"/>
      <c r="GB10" s="315"/>
      <c r="GC10" s="315"/>
      <c r="GD10" s="315"/>
      <c r="GE10" s="315"/>
      <c r="GF10" s="315"/>
      <c r="GG10" s="315"/>
      <c r="GH10" s="315"/>
      <c r="GI10" s="315"/>
      <c r="GJ10" s="315"/>
      <c r="GK10" s="315"/>
      <c r="GL10" s="315"/>
      <c r="GM10" s="315"/>
      <c r="GN10" s="315"/>
      <c r="GO10" s="315"/>
      <c r="GP10" s="315"/>
      <c r="GQ10" s="315"/>
      <c r="GR10" s="315"/>
      <c r="GS10" s="315"/>
      <c r="GT10" s="315"/>
      <c r="GU10" s="315"/>
      <c r="GV10" s="315"/>
      <c r="GW10" s="315"/>
      <c r="GX10" s="315"/>
      <c r="GY10" s="315"/>
      <c r="GZ10" s="315"/>
      <c r="HA10" s="315"/>
      <c r="HB10" s="315"/>
      <c r="HC10" s="315"/>
      <c r="HD10" s="315"/>
      <c r="HE10" s="315"/>
      <c r="HF10" s="315"/>
      <c r="HG10" s="315"/>
      <c r="HH10" s="315"/>
      <c r="HI10" s="315"/>
      <c r="HJ10" s="315"/>
      <c r="HK10" s="315"/>
      <c r="HL10" s="315"/>
      <c r="HM10" s="315"/>
      <c r="HN10" s="315"/>
      <c r="HO10" s="315"/>
      <c r="HP10" s="315"/>
      <c r="HQ10" s="315"/>
      <c r="HR10" s="315"/>
      <c r="HS10" s="315"/>
      <c r="HT10" s="315"/>
      <c r="HU10" s="315"/>
      <c r="HV10" s="315"/>
      <c r="HW10" s="315"/>
      <c r="HX10" s="315"/>
      <c r="HY10" s="315"/>
      <c r="HZ10" s="315"/>
      <c r="IA10" s="315"/>
      <c r="IB10" s="315"/>
      <c r="IC10" s="315"/>
      <c r="ID10" s="315"/>
      <c r="IE10" s="315"/>
      <c r="IF10" s="315"/>
      <c r="IG10" s="315"/>
      <c r="IH10" s="315"/>
      <c r="II10" s="315"/>
      <c r="IJ10" s="315"/>
      <c r="IK10" s="315"/>
      <c r="IL10" s="315"/>
      <c r="IM10" s="315"/>
      <c r="IN10" s="315"/>
      <c r="IO10" s="315"/>
      <c r="IP10" s="315"/>
      <c r="IQ10" s="315"/>
      <c r="IR10" s="315"/>
      <c r="IS10" s="315"/>
      <c r="IT10" s="315"/>
      <c r="IU10" s="315"/>
      <c r="IV10" s="315"/>
      <c r="IW10" s="315"/>
      <c r="IX10" s="315"/>
      <c r="IY10" s="315"/>
      <c r="IZ10" s="315"/>
      <c r="JA10" s="315"/>
      <c r="JB10" s="315"/>
      <c r="JC10" s="315"/>
      <c r="JD10" s="315"/>
      <c r="JE10" s="315"/>
      <c r="JF10" s="315"/>
      <c r="JG10" s="315"/>
      <c r="JH10" s="315"/>
      <c r="JI10" s="315"/>
      <c r="JJ10" s="315"/>
      <c r="JK10" s="315"/>
      <c r="JL10" s="315"/>
      <c r="JM10" s="315"/>
      <c r="JN10" s="315"/>
      <c r="JO10" s="315"/>
      <c r="JP10" s="315"/>
      <c r="JQ10" s="315"/>
      <c r="JR10" s="315"/>
      <c r="JS10" s="315"/>
      <c r="JT10" s="315"/>
      <c r="JU10" s="315"/>
      <c r="JV10" s="315"/>
      <c r="JW10" s="315"/>
      <c r="JX10" s="315"/>
      <c r="JY10" s="315"/>
      <c r="JZ10" s="315"/>
      <c r="KA10" s="315"/>
      <c r="KB10" s="315"/>
      <c r="KC10" s="315"/>
      <c r="KD10" s="315"/>
      <c r="KE10" s="315"/>
      <c r="KF10" s="315"/>
      <c r="KG10" s="315"/>
      <c r="KH10" s="315"/>
      <c r="KI10" s="315"/>
      <c r="KJ10" s="315"/>
      <c r="KK10" s="315"/>
      <c r="KL10" s="315"/>
      <c r="KM10" s="315"/>
      <c r="KN10" s="315"/>
      <c r="KO10" s="315"/>
      <c r="KP10" s="315"/>
      <c r="KQ10" s="315"/>
      <c r="KR10" s="315"/>
      <c r="KS10" s="315"/>
      <c r="KT10" s="315"/>
      <c r="KU10" s="315"/>
      <c r="KV10" s="315"/>
      <c r="KW10" s="315"/>
      <c r="KX10" s="315"/>
      <c r="KY10" s="315"/>
      <c r="KZ10" s="315"/>
      <c r="LA10" s="315"/>
      <c r="LB10" s="315"/>
      <c r="LC10" s="315"/>
      <c r="LD10" s="315"/>
      <c r="LE10" s="315"/>
      <c r="LF10" s="315"/>
      <c r="LG10" s="315"/>
      <c r="LH10" s="315"/>
      <c r="LI10" s="315"/>
      <c r="LJ10" s="315"/>
      <c r="LK10" s="315"/>
      <c r="LL10" s="315"/>
      <c r="LM10" s="315"/>
      <c r="LN10" s="315"/>
      <c r="LO10" s="315"/>
      <c r="LP10" s="315"/>
      <c r="LQ10" s="315"/>
      <c r="LR10" s="315"/>
      <c r="LS10" s="315"/>
      <c r="LT10" s="315"/>
      <c r="LU10" s="315"/>
      <c r="LV10" s="315"/>
      <c r="LW10" s="315"/>
      <c r="LX10" s="315"/>
      <c r="LY10" s="315"/>
      <c r="LZ10" s="315"/>
      <c r="MA10" s="315"/>
      <c r="MB10" s="315"/>
      <c r="MC10" s="315"/>
      <c r="MD10" s="315"/>
      <c r="ME10" s="315"/>
      <c r="MF10" s="315"/>
      <c r="MG10" s="315"/>
      <c r="MH10" s="315"/>
      <c r="MI10" s="315"/>
      <c r="MJ10" s="315"/>
      <c r="MK10" s="315"/>
      <c r="ML10" s="315"/>
      <c r="MM10" s="315"/>
      <c r="MN10" s="315"/>
      <c r="MO10" s="315"/>
      <c r="MP10" s="315"/>
      <c r="MQ10" s="315"/>
      <c r="MR10" s="315"/>
      <c r="MS10" s="315"/>
      <c r="MT10" s="315"/>
      <c r="MU10" s="315"/>
      <c r="MV10" s="315"/>
      <c r="MW10" s="315"/>
      <c r="MX10" s="315"/>
      <c r="MY10" s="315"/>
      <c r="MZ10" s="315"/>
      <c r="NA10" s="315"/>
      <c r="NB10" s="315"/>
      <c r="NC10" s="315"/>
      <c r="ND10" s="315"/>
      <c r="NE10" s="315"/>
      <c r="NF10" s="315"/>
      <c r="NG10" s="315"/>
      <c r="NH10" s="315"/>
      <c r="NI10" s="315"/>
      <c r="NJ10" s="315"/>
      <c r="NK10" s="315"/>
      <c r="NL10" s="315"/>
      <c r="NM10" s="315"/>
      <c r="NN10" s="315"/>
      <c r="NO10" s="315"/>
      <c r="NP10" s="315"/>
      <c r="NQ10" s="315"/>
      <c r="NR10" s="315"/>
      <c r="NS10" s="315"/>
      <c r="NT10" s="315"/>
      <c r="NU10" s="315"/>
      <c r="NV10" s="315"/>
      <c r="NW10" s="315"/>
      <c r="NX10" s="315"/>
      <c r="NY10" s="315"/>
      <c r="NZ10" s="315"/>
      <c r="OA10" s="315"/>
      <c r="OB10" s="315"/>
      <c r="OC10" s="315"/>
      <c r="OD10" s="315"/>
      <c r="OE10" s="315"/>
      <c r="OF10" s="315"/>
      <c r="OG10" s="315"/>
      <c r="OH10" s="315"/>
      <c r="OI10" s="315"/>
      <c r="OJ10" s="315"/>
      <c r="OK10" s="315"/>
      <c r="OL10" s="315"/>
      <c r="OM10" s="315"/>
      <c r="ON10" s="315"/>
      <c r="OO10" s="315"/>
      <c r="OP10" s="315"/>
      <c r="OQ10" s="315"/>
      <c r="OR10" s="315"/>
      <c r="OS10" s="315"/>
      <c r="OT10" s="315"/>
      <c r="OU10" s="315"/>
      <c r="OV10" s="315"/>
      <c r="OW10" s="315"/>
      <c r="OX10" s="315"/>
      <c r="OY10" s="315"/>
      <c r="OZ10" s="315"/>
      <c r="PA10" s="315"/>
      <c r="PB10" s="315"/>
      <c r="PC10" s="315"/>
      <c r="PD10" s="315"/>
      <c r="PE10" s="315"/>
      <c r="PF10" s="315"/>
      <c r="PG10" s="315"/>
      <c r="PH10" s="315"/>
      <c r="PI10" s="315"/>
      <c r="PJ10" s="315"/>
      <c r="PK10" s="315"/>
      <c r="PL10" s="315"/>
      <c r="PM10" s="315"/>
      <c r="PN10" s="315"/>
      <c r="PO10" s="315"/>
      <c r="PP10" s="315"/>
      <c r="PQ10" s="315"/>
      <c r="PR10" s="315"/>
      <c r="PS10" s="315"/>
      <c r="PT10" s="315"/>
      <c r="PU10" s="315"/>
      <c r="PV10" s="315"/>
      <c r="PW10" s="315"/>
      <c r="PX10" s="315"/>
      <c r="PY10" s="315"/>
      <c r="PZ10" s="315"/>
      <c r="QA10" s="315"/>
      <c r="QB10" s="315"/>
      <c r="QC10" s="315"/>
      <c r="QD10" s="315"/>
      <c r="QE10" s="315"/>
      <c r="QF10" s="315"/>
      <c r="QG10" s="315"/>
      <c r="QH10" s="315"/>
      <c r="QI10" s="315"/>
      <c r="QJ10" s="315"/>
      <c r="QK10" s="315"/>
      <c r="QL10" s="315"/>
      <c r="QM10" s="315"/>
      <c r="QN10" s="315"/>
      <c r="QO10" s="315"/>
      <c r="QP10" s="315"/>
      <c r="QQ10" s="315"/>
      <c r="QR10" s="315"/>
      <c r="QS10" s="315"/>
      <c r="QT10" s="315"/>
      <c r="QU10" s="315"/>
      <c r="QV10" s="315"/>
      <c r="QW10" s="315"/>
      <c r="QX10" s="315"/>
      <c r="QY10" s="315"/>
      <c r="QZ10" s="315"/>
      <c r="RA10" s="315"/>
      <c r="RB10" s="315"/>
      <c r="RC10" s="315"/>
      <c r="RD10" s="315"/>
      <c r="RE10" s="315"/>
      <c r="RF10" s="315"/>
      <c r="RG10" s="315"/>
      <c r="RH10" s="315"/>
      <c r="RI10" s="315"/>
      <c r="RJ10" s="315"/>
      <c r="RK10" s="315"/>
      <c r="RL10" s="315"/>
      <c r="RM10" s="315"/>
      <c r="RN10" s="315"/>
      <c r="RO10" s="315"/>
      <c r="RP10" s="315"/>
      <c r="RQ10" s="315"/>
      <c r="RR10" s="315"/>
      <c r="RS10" s="315"/>
      <c r="RT10" s="315"/>
      <c r="RU10" s="315"/>
      <c r="RV10" s="315"/>
      <c r="RW10" s="315"/>
      <c r="RX10" s="315"/>
      <c r="RY10" s="315"/>
      <c r="RZ10" s="315"/>
      <c r="SA10" s="315"/>
      <c r="SB10" s="315"/>
      <c r="SC10" s="315"/>
      <c r="SD10" s="315"/>
      <c r="SE10" s="315"/>
      <c r="SF10" s="315"/>
      <c r="SG10" s="315"/>
      <c r="SH10" s="315"/>
      <c r="SI10" s="315"/>
      <c r="SJ10" s="315"/>
      <c r="SK10" s="315"/>
      <c r="SL10" s="315"/>
      <c r="SM10" s="315"/>
      <c r="SN10" s="315"/>
      <c r="SO10" s="315"/>
      <c r="SP10" s="315"/>
      <c r="SQ10" s="315"/>
      <c r="SR10" s="315"/>
      <c r="SS10" s="315"/>
      <c r="ST10" s="315"/>
      <c r="SU10" s="315"/>
      <c r="SV10" s="315"/>
      <c r="SW10" s="315"/>
      <c r="SX10" s="315"/>
      <c r="SY10" s="315"/>
      <c r="SZ10" s="315"/>
      <c r="TA10" s="315"/>
      <c r="TB10" s="315"/>
      <c r="TC10" s="315"/>
      <c r="TD10" s="315"/>
      <c r="TE10" s="315"/>
      <c r="TF10" s="315"/>
      <c r="TG10" s="315"/>
      <c r="TH10" s="315"/>
      <c r="TI10" s="315"/>
      <c r="TJ10" s="315"/>
      <c r="TK10" s="315"/>
      <c r="TL10" s="315"/>
      <c r="TM10" s="315"/>
      <c r="TN10" s="315"/>
      <c r="TO10" s="315"/>
      <c r="TP10" s="315"/>
      <c r="TQ10" s="315"/>
      <c r="TR10" s="315"/>
      <c r="TS10" s="315"/>
      <c r="TT10" s="315"/>
      <c r="TU10" s="315"/>
      <c r="TV10" s="315"/>
      <c r="TW10" s="315"/>
      <c r="TX10" s="315"/>
      <c r="TY10" s="315"/>
      <c r="TZ10" s="315"/>
      <c r="UA10" s="315"/>
      <c r="UB10" s="315"/>
      <c r="UC10" s="315"/>
      <c r="UD10" s="315"/>
      <c r="UE10" s="315"/>
      <c r="UF10" s="315"/>
      <c r="UG10" s="315"/>
      <c r="UH10" s="315"/>
      <c r="UI10" s="315"/>
      <c r="UJ10" s="315"/>
      <c r="UK10" s="315"/>
      <c r="UL10" s="315"/>
      <c r="UM10" s="315"/>
      <c r="UN10" s="315"/>
      <c r="UO10" s="315"/>
      <c r="UP10" s="315"/>
      <c r="UQ10" s="315"/>
      <c r="UR10" s="315"/>
      <c r="US10" s="315"/>
      <c r="UT10" s="315"/>
      <c r="UU10" s="315"/>
      <c r="UV10" s="315"/>
      <c r="UW10" s="315"/>
      <c r="UX10" s="315"/>
      <c r="UY10" s="315"/>
      <c r="UZ10" s="315"/>
      <c r="VA10" s="315"/>
      <c r="VB10" s="315"/>
      <c r="VC10" s="315"/>
      <c r="VD10" s="315"/>
      <c r="VE10" s="315"/>
      <c r="VF10" s="315"/>
      <c r="VG10" s="315"/>
      <c r="VH10" s="315"/>
      <c r="VI10" s="315"/>
      <c r="VJ10" s="315"/>
      <c r="VK10" s="315"/>
      <c r="VL10" s="315"/>
      <c r="VM10" s="315"/>
      <c r="VN10" s="315"/>
      <c r="VO10" s="315"/>
      <c r="VP10" s="315"/>
      <c r="VQ10" s="315"/>
      <c r="VR10" s="315"/>
      <c r="VS10" s="315"/>
      <c r="VT10" s="315"/>
      <c r="VU10" s="315"/>
      <c r="VV10" s="315"/>
      <c r="VW10" s="315"/>
      <c r="VX10" s="315"/>
      <c r="VY10" s="315"/>
      <c r="VZ10" s="315"/>
      <c r="WA10" s="315"/>
      <c r="WB10" s="315"/>
      <c r="WC10" s="315"/>
      <c r="WD10" s="315"/>
      <c r="WE10" s="315"/>
      <c r="WF10" s="315"/>
      <c r="WG10" s="315"/>
      <c r="WH10" s="315"/>
      <c r="WI10" s="315"/>
      <c r="WJ10" s="315"/>
      <c r="WK10" s="315"/>
      <c r="WL10" s="315"/>
      <c r="WM10" s="315"/>
      <c r="WN10" s="315"/>
      <c r="WO10" s="315"/>
      <c r="WP10" s="315"/>
      <c r="WQ10" s="315"/>
      <c r="WR10" s="315"/>
      <c r="WS10" s="315"/>
      <c r="WT10" s="315"/>
      <c r="WU10" s="315"/>
      <c r="WV10" s="315"/>
      <c r="WW10" s="315"/>
      <c r="WX10" s="315"/>
      <c r="WY10" s="315"/>
      <c r="WZ10" s="315"/>
      <c r="XA10" s="315"/>
      <c r="XB10" s="315"/>
      <c r="XC10" s="315"/>
      <c r="XD10" s="315"/>
      <c r="XE10" s="315"/>
      <c r="XF10" s="315"/>
      <c r="XG10" s="315"/>
      <c r="XH10" s="315"/>
      <c r="XI10" s="315"/>
      <c r="XJ10" s="315"/>
      <c r="XK10" s="315"/>
      <c r="XL10" s="315"/>
      <c r="XM10" s="315"/>
      <c r="XN10" s="315"/>
      <c r="XO10" s="315"/>
      <c r="XP10" s="315"/>
      <c r="XQ10" s="315"/>
      <c r="XR10" s="315"/>
      <c r="XS10" s="315"/>
      <c r="XT10" s="315"/>
      <c r="XU10" s="315"/>
      <c r="XV10" s="315"/>
      <c r="XW10" s="315"/>
      <c r="XX10" s="315"/>
      <c r="XY10" s="315"/>
      <c r="XZ10" s="315"/>
      <c r="YA10" s="315"/>
      <c r="YB10" s="315"/>
      <c r="YC10" s="315"/>
      <c r="YD10" s="315"/>
      <c r="YE10" s="315"/>
      <c r="YF10" s="315"/>
      <c r="YG10" s="315"/>
      <c r="YH10" s="315"/>
      <c r="YI10" s="315"/>
      <c r="YJ10" s="315"/>
      <c r="YK10" s="315"/>
      <c r="YL10" s="315"/>
      <c r="YM10" s="315"/>
      <c r="YN10" s="315"/>
      <c r="YO10" s="315"/>
      <c r="YP10" s="315"/>
      <c r="YQ10" s="315"/>
      <c r="YR10" s="315"/>
      <c r="YS10" s="315"/>
      <c r="YT10" s="315"/>
      <c r="YU10" s="315"/>
      <c r="YV10" s="315"/>
      <c r="YW10" s="315"/>
      <c r="YX10" s="315"/>
      <c r="YY10" s="315"/>
      <c r="YZ10" s="315"/>
      <c r="ZA10" s="315"/>
      <c r="ZB10" s="315"/>
      <c r="ZC10" s="315"/>
      <c r="ZD10" s="315"/>
      <c r="ZE10" s="315"/>
      <c r="ZF10" s="315"/>
      <c r="ZG10" s="315"/>
      <c r="ZH10" s="315"/>
      <c r="ZI10" s="315"/>
      <c r="ZJ10" s="315"/>
      <c r="ZK10" s="315"/>
      <c r="ZL10" s="315"/>
      <c r="ZM10" s="315"/>
      <c r="ZN10" s="315"/>
      <c r="ZO10" s="315"/>
      <c r="ZP10" s="315"/>
      <c r="ZQ10" s="315"/>
      <c r="ZR10" s="315"/>
      <c r="ZS10" s="315"/>
      <c r="ZT10" s="315"/>
      <c r="ZU10" s="315"/>
      <c r="ZV10" s="315"/>
      <c r="ZW10" s="315"/>
      <c r="ZX10" s="315"/>
      <c r="ZY10" s="315"/>
      <c r="ZZ10" s="315"/>
      <c r="AAA10" s="315"/>
      <c r="AAB10" s="315"/>
      <c r="AAC10" s="315"/>
      <c r="AAD10" s="315"/>
      <c r="AAE10" s="315"/>
      <c r="AAF10" s="315"/>
      <c r="AAG10" s="315"/>
      <c r="AAH10" s="315"/>
      <c r="AAI10" s="315"/>
      <c r="AAJ10" s="315"/>
      <c r="AAK10" s="315"/>
      <c r="AAL10" s="315"/>
      <c r="AAM10" s="315"/>
      <c r="AAN10" s="315"/>
      <c r="AAO10" s="315"/>
      <c r="AAP10" s="315"/>
      <c r="AAQ10" s="315"/>
      <c r="AAR10" s="315"/>
      <c r="AAS10" s="315"/>
      <c r="AAT10" s="315"/>
      <c r="AAU10" s="315"/>
      <c r="AAV10" s="315"/>
      <c r="AAW10" s="315"/>
      <c r="AAX10" s="315"/>
      <c r="AAY10" s="315"/>
      <c r="AAZ10" s="315"/>
      <c r="ABA10" s="315"/>
      <c r="ABB10" s="315"/>
      <c r="ABC10" s="315"/>
      <c r="ABD10" s="315"/>
      <c r="ABE10" s="315"/>
      <c r="ABF10" s="315"/>
      <c r="ABG10" s="315"/>
      <c r="ABH10" s="315"/>
      <c r="ABI10" s="315"/>
      <c r="ABJ10" s="315"/>
      <c r="ABK10" s="315"/>
      <c r="ABL10" s="315"/>
      <c r="ABM10" s="315"/>
      <c r="ABN10" s="315"/>
      <c r="ABO10" s="315"/>
      <c r="ABP10" s="315"/>
      <c r="ABQ10" s="315"/>
      <c r="ABR10" s="315"/>
      <c r="ABS10" s="315"/>
      <c r="ABT10" s="315"/>
      <c r="ABU10" s="315"/>
      <c r="ABV10" s="315"/>
      <c r="ABW10" s="315"/>
      <c r="ABX10" s="315"/>
      <c r="ABY10" s="315"/>
      <c r="ABZ10" s="315"/>
      <c r="ACA10" s="315"/>
      <c r="ACB10" s="315"/>
      <c r="ACC10" s="315"/>
      <c r="ACD10" s="315"/>
      <c r="ACE10" s="315"/>
      <c r="ACF10" s="315"/>
      <c r="ACG10" s="315"/>
      <c r="ACH10" s="315"/>
      <c r="ACI10" s="315"/>
      <c r="ACJ10" s="315"/>
      <c r="ACK10" s="315"/>
      <c r="ACL10" s="315"/>
      <c r="ACM10" s="315"/>
      <c r="ACN10" s="315"/>
      <c r="ACO10" s="315"/>
      <c r="ACP10" s="315"/>
      <c r="ACQ10" s="315"/>
      <c r="ACR10" s="315"/>
      <c r="ACS10" s="315"/>
      <c r="ACT10" s="315"/>
      <c r="ACU10" s="315"/>
      <c r="ACV10" s="315"/>
      <c r="ACW10" s="315"/>
      <c r="ACX10" s="315"/>
      <c r="ACY10" s="315"/>
      <c r="ACZ10" s="315"/>
      <c r="ADA10" s="315"/>
      <c r="ADB10" s="315"/>
      <c r="ADC10" s="315"/>
      <c r="ADD10" s="315"/>
      <c r="ADE10" s="315"/>
      <c r="ADF10" s="315"/>
      <c r="ADG10" s="315"/>
      <c r="ADH10" s="315"/>
      <c r="ADI10" s="315"/>
      <c r="ADJ10" s="315"/>
      <c r="ADK10" s="315"/>
      <c r="ADL10" s="315"/>
      <c r="ADM10" s="315"/>
      <c r="ADN10" s="315"/>
      <c r="ADO10" s="315"/>
      <c r="ADP10" s="315"/>
      <c r="ADQ10" s="315"/>
      <c r="ADR10" s="315"/>
      <c r="ADS10" s="315"/>
      <c r="ADT10" s="315"/>
      <c r="ADU10" s="315"/>
      <c r="ADV10" s="315"/>
      <c r="ADW10" s="315"/>
      <c r="ADX10" s="315"/>
      <c r="ADY10" s="315"/>
      <c r="ADZ10" s="315"/>
      <c r="AEA10" s="315"/>
      <c r="AEB10" s="315"/>
      <c r="AEC10" s="315"/>
      <c r="AED10" s="315"/>
      <c r="AEE10" s="315"/>
      <c r="AEF10" s="315"/>
      <c r="AEG10" s="315"/>
      <c r="AEH10" s="315"/>
      <c r="AEI10" s="315"/>
      <c r="AEJ10" s="315"/>
      <c r="AEK10" s="315"/>
      <c r="AEL10" s="315"/>
      <c r="AEM10" s="315"/>
      <c r="AEN10" s="315"/>
      <c r="AEO10" s="315"/>
      <c r="AEP10" s="315"/>
      <c r="AEQ10" s="315"/>
      <c r="AER10" s="315"/>
      <c r="AES10" s="315"/>
      <c r="AET10" s="315"/>
      <c r="AEU10" s="315"/>
      <c r="AEV10" s="315"/>
      <c r="AEW10" s="315"/>
      <c r="AEX10" s="315"/>
      <c r="AEY10" s="315"/>
      <c r="AEZ10" s="315"/>
      <c r="AFA10" s="315"/>
      <c r="AFB10" s="315"/>
      <c r="AFC10" s="315"/>
      <c r="AFD10" s="315"/>
      <c r="AFE10" s="315"/>
      <c r="AFF10" s="315"/>
      <c r="AFG10" s="315"/>
      <c r="AFH10" s="315"/>
      <c r="AFI10" s="315"/>
      <c r="AFJ10" s="315"/>
      <c r="AFK10" s="315"/>
      <c r="AFL10" s="315"/>
      <c r="AFM10" s="315"/>
      <c r="AFN10" s="315"/>
      <c r="AFO10" s="315"/>
      <c r="AFP10" s="315"/>
      <c r="AFQ10" s="315"/>
      <c r="AFR10" s="315"/>
      <c r="AFS10" s="315"/>
      <c r="AFT10" s="315"/>
      <c r="AFU10" s="315"/>
      <c r="AFV10" s="315"/>
      <c r="AFW10" s="315"/>
      <c r="AFX10" s="315"/>
      <c r="AFY10" s="315"/>
      <c r="AFZ10" s="315"/>
      <c r="AGA10" s="315"/>
      <c r="AGB10" s="315"/>
      <c r="AGC10" s="315"/>
      <c r="AGD10" s="315"/>
      <c r="AGE10" s="315"/>
      <c r="AGF10" s="315"/>
      <c r="AGG10" s="315"/>
      <c r="AGH10" s="315"/>
      <c r="AGI10" s="315"/>
      <c r="AGJ10" s="315"/>
      <c r="AGK10" s="315"/>
      <c r="AGL10" s="315"/>
      <c r="AGM10" s="315"/>
      <c r="AGN10" s="315"/>
      <c r="AGO10" s="315"/>
      <c r="AGP10" s="315"/>
      <c r="AGQ10" s="315"/>
      <c r="AGR10" s="315"/>
      <c r="AGS10" s="315"/>
      <c r="AGT10" s="315"/>
      <c r="AGU10" s="315"/>
      <c r="AGV10" s="315"/>
      <c r="AGW10" s="315"/>
      <c r="AGX10" s="315"/>
      <c r="AGY10" s="315"/>
      <c r="AGZ10" s="315"/>
      <c r="AHA10" s="315"/>
      <c r="AHB10" s="315"/>
      <c r="AHC10" s="315"/>
      <c r="AHD10" s="315"/>
      <c r="AHE10" s="315"/>
      <c r="AHF10" s="315"/>
      <c r="AHG10" s="315"/>
      <c r="AHH10" s="315"/>
      <c r="AHI10" s="315"/>
      <c r="AHJ10" s="315"/>
      <c r="AHK10" s="315"/>
      <c r="AHL10" s="315"/>
      <c r="AHM10" s="315"/>
      <c r="AHN10" s="315"/>
      <c r="AHO10" s="315"/>
      <c r="AHP10" s="315"/>
      <c r="AHQ10" s="315"/>
      <c r="AHR10" s="315"/>
      <c r="AHS10" s="315"/>
      <c r="AHT10" s="315"/>
      <c r="AHU10" s="315"/>
      <c r="AHV10" s="315"/>
      <c r="AHW10" s="315"/>
      <c r="AHX10" s="315"/>
      <c r="AHY10" s="315"/>
      <c r="AHZ10" s="315"/>
      <c r="AIA10" s="315"/>
      <c r="AIB10" s="315"/>
      <c r="AIC10" s="315"/>
      <c r="AID10" s="315"/>
      <c r="AIE10" s="315"/>
      <c r="AIF10" s="315"/>
      <c r="AIG10" s="315"/>
      <c r="AIH10" s="315"/>
      <c r="AII10" s="315"/>
      <c r="AIJ10" s="315"/>
    </row>
    <row r="11" spans="1:920" s="380" customFormat="1" ht="12.95" customHeight="1" x14ac:dyDescent="0.25">
      <c r="A11" s="389"/>
      <c r="B11" s="389"/>
      <c r="C11" s="389"/>
      <c r="D11" s="389"/>
      <c r="E11" s="941" t="s">
        <v>1950</v>
      </c>
      <c r="F11" s="381"/>
      <c r="G11" s="315"/>
      <c r="H11" s="315"/>
      <c r="I11" s="376"/>
      <c r="J11" s="377"/>
      <c r="K11" s="377"/>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315"/>
      <c r="BA11" s="315"/>
      <c r="BB11" s="315"/>
      <c r="BC11" s="315"/>
      <c r="BD11" s="315"/>
      <c r="BE11" s="315"/>
      <c r="BF11" s="315"/>
      <c r="BG11" s="315"/>
      <c r="BH11" s="315"/>
      <c r="BI11" s="315"/>
      <c r="BJ11" s="315"/>
      <c r="BK11" s="315"/>
      <c r="BL11" s="315"/>
      <c r="BM11" s="315"/>
      <c r="BN11" s="315"/>
      <c r="BO11" s="315"/>
      <c r="BP11" s="315"/>
      <c r="BQ11" s="315"/>
      <c r="BR11" s="315"/>
      <c r="BS11" s="315"/>
      <c r="BT11" s="315"/>
      <c r="BU11" s="315"/>
      <c r="BV11" s="315"/>
      <c r="BW11" s="315"/>
      <c r="BX11" s="315"/>
      <c r="BY11" s="315"/>
      <c r="BZ11" s="315"/>
      <c r="CA11" s="315"/>
      <c r="CB11" s="315"/>
      <c r="CC11" s="315"/>
      <c r="CD11" s="315"/>
      <c r="CE11" s="315"/>
      <c r="CF11" s="315"/>
      <c r="CG11" s="315"/>
      <c r="CH11" s="315"/>
      <c r="CI11" s="315"/>
      <c r="CJ11" s="315"/>
      <c r="CK11" s="315"/>
      <c r="CL11" s="315"/>
      <c r="CM11" s="315"/>
      <c r="CN11" s="315"/>
      <c r="CO11" s="315"/>
      <c r="CP11" s="315"/>
      <c r="CQ11" s="315"/>
      <c r="CR11" s="315"/>
      <c r="CS11" s="315"/>
      <c r="CT11" s="315"/>
      <c r="CU11" s="315"/>
      <c r="CV11" s="315"/>
      <c r="CW11" s="315"/>
      <c r="CX11" s="315"/>
      <c r="CY11" s="315"/>
      <c r="CZ11" s="315"/>
      <c r="DA11" s="315"/>
      <c r="DB11" s="315"/>
      <c r="DC11" s="315"/>
      <c r="DD11" s="315"/>
      <c r="DE11" s="315"/>
      <c r="DF11" s="315"/>
      <c r="DG11" s="315"/>
      <c r="DH11" s="315"/>
      <c r="DI11" s="315"/>
      <c r="DJ11" s="315"/>
      <c r="DK11" s="315"/>
      <c r="DL11" s="315"/>
      <c r="DM11" s="315"/>
      <c r="DN11" s="315"/>
      <c r="DO11" s="315"/>
      <c r="DP11" s="315"/>
      <c r="DQ11" s="315"/>
      <c r="DR11" s="315"/>
      <c r="DS11" s="315"/>
      <c r="DT11" s="315"/>
      <c r="DU11" s="315"/>
      <c r="DV11" s="315"/>
      <c r="DW11" s="315"/>
      <c r="DX11" s="315"/>
      <c r="DY11" s="315"/>
      <c r="DZ11" s="315"/>
      <c r="EA11" s="315"/>
      <c r="EB11" s="315"/>
      <c r="EC11" s="315"/>
      <c r="ED11" s="315"/>
      <c r="EE11" s="315"/>
      <c r="EF11" s="315"/>
      <c r="EG11" s="315"/>
      <c r="EH11" s="315"/>
      <c r="EI11" s="315"/>
      <c r="EJ11" s="315"/>
      <c r="EK11" s="315"/>
      <c r="EL11" s="315"/>
      <c r="EM11" s="315"/>
      <c r="EN11" s="315"/>
      <c r="EO11" s="315"/>
      <c r="EP11" s="315"/>
      <c r="EQ11" s="315"/>
      <c r="ER11" s="315"/>
      <c r="ES11" s="315"/>
      <c r="ET11" s="315"/>
      <c r="EU11" s="315"/>
      <c r="EV11" s="315"/>
      <c r="EW11" s="315"/>
      <c r="EX11" s="315"/>
      <c r="EY11" s="315"/>
      <c r="EZ11" s="315"/>
      <c r="FA11" s="315"/>
      <c r="FB11" s="315"/>
      <c r="FC11" s="315"/>
      <c r="FD11" s="315"/>
      <c r="FE11" s="315"/>
      <c r="FF11" s="315"/>
      <c r="FG11" s="315"/>
      <c r="FH11" s="315"/>
      <c r="FI11" s="315"/>
      <c r="FJ11" s="315"/>
      <c r="FK11" s="315"/>
      <c r="FL11" s="315"/>
      <c r="FM11" s="315"/>
      <c r="FN11" s="315"/>
      <c r="FO11" s="315"/>
      <c r="FP11" s="315"/>
      <c r="FQ11" s="315"/>
      <c r="FR11" s="315"/>
      <c r="FS11" s="315"/>
      <c r="FT11" s="315"/>
      <c r="FU11" s="315"/>
      <c r="FV11" s="315"/>
      <c r="FW11" s="315"/>
      <c r="FX11" s="315"/>
      <c r="FY11" s="315"/>
      <c r="FZ11" s="315"/>
      <c r="GA11" s="315"/>
      <c r="GB11" s="315"/>
      <c r="GC11" s="315"/>
      <c r="GD11" s="315"/>
      <c r="GE11" s="315"/>
      <c r="GF11" s="315"/>
      <c r="GG11" s="315"/>
      <c r="GH11" s="315"/>
      <c r="GI11" s="315"/>
      <c r="GJ11" s="315"/>
      <c r="GK11" s="315"/>
      <c r="GL11" s="315"/>
      <c r="GM11" s="315"/>
      <c r="GN11" s="315"/>
      <c r="GO11" s="315"/>
      <c r="GP11" s="315"/>
      <c r="GQ11" s="315"/>
      <c r="GR11" s="315"/>
      <c r="GS11" s="315"/>
      <c r="GT11" s="315"/>
      <c r="GU11" s="315"/>
      <c r="GV11" s="315"/>
      <c r="GW11" s="315"/>
      <c r="GX11" s="315"/>
      <c r="GY11" s="315"/>
      <c r="GZ11" s="315"/>
      <c r="HA11" s="315"/>
      <c r="HB11" s="315"/>
      <c r="HC11" s="315"/>
      <c r="HD11" s="315"/>
      <c r="HE11" s="315"/>
      <c r="HF11" s="315"/>
      <c r="HG11" s="315"/>
      <c r="HH11" s="315"/>
      <c r="HI11" s="315"/>
      <c r="HJ11" s="315"/>
      <c r="HK11" s="315"/>
      <c r="HL11" s="315"/>
      <c r="HM11" s="315"/>
      <c r="HN11" s="315"/>
      <c r="HO11" s="315"/>
      <c r="HP11" s="315"/>
      <c r="HQ11" s="315"/>
      <c r="HR11" s="315"/>
      <c r="HS11" s="315"/>
      <c r="HT11" s="315"/>
      <c r="HU11" s="315"/>
      <c r="HV11" s="315"/>
      <c r="HW11" s="315"/>
      <c r="HX11" s="315"/>
      <c r="HY11" s="315"/>
      <c r="HZ11" s="315"/>
      <c r="IA11" s="315"/>
      <c r="IB11" s="315"/>
      <c r="IC11" s="315"/>
      <c r="ID11" s="315"/>
      <c r="IE11" s="315"/>
      <c r="IF11" s="315"/>
      <c r="IG11" s="315"/>
      <c r="IH11" s="315"/>
      <c r="II11" s="315"/>
      <c r="IJ11" s="315"/>
      <c r="IK11" s="315"/>
      <c r="IL11" s="315"/>
      <c r="IM11" s="315"/>
      <c r="IN11" s="315"/>
      <c r="IO11" s="315"/>
      <c r="IP11" s="315"/>
      <c r="IQ11" s="315"/>
      <c r="IR11" s="315"/>
      <c r="IS11" s="315"/>
      <c r="IT11" s="315"/>
      <c r="IU11" s="315"/>
      <c r="IV11" s="315"/>
      <c r="IW11" s="315"/>
      <c r="IX11" s="315"/>
      <c r="IY11" s="315"/>
      <c r="IZ11" s="315"/>
      <c r="JA11" s="315"/>
      <c r="JB11" s="315"/>
      <c r="JC11" s="315"/>
      <c r="JD11" s="315"/>
      <c r="JE11" s="315"/>
      <c r="JF11" s="315"/>
      <c r="JG11" s="315"/>
      <c r="JH11" s="315"/>
      <c r="JI11" s="315"/>
      <c r="JJ11" s="315"/>
      <c r="JK11" s="315"/>
      <c r="JL11" s="315"/>
      <c r="JM11" s="315"/>
      <c r="JN11" s="315"/>
      <c r="JO11" s="315"/>
      <c r="JP11" s="315"/>
      <c r="JQ11" s="315"/>
      <c r="JR11" s="315"/>
      <c r="JS11" s="315"/>
      <c r="JT11" s="315"/>
      <c r="JU11" s="315"/>
      <c r="JV11" s="315"/>
      <c r="JW11" s="315"/>
      <c r="JX11" s="315"/>
      <c r="JY11" s="315"/>
      <c r="JZ11" s="315"/>
      <c r="KA11" s="315"/>
      <c r="KB11" s="315"/>
      <c r="KC11" s="315"/>
      <c r="KD11" s="315"/>
      <c r="KE11" s="315"/>
      <c r="KF11" s="315"/>
      <c r="KG11" s="315"/>
      <c r="KH11" s="315"/>
      <c r="KI11" s="315"/>
      <c r="KJ11" s="315"/>
      <c r="KK11" s="315"/>
      <c r="KL11" s="315"/>
      <c r="KM11" s="315"/>
      <c r="KN11" s="315"/>
      <c r="KO11" s="315"/>
      <c r="KP11" s="315"/>
      <c r="KQ11" s="315"/>
      <c r="KR11" s="315"/>
      <c r="KS11" s="315"/>
      <c r="KT11" s="315"/>
      <c r="KU11" s="315"/>
      <c r="KV11" s="315"/>
      <c r="KW11" s="315"/>
      <c r="KX11" s="315"/>
      <c r="KY11" s="315"/>
      <c r="KZ11" s="315"/>
      <c r="LA11" s="315"/>
      <c r="LB11" s="315"/>
      <c r="LC11" s="315"/>
      <c r="LD11" s="315"/>
      <c r="LE11" s="315"/>
      <c r="LF11" s="315"/>
      <c r="LG11" s="315"/>
      <c r="LH11" s="315"/>
      <c r="LI11" s="315"/>
      <c r="LJ11" s="315"/>
      <c r="LK11" s="315"/>
      <c r="LL11" s="315"/>
      <c r="LM11" s="315"/>
      <c r="LN11" s="315"/>
      <c r="LO11" s="315"/>
      <c r="LP11" s="315"/>
      <c r="LQ11" s="315"/>
      <c r="LR11" s="315"/>
      <c r="LS11" s="315"/>
      <c r="LT11" s="315"/>
      <c r="LU11" s="315"/>
      <c r="LV11" s="315"/>
      <c r="LW11" s="315"/>
      <c r="LX11" s="315"/>
      <c r="LY11" s="315"/>
      <c r="LZ11" s="315"/>
      <c r="MA11" s="315"/>
      <c r="MB11" s="315"/>
      <c r="MC11" s="315"/>
      <c r="MD11" s="315"/>
      <c r="ME11" s="315"/>
      <c r="MF11" s="315"/>
      <c r="MG11" s="315"/>
      <c r="MH11" s="315"/>
      <c r="MI11" s="315"/>
      <c r="MJ11" s="315"/>
      <c r="MK11" s="315"/>
      <c r="ML11" s="315"/>
      <c r="MM11" s="315"/>
      <c r="MN11" s="315"/>
      <c r="MO11" s="315"/>
      <c r="MP11" s="315"/>
      <c r="MQ11" s="315"/>
      <c r="MR11" s="315"/>
      <c r="MS11" s="315"/>
      <c r="MT11" s="315"/>
      <c r="MU11" s="315"/>
      <c r="MV11" s="315"/>
      <c r="MW11" s="315"/>
      <c r="MX11" s="315"/>
      <c r="MY11" s="315"/>
      <c r="MZ11" s="315"/>
      <c r="NA11" s="315"/>
      <c r="NB11" s="315"/>
      <c r="NC11" s="315"/>
      <c r="ND11" s="315"/>
      <c r="NE11" s="315"/>
      <c r="NF11" s="315"/>
      <c r="NG11" s="315"/>
      <c r="NH11" s="315"/>
      <c r="NI11" s="315"/>
      <c r="NJ11" s="315"/>
      <c r="NK11" s="315"/>
      <c r="NL11" s="315"/>
      <c r="NM11" s="315"/>
      <c r="NN11" s="315"/>
      <c r="NO11" s="315"/>
      <c r="NP11" s="315"/>
      <c r="NQ11" s="315"/>
      <c r="NR11" s="315"/>
      <c r="NS11" s="315"/>
      <c r="NT11" s="315"/>
      <c r="NU11" s="315"/>
      <c r="NV11" s="315"/>
      <c r="NW11" s="315"/>
      <c r="NX11" s="315"/>
      <c r="NY11" s="315"/>
      <c r="NZ11" s="315"/>
      <c r="OA11" s="315"/>
      <c r="OB11" s="315"/>
      <c r="OC11" s="315"/>
      <c r="OD11" s="315"/>
      <c r="OE11" s="315"/>
      <c r="OF11" s="315"/>
      <c r="OG11" s="315"/>
      <c r="OH11" s="315"/>
      <c r="OI11" s="315"/>
      <c r="OJ11" s="315"/>
      <c r="OK11" s="315"/>
      <c r="OL11" s="315"/>
      <c r="OM11" s="315"/>
      <c r="ON11" s="315"/>
      <c r="OO11" s="315"/>
      <c r="OP11" s="315"/>
      <c r="OQ11" s="315"/>
      <c r="OR11" s="315"/>
      <c r="OS11" s="315"/>
      <c r="OT11" s="315"/>
      <c r="OU11" s="315"/>
      <c r="OV11" s="315"/>
      <c r="OW11" s="315"/>
      <c r="OX11" s="315"/>
      <c r="OY11" s="315"/>
      <c r="OZ11" s="315"/>
      <c r="PA11" s="315"/>
      <c r="PB11" s="315"/>
      <c r="PC11" s="315"/>
      <c r="PD11" s="315"/>
      <c r="PE11" s="315"/>
      <c r="PF11" s="315"/>
      <c r="PG11" s="315"/>
      <c r="PH11" s="315"/>
      <c r="PI11" s="315"/>
      <c r="PJ11" s="315"/>
      <c r="PK11" s="315"/>
      <c r="PL11" s="315"/>
      <c r="PM11" s="315"/>
      <c r="PN11" s="315"/>
      <c r="PO11" s="315"/>
      <c r="PP11" s="315"/>
      <c r="PQ11" s="315"/>
      <c r="PR11" s="315"/>
      <c r="PS11" s="315"/>
      <c r="PT11" s="315"/>
      <c r="PU11" s="315"/>
      <c r="PV11" s="315"/>
      <c r="PW11" s="315"/>
      <c r="PX11" s="315"/>
      <c r="PY11" s="315"/>
      <c r="PZ11" s="315"/>
      <c r="QA11" s="315"/>
      <c r="QB11" s="315"/>
      <c r="QC11" s="315"/>
      <c r="QD11" s="315"/>
      <c r="QE11" s="315"/>
      <c r="QF11" s="315"/>
      <c r="QG11" s="315"/>
      <c r="QH11" s="315"/>
      <c r="QI11" s="315"/>
      <c r="QJ11" s="315"/>
      <c r="QK11" s="315"/>
      <c r="QL11" s="315"/>
      <c r="QM11" s="315"/>
      <c r="QN11" s="315"/>
      <c r="QO11" s="315"/>
      <c r="QP11" s="315"/>
      <c r="QQ11" s="315"/>
      <c r="QR11" s="315"/>
      <c r="QS11" s="315"/>
      <c r="QT11" s="315"/>
      <c r="QU11" s="315"/>
      <c r="QV11" s="315"/>
      <c r="QW11" s="315"/>
      <c r="QX11" s="315"/>
      <c r="QY11" s="315"/>
      <c r="QZ11" s="315"/>
      <c r="RA11" s="315"/>
      <c r="RB11" s="315"/>
      <c r="RC11" s="315"/>
      <c r="RD11" s="315"/>
      <c r="RE11" s="315"/>
      <c r="RF11" s="315"/>
      <c r="RG11" s="315"/>
      <c r="RH11" s="315"/>
      <c r="RI11" s="315"/>
      <c r="RJ11" s="315"/>
      <c r="RK11" s="315"/>
      <c r="RL11" s="315"/>
      <c r="RM11" s="315"/>
      <c r="RN11" s="315"/>
      <c r="RO11" s="315"/>
      <c r="RP11" s="315"/>
      <c r="RQ11" s="315"/>
      <c r="RR11" s="315"/>
      <c r="RS11" s="315"/>
      <c r="RT11" s="315"/>
      <c r="RU11" s="315"/>
      <c r="RV11" s="315"/>
      <c r="RW11" s="315"/>
      <c r="RX11" s="315"/>
      <c r="RY11" s="315"/>
      <c r="RZ11" s="315"/>
      <c r="SA11" s="315"/>
      <c r="SB11" s="315"/>
      <c r="SC11" s="315"/>
      <c r="SD11" s="315"/>
      <c r="SE11" s="315"/>
      <c r="SF11" s="315"/>
      <c r="SG11" s="315"/>
      <c r="SH11" s="315"/>
      <c r="SI11" s="315"/>
      <c r="SJ11" s="315"/>
      <c r="SK11" s="315"/>
      <c r="SL11" s="315"/>
      <c r="SM11" s="315"/>
      <c r="SN11" s="315"/>
      <c r="SO11" s="315"/>
      <c r="SP11" s="315"/>
      <c r="SQ11" s="315"/>
      <c r="SR11" s="315"/>
      <c r="SS11" s="315"/>
      <c r="ST11" s="315"/>
      <c r="SU11" s="315"/>
      <c r="SV11" s="315"/>
      <c r="SW11" s="315"/>
      <c r="SX11" s="315"/>
      <c r="SY11" s="315"/>
      <c r="SZ11" s="315"/>
      <c r="TA11" s="315"/>
      <c r="TB11" s="315"/>
      <c r="TC11" s="315"/>
      <c r="TD11" s="315"/>
      <c r="TE11" s="315"/>
      <c r="TF11" s="315"/>
      <c r="TG11" s="315"/>
      <c r="TH11" s="315"/>
      <c r="TI11" s="315"/>
      <c r="TJ11" s="315"/>
      <c r="TK11" s="315"/>
      <c r="TL11" s="315"/>
      <c r="TM11" s="315"/>
      <c r="TN11" s="315"/>
      <c r="TO11" s="315"/>
      <c r="TP11" s="315"/>
      <c r="TQ11" s="315"/>
      <c r="TR11" s="315"/>
      <c r="TS11" s="315"/>
      <c r="TT11" s="315"/>
      <c r="TU11" s="315"/>
      <c r="TV11" s="315"/>
      <c r="TW11" s="315"/>
      <c r="TX11" s="315"/>
      <c r="TY11" s="315"/>
      <c r="TZ11" s="315"/>
      <c r="UA11" s="315"/>
      <c r="UB11" s="315"/>
      <c r="UC11" s="315"/>
      <c r="UD11" s="315"/>
      <c r="UE11" s="315"/>
      <c r="UF11" s="315"/>
      <c r="UG11" s="315"/>
      <c r="UH11" s="315"/>
      <c r="UI11" s="315"/>
      <c r="UJ11" s="315"/>
      <c r="UK11" s="315"/>
      <c r="UL11" s="315"/>
      <c r="UM11" s="315"/>
      <c r="UN11" s="315"/>
      <c r="UO11" s="315"/>
      <c r="UP11" s="315"/>
      <c r="UQ11" s="315"/>
      <c r="UR11" s="315"/>
      <c r="US11" s="315"/>
      <c r="UT11" s="315"/>
      <c r="UU11" s="315"/>
      <c r="UV11" s="315"/>
      <c r="UW11" s="315"/>
      <c r="UX11" s="315"/>
      <c r="UY11" s="315"/>
      <c r="UZ11" s="315"/>
      <c r="VA11" s="315"/>
      <c r="VB11" s="315"/>
      <c r="VC11" s="315"/>
      <c r="VD11" s="315"/>
      <c r="VE11" s="315"/>
      <c r="VF11" s="315"/>
      <c r="VG11" s="315"/>
      <c r="VH11" s="315"/>
      <c r="VI11" s="315"/>
      <c r="VJ11" s="315"/>
      <c r="VK11" s="315"/>
      <c r="VL11" s="315"/>
      <c r="VM11" s="315"/>
      <c r="VN11" s="315"/>
      <c r="VO11" s="315"/>
      <c r="VP11" s="315"/>
      <c r="VQ11" s="315"/>
      <c r="VR11" s="315"/>
      <c r="VS11" s="315"/>
      <c r="VT11" s="315"/>
      <c r="VU11" s="315"/>
      <c r="VV11" s="315"/>
      <c r="VW11" s="315"/>
      <c r="VX11" s="315"/>
      <c r="VY11" s="315"/>
      <c r="VZ11" s="315"/>
      <c r="WA11" s="315"/>
      <c r="WB11" s="315"/>
      <c r="WC11" s="315"/>
      <c r="WD11" s="315"/>
      <c r="WE11" s="315"/>
      <c r="WF11" s="315"/>
      <c r="WG11" s="315"/>
      <c r="WH11" s="315"/>
      <c r="WI11" s="315"/>
      <c r="WJ11" s="315"/>
      <c r="WK11" s="315"/>
      <c r="WL11" s="315"/>
      <c r="WM11" s="315"/>
      <c r="WN11" s="315"/>
      <c r="WO11" s="315"/>
      <c r="WP11" s="315"/>
      <c r="WQ11" s="315"/>
      <c r="WR11" s="315"/>
      <c r="WS11" s="315"/>
      <c r="WT11" s="315"/>
      <c r="WU11" s="315"/>
      <c r="WV11" s="315"/>
      <c r="WW11" s="315"/>
      <c r="WX11" s="315"/>
      <c r="WY11" s="315"/>
      <c r="WZ11" s="315"/>
      <c r="XA11" s="315"/>
      <c r="XB11" s="315"/>
      <c r="XC11" s="315"/>
      <c r="XD11" s="315"/>
      <c r="XE11" s="315"/>
      <c r="XF11" s="315"/>
      <c r="XG11" s="315"/>
      <c r="XH11" s="315"/>
      <c r="XI11" s="315"/>
      <c r="XJ11" s="315"/>
      <c r="XK11" s="315"/>
      <c r="XL11" s="315"/>
      <c r="XM11" s="315"/>
      <c r="XN11" s="315"/>
      <c r="XO11" s="315"/>
      <c r="XP11" s="315"/>
      <c r="XQ11" s="315"/>
      <c r="XR11" s="315"/>
      <c r="XS11" s="315"/>
      <c r="XT11" s="315"/>
      <c r="XU11" s="315"/>
      <c r="XV11" s="315"/>
      <c r="XW11" s="315"/>
      <c r="XX11" s="315"/>
      <c r="XY11" s="315"/>
      <c r="XZ11" s="315"/>
      <c r="YA11" s="315"/>
      <c r="YB11" s="315"/>
      <c r="YC11" s="315"/>
      <c r="YD11" s="315"/>
      <c r="YE11" s="315"/>
      <c r="YF11" s="315"/>
      <c r="YG11" s="315"/>
      <c r="YH11" s="315"/>
      <c r="YI11" s="315"/>
      <c r="YJ11" s="315"/>
      <c r="YK11" s="315"/>
      <c r="YL11" s="315"/>
      <c r="YM11" s="315"/>
      <c r="YN11" s="315"/>
      <c r="YO11" s="315"/>
      <c r="YP11" s="315"/>
      <c r="YQ11" s="315"/>
      <c r="YR11" s="315"/>
      <c r="YS11" s="315"/>
      <c r="YT11" s="315"/>
      <c r="YU11" s="315"/>
      <c r="YV11" s="315"/>
      <c r="YW11" s="315"/>
      <c r="YX11" s="315"/>
      <c r="YY11" s="315"/>
      <c r="YZ11" s="315"/>
      <c r="ZA11" s="315"/>
      <c r="ZB11" s="315"/>
      <c r="ZC11" s="315"/>
      <c r="ZD11" s="315"/>
      <c r="ZE11" s="315"/>
      <c r="ZF11" s="315"/>
      <c r="ZG11" s="315"/>
      <c r="ZH11" s="315"/>
      <c r="ZI11" s="315"/>
      <c r="ZJ11" s="315"/>
      <c r="ZK11" s="315"/>
      <c r="ZL11" s="315"/>
      <c r="ZM11" s="315"/>
      <c r="ZN11" s="315"/>
      <c r="ZO11" s="315"/>
      <c r="ZP11" s="315"/>
      <c r="ZQ11" s="315"/>
      <c r="ZR11" s="315"/>
      <c r="ZS11" s="315"/>
      <c r="ZT11" s="315"/>
      <c r="ZU11" s="315"/>
      <c r="ZV11" s="315"/>
      <c r="ZW11" s="315"/>
      <c r="ZX11" s="315"/>
      <c r="ZY11" s="315"/>
      <c r="ZZ11" s="315"/>
      <c r="AAA11" s="315"/>
      <c r="AAB11" s="315"/>
      <c r="AAC11" s="315"/>
      <c r="AAD11" s="315"/>
      <c r="AAE11" s="315"/>
      <c r="AAF11" s="315"/>
      <c r="AAG11" s="315"/>
      <c r="AAH11" s="315"/>
      <c r="AAI11" s="315"/>
      <c r="AAJ11" s="315"/>
      <c r="AAK11" s="315"/>
      <c r="AAL11" s="315"/>
      <c r="AAM11" s="315"/>
      <c r="AAN11" s="315"/>
      <c r="AAO11" s="315"/>
      <c r="AAP11" s="315"/>
      <c r="AAQ11" s="315"/>
      <c r="AAR11" s="315"/>
      <c r="AAS11" s="315"/>
      <c r="AAT11" s="315"/>
      <c r="AAU11" s="315"/>
      <c r="AAV11" s="315"/>
      <c r="AAW11" s="315"/>
      <c r="AAX11" s="315"/>
      <c r="AAY11" s="315"/>
      <c r="AAZ11" s="315"/>
      <c r="ABA11" s="315"/>
      <c r="ABB11" s="315"/>
      <c r="ABC11" s="315"/>
      <c r="ABD11" s="315"/>
      <c r="ABE11" s="315"/>
      <c r="ABF11" s="315"/>
      <c r="ABG11" s="315"/>
      <c r="ABH11" s="315"/>
      <c r="ABI11" s="315"/>
      <c r="ABJ11" s="315"/>
      <c r="ABK11" s="315"/>
      <c r="ABL11" s="315"/>
      <c r="ABM11" s="315"/>
      <c r="ABN11" s="315"/>
      <c r="ABO11" s="315"/>
      <c r="ABP11" s="315"/>
      <c r="ABQ11" s="315"/>
      <c r="ABR11" s="315"/>
      <c r="ABS11" s="315"/>
      <c r="ABT11" s="315"/>
      <c r="ABU11" s="315"/>
      <c r="ABV11" s="315"/>
      <c r="ABW11" s="315"/>
      <c r="ABX11" s="315"/>
      <c r="ABY11" s="315"/>
      <c r="ABZ11" s="315"/>
      <c r="ACA11" s="315"/>
      <c r="ACB11" s="315"/>
      <c r="ACC11" s="315"/>
      <c r="ACD11" s="315"/>
      <c r="ACE11" s="315"/>
      <c r="ACF11" s="315"/>
      <c r="ACG11" s="315"/>
      <c r="ACH11" s="315"/>
      <c r="ACI11" s="315"/>
      <c r="ACJ11" s="315"/>
      <c r="ACK11" s="315"/>
      <c r="ACL11" s="315"/>
      <c r="ACM11" s="315"/>
      <c r="ACN11" s="315"/>
      <c r="ACO11" s="315"/>
      <c r="ACP11" s="315"/>
      <c r="ACQ11" s="315"/>
      <c r="ACR11" s="315"/>
      <c r="ACS11" s="315"/>
      <c r="ACT11" s="315"/>
      <c r="ACU11" s="315"/>
      <c r="ACV11" s="315"/>
      <c r="ACW11" s="315"/>
      <c r="ACX11" s="315"/>
      <c r="ACY11" s="315"/>
      <c r="ACZ11" s="315"/>
      <c r="ADA11" s="315"/>
      <c r="ADB11" s="315"/>
      <c r="ADC11" s="315"/>
      <c r="ADD11" s="315"/>
      <c r="ADE11" s="315"/>
      <c r="ADF11" s="315"/>
      <c r="ADG11" s="315"/>
      <c r="ADH11" s="315"/>
      <c r="ADI11" s="315"/>
      <c r="ADJ11" s="315"/>
      <c r="ADK11" s="315"/>
      <c r="ADL11" s="315"/>
      <c r="ADM11" s="315"/>
      <c r="ADN11" s="315"/>
      <c r="ADO11" s="315"/>
      <c r="ADP11" s="315"/>
      <c r="ADQ11" s="315"/>
      <c r="ADR11" s="315"/>
      <c r="ADS11" s="315"/>
      <c r="ADT11" s="315"/>
      <c r="ADU11" s="315"/>
      <c r="ADV11" s="315"/>
      <c r="ADW11" s="315"/>
      <c r="ADX11" s="315"/>
      <c r="ADY11" s="315"/>
      <c r="ADZ11" s="315"/>
      <c r="AEA11" s="315"/>
      <c r="AEB11" s="315"/>
      <c r="AEC11" s="315"/>
      <c r="AED11" s="315"/>
      <c r="AEE11" s="315"/>
      <c r="AEF11" s="315"/>
      <c r="AEG11" s="315"/>
      <c r="AEH11" s="315"/>
      <c r="AEI11" s="315"/>
      <c r="AEJ11" s="315"/>
      <c r="AEK11" s="315"/>
      <c r="AEL11" s="315"/>
      <c r="AEM11" s="315"/>
      <c r="AEN11" s="315"/>
      <c r="AEO11" s="315"/>
      <c r="AEP11" s="315"/>
      <c r="AEQ11" s="315"/>
      <c r="AER11" s="315"/>
      <c r="AES11" s="315"/>
      <c r="AET11" s="315"/>
      <c r="AEU11" s="315"/>
      <c r="AEV11" s="315"/>
      <c r="AEW11" s="315"/>
      <c r="AEX11" s="315"/>
      <c r="AEY11" s="315"/>
      <c r="AEZ11" s="315"/>
      <c r="AFA11" s="315"/>
      <c r="AFB11" s="315"/>
      <c r="AFC11" s="315"/>
      <c r="AFD11" s="315"/>
      <c r="AFE11" s="315"/>
      <c r="AFF11" s="315"/>
      <c r="AFG11" s="315"/>
      <c r="AFH11" s="315"/>
      <c r="AFI11" s="315"/>
      <c r="AFJ11" s="315"/>
      <c r="AFK11" s="315"/>
      <c r="AFL11" s="315"/>
      <c r="AFM11" s="315"/>
      <c r="AFN11" s="315"/>
      <c r="AFO11" s="315"/>
      <c r="AFP11" s="315"/>
      <c r="AFQ11" s="315"/>
      <c r="AFR11" s="315"/>
      <c r="AFS11" s="315"/>
      <c r="AFT11" s="315"/>
      <c r="AFU11" s="315"/>
      <c r="AFV11" s="315"/>
      <c r="AFW11" s="315"/>
      <c r="AFX11" s="315"/>
      <c r="AFY11" s="315"/>
      <c r="AFZ11" s="315"/>
      <c r="AGA11" s="315"/>
      <c r="AGB11" s="315"/>
      <c r="AGC11" s="315"/>
      <c r="AGD11" s="315"/>
      <c r="AGE11" s="315"/>
      <c r="AGF11" s="315"/>
      <c r="AGG11" s="315"/>
      <c r="AGH11" s="315"/>
      <c r="AGI11" s="315"/>
      <c r="AGJ11" s="315"/>
      <c r="AGK11" s="315"/>
      <c r="AGL11" s="315"/>
      <c r="AGM11" s="315"/>
      <c r="AGN11" s="315"/>
      <c r="AGO11" s="315"/>
      <c r="AGP11" s="315"/>
      <c r="AGQ11" s="315"/>
      <c r="AGR11" s="315"/>
      <c r="AGS11" s="315"/>
      <c r="AGT11" s="315"/>
      <c r="AGU11" s="315"/>
      <c r="AGV11" s="315"/>
      <c r="AGW11" s="315"/>
      <c r="AGX11" s="315"/>
      <c r="AGY11" s="315"/>
      <c r="AGZ11" s="315"/>
      <c r="AHA11" s="315"/>
      <c r="AHB11" s="315"/>
      <c r="AHC11" s="315"/>
      <c r="AHD11" s="315"/>
      <c r="AHE11" s="315"/>
      <c r="AHF11" s="315"/>
      <c r="AHG11" s="315"/>
      <c r="AHH11" s="315"/>
      <c r="AHI11" s="315"/>
      <c r="AHJ11" s="315"/>
      <c r="AHK11" s="315"/>
      <c r="AHL11" s="315"/>
      <c r="AHM11" s="315"/>
      <c r="AHN11" s="315"/>
      <c r="AHO11" s="315"/>
      <c r="AHP11" s="315"/>
      <c r="AHQ11" s="315"/>
      <c r="AHR11" s="315"/>
      <c r="AHS11" s="315"/>
      <c r="AHT11" s="315"/>
      <c r="AHU11" s="315"/>
      <c r="AHV11" s="315"/>
      <c r="AHW11" s="315"/>
      <c r="AHX11" s="315"/>
      <c r="AHY11" s="315"/>
      <c r="AHZ11" s="315"/>
      <c r="AIA11" s="315"/>
      <c r="AIB11" s="315"/>
      <c r="AIC11" s="315"/>
      <c r="AID11" s="315"/>
      <c r="AIE11" s="315"/>
      <c r="AIF11" s="315"/>
      <c r="AIG11" s="315"/>
      <c r="AIH11" s="315"/>
      <c r="AII11" s="315"/>
      <c r="AIJ11" s="315"/>
    </row>
    <row r="12" spans="1:920" ht="14.25" customHeight="1" x14ac:dyDescent="0.25">
      <c r="E12" s="1007" t="s">
        <v>2585</v>
      </c>
      <c r="F12" s="1007"/>
      <c r="G12" s="1007"/>
      <c r="H12" s="1007"/>
      <c r="I12" s="1007"/>
      <c r="J12" s="1007"/>
      <c r="K12" s="1007"/>
    </row>
    <row r="13" spans="1:920" ht="14.25" customHeight="1" x14ac:dyDescent="0.25">
      <c r="E13" s="1007" t="s">
        <v>2586</v>
      </c>
      <c r="F13" s="1007"/>
      <c r="G13" s="1007"/>
      <c r="H13" s="1007"/>
      <c r="I13" s="1007"/>
      <c r="J13" s="1007"/>
      <c r="K13" s="1007"/>
    </row>
    <row r="14" spans="1:920" ht="14.25" customHeight="1" x14ac:dyDescent="0.25">
      <c r="E14" s="1008" t="s">
        <v>2587</v>
      </c>
      <c r="F14" s="1008"/>
      <c r="G14" s="1008"/>
      <c r="H14" s="1008"/>
      <c r="I14" s="1008"/>
      <c r="J14" s="1008"/>
      <c r="K14" s="1008"/>
    </row>
    <row r="15" spans="1:920" ht="15" customHeight="1" x14ac:dyDescent="0.25">
      <c r="E15" s="1008" t="str">
        <f>IF(OsnPodaci!B58="","Unijeti interval izvještavanja.","na dan "&amp;TEXT(OsnPodaci!B58,"dd.mm.yyyy.")&amp;" godine")</f>
        <v>na dan 31.12.2023. godine</v>
      </c>
      <c r="F15" s="1008"/>
      <c r="G15" s="1008"/>
      <c r="H15" s="1008"/>
      <c r="I15" s="1008"/>
      <c r="J15" s="1008"/>
      <c r="K15" s="1008"/>
    </row>
    <row r="16" spans="1:920" ht="13.5" customHeight="1" x14ac:dyDescent="0.25">
      <c r="E16" s="73" t="str">
        <f>IF(LEFT(OsnPodaci!$A$55,6)="Stečaj",OsnPodaci!$A$55,IF(LEFT(OsnPodaci!$A$55,8)="Likvidac",OsnPodaci!$A$55,IF(LEFT(OsnPodaci!$A$55,8)="Statusne",OsnPodaci!$A$55,IF(LEFT(OsnPodaci!$A$55,7)="Revizor","NE POPUNJAVATI, NE ŠTAMPATI I NE BRISATI OVAJ OBRAZAC!",IF(LEFT(OsnPodaci!$A$55,6)="Izjava","NE POPUNJAVATI, NE ŠTAMPATI I NE BRISATI OVAJ OBRAZAC!","")))))</f>
        <v/>
      </c>
      <c r="F16" s="74"/>
      <c r="G16" s="74"/>
      <c r="H16" s="74"/>
      <c r="I16" s="74"/>
      <c r="K16" s="548" t="s">
        <v>2074</v>
      </c>
    </row>
    <row r="17" spans="1:920" ht="30.75" customHeight="1" x14ac:dyDescent="0.25">
      <c r="E17" s="742" t="s">
        <v>2075</v>
      </c>
      <c r="F17" s="743" t="s">
        <v>2045</v>
      </c>
      <c r="G17" s="743" t="s">
        <v>2076</v>
      </c>
      <c r="H17" s="744" t="s">
        <v>2588</v>
      </c>
      <c r="I17" s="744" t="s">
        <v>2077</v>
      </c>
      <c r="J17" s="744" t="str">
        <f>"Od "&amp;TEXT(OsnPodaci!A58,"dd.mm.")&amp;" do "&amp;TEXT(OsnPodaci!B58,"dd.mm.")&amp;" tekuće godine"</f>
        <v>Od 01.01. do 31.12. tekuće godine</v>
      </c>
      <c r="K17" s="744" t="str">
        <f>"Od "&amp;TEXT(OsnPodaci!A58,"dd.mm.")&amp;" do "&amp;TEXT(OsnPodaci!B58,"dd.mm.")&amp;" prethodne godine"</f>
        <v>Od 01.01. do 31.12. prethodne godine</v>
      </c>
    </row>
    <row r="18" spans="1:920" s="77" customFormat="1" ht="12.75" customHeight="1" x14ac:dyDescent="0.25">
      <c r="A18" s="75"/>
      <c r="B18" s="75"/>
      <c r="C18" s="75"/>
      <c r="D18" s="75"/>
      <c r="E18" s="745">
        <v>1</v>
      </c>
      <c r="F18" s="746">
        <v>2</v>
      </c>
      <c r="G18" s="746">
        <v>3</v>
      </c>
      <c r="H18" s="746">
        <v>4</v>
      </c>
      <c r="I18" s="747">
        <v>5</v>
      </c>
      <c r="J18" s="747">
        <v>6</v>
      </c>
      <c r="K18" s="747">
        <v>7</v>
      </c>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6"/>
      <c r="GP18" s="76"/>
      <c r="GQ18" s="76"/>
      <c r="GR18" s="76"/>
      <c r="GS18" s="76"/>
      <c r="GT18" s="76"/>
      <c r="GU18" s="76"/>
      <c r="GV18" s="76"/>
      <c r="GW18" s="76"/>
      <c r="GX18" s="76"/>
      <c r="GY18" s="76"/>
      <c r="GZ18" s="76"/>
      <c r="HA18" s="76"/>
      <c r="HB18" s="76"/>
      <c r="HC18" s="76"/>
      <c r="HD18" s="76"/>
      <c r="HE18" s="76"/>
      <c r="HF18" s="76"/>
      <c r="HG18" s="76"/>
      <c r="HH18" s="76"/>
      <c r="HI18" s="76"/>
      <c r="HJ18" s="76"/>
      <c r="HK18" s="76"/>
      <c r="HL18" s="76"/>
      <c r="HM18" s="76"/>
      <c r="HN18" s="76"/>
      <c r="HO18" s="76"/>
      <c r="HP18" s="76"/>
      <c r="HQ18" s="76"/>
      <c r="HR18" s="76"/>
      <c r="HS18" s="76"/>
      <c r="HT18" s="76"/>
      <c r="HU18" s="76"/>
      <c r="HV18" s="76"/>
      <c r="HW18" s="76"/>
      <c r="HX18" s="76"/>
      <c r="HY18" s="76"/>
      <c r="HZ18" s="76"/>
      <c r="IA18" s="76"/>
      <c r="IB18" s="76"/>
      <c r="IC18" s="76"/>
      <c r="ID18" s="76"/>
      <c r="IE18" s="76"/>
      <c r="IF18" s="76"/>
      <c r="IG18" s="76"/>
      <c r="IH18" s="76"/>
      <c r="II18" s="76"/>
      <c r="IJ18" s="76"/>
      <c r="IK18" s="76"/>
      <c r="IL18" s="76"/>
      <c r="IM18" s="76"/>
      <c r="IN18" s="76"/>
      <c r="IO18" s="76"/>
      <c r="IP18" s="76"/>
      <c r="IQ18" s="76"/>
      <c r="IR18" s="76"/>
      <c r="IS18" s="76"/>
      <c r="IT18" s="76"/>
      <c r="IU18" s="76"/>
      <c r="IV18" s="76"/>
      <c r="IW18" s="76"/>
      <c r="IX18" s="76"/>
      <c r="IY18" s="76"/>
      <c r="IZ18" s="76"/>
      <c r="JA18" s="76"/>
      <c r="JB18" s="76"/>
      <c r="JC18" s="76"/>
      <c r="JD18" s="76"/>
      <c r="JE18" s="76"/>
      <c r="JF18" s="76"/>
      <c r="JG18" s="76"/>
      <c r="JH18" s="76"/>
      <c r="JI18" s="76"/>
      <c r="JJ18" s="76"/>
      <c r="JK18" s="76"/>
      <c r="JL18" s="76"/>
      <c r="JM18" s="76"/>
      <c r="JN18" s="76"/>
      <c r="JO18" s="76"/>
      <c r="JP18" s="76"/>
      <c r="JQ18" s="76"/>
      <c r="JR18" s="76"/>
      <c r="JS18" s="76"/>
      <c r="JT18" s="76"/>
      <c r="JU18" s="76"/>
      <c r="JV18" s="76"/>
      <c r="JW18" s="76"/>
      <c r="JX18" s="76"/>
      <c r="JY18" s="76"/>
      <c r="JZ18" s="76"/>
      <c r="KA18" s="76"/>
      <c r="KB18" s="76"/>
      <c r="KC18" s="76"/>
      <c r="KD18" s="76"/>
      <c r="KE18" s="76"/>
      <c r="KF18" s="76"/>
      <c r="KG18" s="76"/>
      <c r="KH18" s="76"/>
      <c r="KI18" s="76"/>
      <c r="KJ18" s="76"/>
      <c r="KK18" s="76"/>
      <c r="KL18" s="76"/>
      <c r="KM18" s="76"/>
      <c r="KN18" s="76"/>
      <c r="KO18" s="76"/>
      <c r="KP18" s="76"/>
      <c r="KQ18" s="76"/>
      <c r="KR18" s="76"/>
      <c r="KS18" s="76"/>
      <c r="KT18" s="76"/>
      <c r="KU18" s="76"/>
      <c r="KV18" s="76"/>
      <c r="KW18" s="76"/>
      <c r="KX18" s="76"/>
      <c r="KY18" s="76"/>
      <c r="KZ18" s="76"/>
      <c r="LA18" s="76"/>
      <c r="LB18" s="76"/>
      <c r="LC18" s="76"/>
      <c r="LD18" s="76"/>
      <c r="LE18" s="76"/>
      <c r="LF18" s="76"/>
      <c r="LG18" s="76"/>
      <c r="LH18" s="76"/>
      <c r="LI18" s="76"/>
      <c r="LJ18" s="76"/>
      <c r="LK18" s="76"/>
      <c r="LL18" s="76"/>
      <c r="LM18" s="76"/>
      <c r="LN18" s="76"/>
      <c r="LO18" s="76"/>
      <c r="LP18" s="76"/>
      <c r="LQ18" s="76"/>
      <c r="LR18" s="76"/>
      <c r="LS18" s="76"/>
      <c r="LT18" s="76"/>
      <c r="LU18" s="76"/>
      <c r="LV18" s="76"/>
      <c r="LW18" s="76"/>
      <c r="LX18" s="76"/>
      <c r="LY18" s="76"/>
      <c r="LZ18" s="76"/>
      <c r="MA18" s="76"/>
      <c r="MB18" s="76"/>
      <c r="MC18" s="76"/>
      <c r="MD18" s="76"/>
      <c r="ME18" s="76"/>
      <c r="MF18" s="76"/>
      <c r="MG18" s="76"/>
      <c r="MH18" s="76"/>
      <c r="MI18" s="76"/>
      <c r="MJ18" s="76"/>
      <c r="MK18" s="76"/>
      <c r="ML18" s="76"/>
      <c r="MM18" s="76"/>
      <c r="MN18" s="76"/>
      <c r="MO18" s="76"/>
      <c r="MP18" s="76"/>
      <c r="MQ18" s="76"/>
      <c r="MR18" s="76"/>
      <c r="MS18" s="76"/>
      <c r="MT18" s="76"/>
      <c r="MU18" s="76"/>
      <c r="MV18" s="76"/>
      <c r="MW18" s="76"/>
      <c r="MX18" s="76"/>
      <c r="MY18" s="76"/>
      <c r="MZ18" s="76"/>
      <c r="NA18" s="76"/>
      <c r="NB18" s="76"/>
      <c r="NC18" s="76"/>
      <c r="ND18" s="76"/>
      <c r="NE18" s="76"/>
      <c r="NF18" s="76"/>
      <c r="NG18" s="76"/>
      <c r="NH18" s="76"/>
      <c r="NI18" s="76"/>
      <c r="NJ18" s="76"/>
      <c r="NK18" s="76"/>
      <c r="NL18" s="76"/>
      <c r="NM18" s="76"/>
      <c r="NN18" s="76"/>
      <c r="NO18" s="76"/>
      <c r="NP18" s="76"/>
      <c r="NQ18" s="76"/>
      <c r="NR18" s="76"/>
      <c r="NS18" s="76"/>
      <c r="NT18" s="76"/>
      <c r="NU18" s="76"/>
      <c r="NV18" s="76"/>
      <c r="NW18" s="76"/>
      <c r="NX18" s="76"/>
      <c r="NY18" s="76"/>
      <c r="NZ18" s="76"/>
      <c r="OA18" s="76"/>
      <c r="OB18" s="76"/>
      <c r="OC18" s="76"/>
      <c r="OD18" s="76"/>
      <c r="OE18" s="76"/>
      <c r="OF18" s="76"/>
      <c r="OG18" s="76"/>
      <c r="OH18" s="76"/>
      <c r="OI18" s="76"/>
      <c r="OJ18" s="76"/>
      <c r="OK18" s="76"/>
      <c r="OL18" s="76"/>
      <c r="OM18" s="76"/>
      <c r="ON18" s="76"/>
      <c r="OO18" s="76"/>
      <c r="OP18" s="76"/>
      <c r="OQ18" s="76"/>
      <c r="OR18" s="76"/>
      <c r="OS18" s="76"/>
      <c r="OT18" s="76"/>
      <c r="OU18" s="76"/>
      <c r="OV18" s="76"/>
      <c r="OW18" s="76"/>
      <c r="OX18" s="76"/>
      <c r="OY18" s="76"/>
      <c r="OZ18" s="76"/>
      <c r="PA18" s="76"/>
      <c r="PB18" s="76"/>
      <c r="PC18" s="76"/>
      <c r="PD18" s="76"/>
      <c r="PE18" s="76"/>
      <c r="PF18" s="76"/>
      <c r="PG18" s="76"/>
      <c r="PH18" s="76"/>
      <c r="PI18" s="76"/>
      <c r="PJ18" s="76"/>
      <c r="PK18" s="76"/>
      <c r="PL18" s="76"/>
      <c r="PM18" s="76"/>
      <c r="PN18" s="76"/>
      <c r="PO18" s="76"/>
      <c r="PP18" s="76"/>
      <c r="PQ18" s="76"/>
      <c r="PR18" s="76"/>
      <c r="PS18" s="76"/>
      <c r="PT18" s="76"/>
      <c r="PU18" s="76"/>
      <c r="PV18" s="76"/>
      <c r="PW18" s="76"/>
      <c r="PX18" s="76"/>
      <c r="PY18" s="76"/>
      <c r="PZ18" s="76"/>
      <c r="QA18" s="76"/>
      <c r="QB18" s="76"/>
      <c r="QC18" s="76"/>
      <c r="QD18" s="76"/>
      <c r="QE18" s="76"/>
      <c r="QF18" s="76"/>
      <c r="QG18" s="76"/>
      <c r="QH18" s="76"/>
      <c r="QI18" s="76"/>
      <c r="QJ18" s="76"/>
      <c r="QK18" s="76"/>
      <c r="QL18" s="76"/>
      <c r="QM18" s="76"/>
      <c r="QN18" s="76"/>
      <c r="QO18" s="76"/>
      <c r="QP18" s="76"/>
      <c r="QQ18" s="76"/>
      <c r="QR18" s="76"/>
      <c r="QS18" s="76"/>
      <c r="QT18" s="76"/>
      <c r="QU18" s="76"/>
      <c r="QV18" s="76"/>
      <c r="QW18" s="76"/>
      <c r="QX18" s="76"/>
      <c r="QY18" s="76"/>
      <c r="QZ18" s="76"/>
      <c r="RA18" s="76"/>
      <c r="RB18" s="76"/>
      <c r="RC18" s="76"/>
      <c r="RD18" s="76"/>
      <c r="RE18" s="76"/>
      <c r="RF18" s="76"/>
      <c r="RG18" s="76"/>
      <c r="RH18" s="76"/>
      <c r="RI18" s="76"/>
      <c r="RJ18" s="76"/>
      <c r="RK18" s="76"/>
      <c r="RL18" s="76"/>
      <c r="RM18" s="76"/>
      <c r="RN18" s="76"/>
      <c r="RO18" s="76"/>
      <c r="RP18" s="76"/>
      <c r="RQ18" s="76"/>
      <c r="RR18" s="76"/>
      <c r="RS18" s="76"/>
      <c r="RT18" s="76"/>
      <c r="RU18" s="76"/>
      <c r="RV18" s="76"/>
      <c r="RW18" s="76"/>
      <c r="RX18" s="76"/>
      <c r="RY18" s="76"/>
      <c r="RZ18" s="76"/>
      <c r="SA18" s="76"/>
      <c r="SB18" s="76"/>
      <c r="SC18" s="76"/>
      <c r="SD18" s="76"/>
      <c r="SE18" s="76"/>
      <c r="SF18" s="76"/>
      <c r="SG18" s="76"/>
      <c r="SH18" s="76"/>
      <c r="SI18" s="76"/>
      <c r="SJ18" s="76"/>
      <c r="SK18" s="76"/>
      <c r="SL18" s="76"/>
      <c r="SM18" s="76"/>
      <c r="SN18" s="76"/>
      <c r="SO18" s="76"/>
      <c r="SP18" s="76"/>
      <c r="SQ18" s="76"/>
      <c r="SR18" s="76"/>
      <c r="SS18" s="76"/>
      <c r="ST18" s="76"/>
      <c r="SU18" s="76"/>
      <c r="SV18" s="76"/>
      <c r="SW18" s="76"/>
      <c r="SX18" s="76"/>
      <c r="SY18" s="76"/>
      <c r="SZ18" s="76"/>
      <c r="TA18" s="76"/>
      <c r="TB18" s="76"/>
      <c r="TC18" s="76"/>
      <c r="TD18" s="76"/>
      <c r="TE18" s="76"/>
      <c r="TF18" s="76"/>
      <c r="TG18" s="76"/>
      <c r="TH18" s="76"/>
      <c r="TI18" s="76"/>
      <c r="TJ18" s="76"/>
      <c r="TK18" s="76"/>
      <c r="TL18" s="76"/>
      <c r="TM18" s="76"/>
      <c r="TN18" s="76"/>
      <c r="TO18" s="76"/>
      <c r="TP18" s="76"/>
      <c r="TQ18" s="76"/>
      <c r="TR18" s="76"/>
      <c r="TS18" s="76"/>
      <c r="TT18" s="76"/>
      <c r="TU18" s="76"/>
      <c r="TV18" s="76"/>
      <c r="TW18" s="76"/>
      <c r="TX18" s="76"/>
      <c r="TY18" s="76"/>
      <c r="TZ18" s="76"/>
      <c r="UA18" s="76"/>
      <c r="UB18" s="76"/>
      <c r="UC18" s="76"/>
      <c r="UD18" s="76"/>
      <c r="UE18" s="76"/>
      <c r="UF18" s="76"/>
      <c r="UG18" s="76"/>
      <c r="UH18" s="76"/>
      <c r="UI18" s="76"/>
      <c r="UJ18" s="76"/>
      <c r="UK18" s="76"/>
      <c r="UL18" s="76"/>
      <c r="UM18" s="76"/>
      <c r="UN18" s="76"/>
      <c r="UO18" s="76"/>
      <c r="UP18" s="76"/>
      <c r="UQ18" s="76"/>
      <c r="UR18" s="76"/>
      <c r="US18" s="76"/>
      <c r="UT18" s="76"/>
      <c r="UU18" s="76"/>
      <c r="UV18" s="76"/>
      <c r="UW18" s="76"/>
      <c r="UX18" s="76"/>
      <c r="UY18" s="76"/>
      <c r="UZ18" s="76"/>
      <c r="VA18" s="76"/>
      <c r="VB18" s="76"/>
      <c r="VC18" s="76"/>
      <c r="VD18" s="76"/>
      <c r="VE18" s="76"/>
      <c r="VF18" s="76"/>
      <c r="VG18" s="76"/>
      <c r="VH18" s="76"/>
      <c r="VI18" s="76"/>
      <c r="VJ18" s="76"/>
      <c r="VK18" s="76"/>
      <c r="VL18" s="76"/>
      <c r="VM18" s="76"/>
      <c r="VN18" s="76"/>
      <c r="VO18" s="76"/>
      <c r="VP18" s="76"/>
      <c r="VQ18" s="76"/>
      <c r="VR18" s="76"/>
      <c r="VS18" s="76"/>
      <c r="VT18" s="76"/>
      <c r="VU18" s="76"/>
      <c r="VV18" s="76"/>
      <c r="VW18" s="76"/>
      <c r="VX18" s="76"/>
      <c r="VY18" s="76"/>
      <c r="VZ18" s="76"/>
      <c r="WA18" s="76"/>
      <c r="WB18" s="76"/>
      <c r="WC18" s="76"/>
      <c r="WD18" s="76"/>
      <c r="WE18" s="76"/>
      <c r="WF18" s="76"/>
      <c r="WG18" s="76"/>
      <c r="WH18" s="76"/>
      <c r="WI18" s="76"/>
      <c r="WJ18" s="76"/>
      <c r="WK18" s="76"/>
      <c r="WL18" s="76"/>
      <c r="WM18" s="76"/>
      <c r="WN18" s="76"/>
      <c r="WO18" s="76"/>
      <c r="WP18" s="76"/>
      <c r="WQ18" s="76"/>
      <c r="WR18" s="76"/>
      <c r="WS18" s="76"/>
      <c r="WT18" s="76"/>
      <c r="WU18" s="76"/>
      <c r="WV18" s="76"/>
      <c r="WW18" s="76"/>
      <c r="WX18" s="76"/>
      <c r="WY18" s="76"/>
      <c r="WZ18" s="76"/>
      <c r="XA18" s="76"/>
      <c r="XB18" s="76"/>
      <c r="XC18" s="76"/>
      <c r="XD18" s="76"/>
      <c r="XE18" s="76"/>
      <c r="XF18" s="76"/>
      <c r="XG18" s="76"/>
      <c r="XH18" s="76"/>
      <c r="XI18" s="76"/>
      <c r="XJ18" s="76"/>
      <c r="XK18" s="76"/>
      <c r="XL18" s="76"/>
      <c r="XM18" s="76"/>
      <c r="XN18" s="76"/>
      <c r="XO18" s="76"/>
      <c r="XP18" s="76"/>
      <c r="XQ18" s="76"/>
      <c r="XR18" s="76"/>
      <c r="XS18" s="76"/>
      <c r="XT18" s="76"/>
      <c r="XU18" s="76"/>
      <c r="XV18" s="76"/>
      <c r="XW18" s="76"/>
      <c r="XX18" s="76"/>
      <c r="XY18" s="76"/>
      <c r="XZ18" s="76"/>
      <c r="YA18" s="76"/>
      <c r="YB18" s="76"/>
      <c r="YC18" s="76"/>
      <c r="YD18" s="76"/>
      <c r="YE18" s="76"/>
      <c r="YF18" s="76"/>
      <c r="YG18" s="76"/>
      <c r="YH18" s="76"/>
      <c r="YI18" s="76"/>
      <c r="YJ18" s="76"/>
      <c r="YK18" s="76"/>
      <c r="YL18" s="76"/>
      <c r="YM18" s="76"/>
      <c r="YN18" s="76"/>
      <c r="YO18" s="76"/>
      <c r="YP18" s="76"/>
      <c r="YQ18" s="76"/>
      <c r="YR18" s="76"/>
      <c r="YS18" s="76"/>
      <c r="YT18" s="76"/>
      <c r="YU18" s="76"/>
      <c r="YV18" s="76"/>
      <c r="YW18" s="76"/>
      <c r="YX18" s="76"/>
      <c r="YY18" s="76"/>
      <c r="YZ18" s="76"/>
      <c r="ZA18" s="76"/>
      <c r="ZB18" s="76"/>
      <c r="ZC18" s="76"/>
      <c r="ZD18" s="76"/>
      <c r="ZE18" s="76"/>
      <c r="ZF18" s="76"/>
      <c r="ZG18" s="76"/>
      <c r="ZH18" s="76"/>
      <c r="ZI18" s="76"/>
      <c r="ZJ18" s="76"/>
      <c r="ZK18" s="76"/>
      <c r="ZL18" s="76"/>
      <c r="ZM18" s="76"/>
      <c r="ZN18" s="76"/>
      <c r="ZO18" s="76"/>
      <c r="ZP18" s="76"/>
      <c r="ZQ18" s="76"/>
      <c r="ZR18" s="76"/>
      <c r="ZS18" s="76"/>
      <c r="ZT18" s="76"/>
      <c r="ZU18" s="76"/>
      <c r="ZV18" s="76"/>
      <c r="ZW18" s="76"/>
      <c r="ZX18" s="76"/>
      <c r="ZY18" s="76"/>
      <c r="ZZ18" s="76"/>
      <c r="AAA18" s="76"/>
      <c r="AAB18" s="76"/>
      <c r="AAC18" s="76"/>
      <c r="AAD18" s="76"/>
      <c r="AAE18" s="76"/>
      <c r="AAF18" s="76"/>
      <c r="AAG18" s="76"/>
      <c r="AAH18" s="76"/>
      <c r="AAI18" s="76"/>
      <c r="AAJ18" s="76"/>
      <c r="AAK18" s="76"/>
      <c r="AAL18" s="76"/>
      <c r="AAM18" s="76"/>
      <c r="AAN18" s="76"/>
      <c r="AAO18" s="76"/>
      <c r="AAP18" s="76"/>
      <c r="AAQ18" s="76"/>
      <c r="AAR18" s="76"/>
      <c r="AAS18" s="76"/>
      <c r="AAT18" s="76"/>
      <c r="AAU18" s="76"/>
      <c r="AAV18" s="76"/>
      <c r="AAW18" s="76"/>
      <c r="AAX18" s="76"/>
      <c r="AAY18" s="76"/>
      <c r="AAZ18" s="76"/>
      <c r="ABA18" s="76"/>
      <c r="ABB18" s="76"/>
      <c r="ABC18" s="76"/>
      <c r="ABD18" s="76"/>
      <c r="ABE18" s="76"/>
      <c r="ABF18" s="76"/>
      <c r="ABG18" s="76"/>
      <c r="ABH18" s="76"/>
      <c r="ABI18" s="76"/>
      <c r="ABJ18" s="76"/>
      <c r="ABK18" s="76"/>
      <c r="ABL18" s="76"/>
      <c r="ABM18" s="76"/>
      <c r="ABN18" s="76"/>
      <c r="ABO18" s="76"/>
      <c r="ABP18" s="76"/>
      <c r="ABQ18" s="76"/>
      <c r="ABR18" s="76"/>
      <c r="ABS18" s="76"/>
      <c r="ABT18" s="76"/>
      <c r="ABU18" s="76"/>
      <c r="ABV18" s="76"/>
      <c r="ABW18" s="76"/>
      <c r="ABX18" s="76"/>
      <c r="ABY18" s="76"/>
      <c r="ABZ18" s="76"/>
      <c r="ACA18" s="76"/>
      <c r="ACB18" s="76"/>
      <c r="ACC18" s="76"/>
      <c r="ACD18" s="76"/>
      <c r="ACE18" s="76"/>
      <c r="ACF18" s="76"/>
      <c r="ACG18" s="76"/>
      <c r="ACH18" s="76"/>
      <c r="ACI18" s="76"/>
      <c r="ACJ18" s="76"/>
      <c r="ACK18" s="76"/>
      <c r="ACL18" s="76"/>
      <c r="ACM18" s="76"/>
      <c r="ACN18" s="76"/>
      <c r="ACO18" s="76"/>
      <c r="ACP18" s="76"/>
      <c r="ACQ18" s="76"/>
      <c r="ACR18" s="76"/>
      <c r="ACS18" s="76"/>
      <c r="ACT18" s="76"/>
      <c r="ACU18" s="76"/>
      <c r="ACV18" s="76"/>
      <c r="ACW18" s="76"/>
      <c r="ACX18" s="76"/>
      <c r="ACY18" s="76"/>
      <c r="ACZ18" s="76"/>
      <c r="ADA18" s="76"/>
      <c r="ADB18" s="76"/>
      <c r="ADC18" s="76"/>
      <c r="ADD18" s="76"/>
      <c r="ADE18" s="76"/>
      <c r="ADF18" s="76"/>
      <c r="ADG18" s="76"/>
      <c r="ADH18" s="76"/>
      <c r="ADI18" s="76"/>
      <c r="ADJ18" s="76"/>
      <c r="ADK18" s="76"/>
      <c r="ADL18" s="76"/>
      <c r="ADM18" s="76"/>
      <c r="ADN18" s="76"/>
      <c r="ADO18" s="76"/>
      <c r="ADP18" s="76"/>
      <c r="ADQ18" s="76"/>
      <c r="ADR18" s="76"/>
      <c r="ADS18" s="76"/>
      <c r="ADT18" s="76"/>
      <c r="ADU18" s="76"/>
      <c r="ADV18" s="76"/>
      <c r="ADW18" s="76"/>
      <c r="ADX18" s="76"/>
      <c r="ADY18" s="76"/>
      <c r="ADZ18" s="76"/>
      <c r="AEA18" s="76"/>
      <c r="AEB18" s="76"/>
      <c r="AEC18" s="76"/>
      <c r="AED18" s="76"/>
      <c r="AEE18" s="76"/>
      <c r="AEF18" s="76"/>
      <c r="AEG18" s="76"/>
      <c r="AEH18" s="76"/>
      <c r="AEI18" s="76"/>
      <c r="AEJ18" s="76"/>
      <c r="AEK18" s="76"/>
      <c r="AEL18" s="76"/>
      <c r="AEM18" s="76"/>
      <c r="AEN18" s="76"/>
      <c r="AEO18" s="76"/>
      <c r="AEP18" s="76"/>
      <c r="AEQ18" s="76"/>
      <c r="AER18" s="76"/>
      <c r="AES18" s="76"/>
      <c r="AET18" s="76"/>
      <c r="AEU18" s="76"/>
      <c r="AEV18" s="76"/>
      <c r="AEW18" s="76"/>
      <c r="AEX18" s="76"/>
      <c r="AEY18" s="76"/>
      <c r="AEZ18" s="76"/>
      <c r="AFA18" s="76"/>
      <c r="AFB18" s="76"/>
      <c r="AFC18" s="76"/>
      <c r="AFD18" s="76"/>
      <c r="AFE18" s="76"/>
      <c r="AFF18" s="76"/>
      <c r="AFG18" s="76"/>
      <c r="AFH18" s="76"/>
      <c r="AFI18" s="76"/>
      <c r="AFJ18" s="76"/>
      <c r="AFK18" s="76"/>
      <c r="AFL18" s="76"/>
      <c r="AFM18" s="76"/>
      <c r="AFN18" s="76"/>
      <c r="AFO18" s="76"/>
      <c r="AFP18" s="76"/>
      <c r="AFQ18" s="76"/>
      <c r="AFR18" s="76"/>
      <c r="AFS18" s="76"/>
      <c r="AFT18" s="76"/>
      <c r="AFU18" s="76"/>
      <c r="AFV18" s="76"/>
      <c r="AFW18" s="76"/>
      <c r="AFX18" s="76"/>
      <c r="AFY18" s="76"/>
      <c r="AFZ18" s="76"/>
      <c r="AGA18" s="76"/>
      <c r="AGB18" s="76"/>
      <c r="AGC18" s="76"/>
      <c r="AGD18" s="76"/>
      <c r="AGE18" s="76"/>
      <c r="AGF18" s="76"/>
      <c r="AGG18" s="76"/>
      <c r="AGH18" s="76"/>
      <c r="AGI18" s="76"/>
      <c r="AGJ18" s="76"/>
      <c r="AGK18" s="76"/>
      <c r="AGL18" s="76"/>
      <c r="AGM18" s="76"/>
      <c r="AGN18" s="76"/>
      <c r="AGO18" s="76"/>
      <c r="AGP18" s="76"/>
      <c r="AGQ18" s="76"/>
      <c r="AGR18" s="76"/>
      <c r="AGS18" s="76"/>
      <c r="AGT18" s="76"/>
      <c r="AGU18" s="76"/>
      <c r="AGV18" s="76"/>
      <c r="AGW18" s="76"/>
      <c r="AGX18" s="76"/>
      <c r="AGY18" s="76"/>
      <c r="AGZ18" s="76"/>
      <c r="AHA18" s="76"/>
      <c r="AHB18" s="76"/>
      <c r="AHC18" s="76"/>
      <c r="AHD18" s="76"/>
      <c r="AHE18" s="76"/>
      <c r="AHF18" s="76"/>
      <c r="AHG18" s="76"/>
      <c r="AHH18" s="76"/>
      <c r="AHI18" s="76"/>
      <c r="AHJ18" s="76"/>
      <c r="AHK18" s="76"/>
      <c r="AHL18" s="76"/>
      <c r="AHM18" s="76"/>
      <c r="AHN18" s="76"/>
      <c r="AHO18" s="76"/>
      <c r="AHP18" s="76"/>
      <c r="AHQ18" s="76"/>
      <c r="AHR18" s="76"/>
      <c r="AHS18" s="76"/>
      <c r="AHT18" s="76"/>
      <c r="AHU18" s="76"/>
      <c r="AHV18" s="76"/>
      <c r="AHW18" s="76"/>
      <c r="AHX18" s="76"/>
      <c r="AHY18" s="76"/>
      <c r="AHZ18" s="76"/>
      <c r="AIA18" s="76"/>
      <c r="AIB18" s="76"/>
      <c r="AIC18" s="76"/>
      <c r="AID18" s="76"/>
      <c r="AIE18" s="76"/>
      <c r="AIF18" s="76"/>
      <c r="AIG18" s="76"/>
      <c r="AIH18" s="76"/>
      <c r="AII18" s="76"/>
      <c r="AIJ18" s="76"/>
    </row>
    <row r="19" spans="1:920" s="59" customFormat="1" ht="13.5" customHeight="1" x14ac:dyDescent="0.25">
      <c r="A19" s="71"/>
      <c r="B19" s="71"/>
      <c r="C19" s="71"/>
      <c r="D19" s="71"/>
      <c r="E19" s="774"/>
      <c r="F19" s="775"/>
      <c r="G19" s="776"/>
      <c r="H19" s="777"/>
      <c r="I19" s="778"/>
      <c r="J19" s="779"/>
      <c r="K19" s="779"/>
    </row>
    <row r="20" spans="1:920" s="59" customFormat="1" ht="13.5" customHeight="1" x14ac:dyDescent="0.25">
      <c r="A20" s="71"/>
      <c r="B20" s="71"/>
      <c r="C20" s="71"/>
      <c r="D20" s="71"/>
      <c r="E20" s="780" t="s">
        <v>2081</v>
      </c>
      <c r="F20" s="773" t="s">
        <v>2589</v>
      </c>
      <c r="G20" s="769"/>
      <c r="H20" s="781"/>
      <c r="I20" s="770"/>
      <c r="J20" s="782"/>
      <c r="K20" s="782"/>
    </row>
    <row r="21" spans="1:920" s="59" customFormat="1" ht="13.5" customHeight="1" x14ac:dyDescent="0.25">
      <c r="A21" s="71">
        <v>0.01</v>
      </c>
      <c r="B21" s="71">
        <v>0.56999999999999995</v>
      </c>
      <c r="C21" s="71">
        <f>IF(LEN(J21)=0,"",1+ABS((J21*A21)/LEN(J21))+A21)</f>
        <v>1.01</v>
      </c>
      <c r="D21" s="71">
        <f>IF(LEN(K21)=0,"",1+ABS((K21*B21)/LEN(K21))+B21)</f>
        <v>1.5699999999999998</v>
      </c>
      <c r="E21" s="783" t="s">
        <v>2084</v>
      </c>
      <c r="F21" s="768" t="s">
        <v>2590</v>
      </c>
      <c r="G21" s="769"/>
      <c r="H21" s="770" t="s">
        <v>2591</v>
      </c>
      <c r="I21" s="770">
        <v>401</v>
      </c>
      <c r="J21" s="558">
        <v>0</v>
      </c>
      <c r="K21" s="558">
        <v>0</v>
      </c>
    </row>
    <row r="22" spans="1:920" s="59" customFormat="1" ht="13.5" customHeight="1" x14ac:dyDescent="0.25">
      <c r="A22" s="71">
        <v>0.02</v>
      </c>
      <c r="B22" s="71">
        <v>0.57999999999999996</v>
      </c>
      <c r="C22" s="71">
        <f t="shared" ref="C22:D36" si="0">IF(LEN(J22)=0,"",1+ABS((J22*A22)/LEN(J22))+A22)</f>
        <v>1.02</v>
      </c>
      <c r="D22" s="71">
        <f t="shared" si="0"/>
        <v>1.58</v>
      </c>
      <c r="E22" s="783" t="s">
        <v>2086</v>
      </c>
      <c r="F22" s="768" t="s">
        <v>2592</v>
      </c>
      <c r="G22" s="769"/>
      <c r="H22" s="770" t="s">
        <v>2593</v>
      </c>
      <c r="I22" s="770">
        <v>402</v>
      </c>
      <c r="J22" s="558">
        <v>0</v>
      </c>
      <c r="K22" s="558">
        <v>0</v>
      </c>
    </row>
    <row r="23" spans="1:920" s="59" customFormat="1" ht="13.5" customHeight="1" x14ac:dyDescent="0.25">
      <c r="A23" s="71">
        <v>0.03</v>
      </c>
      <c r="B23" s="71">
        <v>0.59</v>
      </c>
      <c r="C23" s="71">
        <f t="shared" si="0"/>
        <v>1.03</v>
      </c>
      <c r="D23" s="71">
        <f t="shared" si="0"/>
        <v>1.5899999999999999</v>
      </c>
      <c r="E23" s="783" t="s">
        <v>2089</v>
      </c>
      <c r="F23" s="768" t="s">
        <v>2594</v>
      </c>
      <c r="G23" s="769"/>
      <c r="H23" s="770" t="s">
        <v>2593</v>
      </c>
      <c r="I23" s="770">
        <v>403</v>
      </c>
      <c r="J23" s="558">
        <v>0</v>
      </c>
      <c r="K23" s="558">
        <v>0</v>
      </c>
    </row>
    <row r="24" spans="1:920" s="59" customFormat="1" ht="13.5" customHeight="1" x14ac:dyDescent="0.25">
      <c r="A24" s="71">
        <v>0.04</v>
      </c>
      <c r="B24" s="71">
        <v>0.6</v>
      </c>
      <c r="C24" s="71">
        <f t="shared" si="0"/>
        <v>1.04</v>
      </c>
      <c r="D24" s="71">
        <f t="shared" si="0"/>
        <v>1.6</v>
      </c>
      <c r="E24" s="783" t="s">
        <v>2092</v>
      </c>
      <c r="F24" s="768" t="s">
        <v>2595</v>
      </c>
      <c r="G24" s="769"/>
      <c r="H24" s="770" t="s">
        <v>2593</v>
      </c>
      <c r="I24" s="770">
        <v>404</v>
      </c>
      <c r="J24" s="558">
        <v>0</v>
      </c>
      <c r="K24" s="558">
        <v>0</v>
      </c>
    </row>
    <row r="25" spans="1:920" s="59" customFormat="1" ht="13.5" customHeight="1" x14ac:dyDescent="0.25">
      <c r="A25" s="71">
        <v>0.05</v>
      </c>
      <c r="B25" s="71">
        <v>0.61</v>
      </c>
      <c r="C25" s="71">
        <f t="shared" si="0"/>
        <v>1.05</v>
      </c>
      <c r="D25" s="71">
        <f t="shared" si="0"/>
        <v>1.6099999999999999</v>
      </c>
      <c r="E25" s="783" t="s">
        <v>2095</v>
      </c>
      <c r="F25" s="768" t="s">
        <v>2596</v>
      </c>
      <c r="G25" s="769"/>
      <c r="H25" s="770" t="s">
        <v>2593</v>
      </c>
      <c r="I25" s="770">
        <v>405</v>
      </c>
      <c r="J25" s="558">
        <v>0</v>
      </c>
      <c r="K25" s="558">
        <v>0</v>
      </c>
    </row>
    <row r="26" spans="1:920" s="59" customFormat="1" ht="13.5" customHeight="1" x14ac:dyDescent="0.25">
      <c r="A26" s="71">
        <v>0.06</v>
      </c>
      <c r="B26" s="71">
        <v>0.62</v>
      </c>
      <c r="C26" s="71">
        <f t="shared" si="0"/>
        <v>1.06</v>
      </c>
      <c r="D26" s="71">
        <f t="shared" si="0"/>
        <v>1.62</v>
      </c>
      <c r="E26" s="783" t="s">
        <v>2098</v>
      </c>
      <c r="F26" s="768" t="s">
        <v>2597</v>
      </c>
      <c r="G26" s="769"/>
      <c r="H26" s="770" t="s">
        <v>2591</v>
      </c>
      <c r="I26" s="770">
        <v>406</v>
      </c>
      <c r="J26" s="558">
        <v>0</v>
      </c>
      <c r="K26" s="558">
        <v>0</v>
      </c>
    </row>
    <row r="27" spans="1:920" s="59" customFormat="1" ht="13.5" customHeight="1" x14ac:dyDescent="0.25">
      <c r="A27" s="71">
        <v>7.0000000000000007E-2</v>
      </c>
      <c r="B27" s="71">
        <v>0.63</v>
      </c>
      <c r="C27" s="71">
        <f t="shared" si="0"/>
        <v>1.07</v>
      </c>
      <c r="D27" s="71">
        <f t="shared" si="0"/>
        <v>1.63</v>
      </c>
      <c r="E27" s="783" t="s">
        <v>2276</v>
      </c>
      <c r="F27" s="768" t="s">
        <v>2598</v>
      </c>
      <c r="G27" s="769"/>
      <c r="H27" s="770" t="s">
        <v>2593</v>
      </c>
      <c r="I27" s="770">
        <v>407</v>
      </c>
      <c r="J27" s="558">
        <v>0</v>
      </c>
      <c r="K27" s="558">
        <v>0</v>
      </c>
    </row>
    <row r="28" spans="1:920" s="59" customFormat="1" ht="25.5" x14ac:dyDescent="0.25">
      <c r="A28" s="71">
        <v>0.08</v>
      </c>
      <c r="B28" s="71">
        <v>0.64</v>
      </c>
      <c r="C28" s="71">
        <f t="shared" si="0"/>
        <v>1.08</v>
      </c>
      <c r="D28" s="71">
        <f t="shared" si="0"/>
        <v>1.6400000000000001</v>
      </c>
      <c r="E28" s="780" t="s">
        <v>2079</v>
      </c>
      <c r="F28" s="773" t="s">
        <v>2599</v>
      </c>
      <c r="G28" s="769"/>
      <c r="H28" s="761" t="s">
        <v>2600</v>
      </c>
      <c r="I28" s="761">
        <v>408</v>
      </c>
      <c r="J28" s="785">
        <f t="array" ref="J28">IF(AND(ISBLANK(J21:J27)),"",SUM(J21:J27))</f>
        <v>0</v>
      </c>
      <c r="K28" s="785">
        <f t="array" ref="K28">IF(AND(ISBLANK(K21:K27)),"",SUM(K21:K27))</f>
        <v>0</v>
      </c>
    </row>
    <row r="29" spans="1:920" s="59" customFormat="1" ht="13.5" customHeight="1" x14ac:dyDescent="0.25">
      <c r="A29" s="71"/>
      <c r="B29" s="71"/>
      <c r="C29" s="71"/>
      <c r="D29" s="71"/>
      <c r="E29" s="774"/>
      <c r="F29" s="776"/>
      <c r="G29" s="776"/>
      <c r="H29" s="776"/>
      <c r="I29" s="778"/>
      <c r="J29" s="779"/>
      <c r="K29" s="779"/>
    </row>
    <row r="30" spans="1:920" s="59" customFormat="1" ht="13.5" customHeight="1" x14ac:dyDescent="0.25">
      <c r="A30" s="71"/>
      <c r="B30" s="71"/>
      <c r="C30" s="71"/>
      <c r="D30" s="71"/>
      <c r="E30" s="780" t="s">
        <v>2100</v>
      </c>
      <c r="F30" s="773" t="s">
        <v>2601</v>
      </c>
      <c r="G30" s="769"/>
      <c r="H30" s="769"/>
      <c r="I30" s="770"/>
      <c r="J30" s="782"/>
      <c r="K30" s="782"/>
    </row>
    <row r="31" spans="1:920" s="59" customFormat="1" ht="13.5" customHeight="1" x14ac:dyDescent="0.25">
      <c r="A31" s="71">
        <v>0.09</v>
      </c>
      <c r="B31" s="71">
        <v>0.65</v>
      </c>
      <c r="C31" s="71">
        <f t="shared" si="0"/>
        <v>1.0900000000000001</v>
      </c>
      <c r="D31" s="71">
        <f t="shared" si="0"/>
        <v>1.65</v>
      </c>
      <c r="E31" s="783" t="s">
        <v>2103</v>
      </c>
      <c r="F31" s="768" t="s">
        <v>2602</v>
      </c>
      <c r="G31" s="769"/>
      <c r="H31" s="770" t="s">
        <v>2593</v>
      </c>
      <c r="I31" s="770">
        <v>409</v>
      </c>
      <c r="J31" s="558">
        <v>0</v>
      </c>
      <c r="K31" s="558">
        <v>0</v>
      </c>
    </row>
    <row r="32" spans="1:920" s="59" customFormat="1" ht="13.5" customHeight="1" x14ac:dyDescent="0.25">
      <c r="A32" s="71">
        <v>0.1</v>
      </c>
      <c r="B32" s="71">
        <v>0.66</v>
      </c>
      <c r="C32" s="71">
        <f t="shared" si="0"/>
        <v>1.1000000000000001</v>
      </c>
      <c r="D32" s="71">
        <f t="shared" si="0"/>
        <v>1.6600000000000001</v>
      </c>
      <c r="E32" s="783" t="s">
        <v>2105</v>
      </c>
      <c r="F32" s="768" t="s">
        <v>2603</v>
      </c>
      <c r="G32" s="769"/>
      <c r="H32" s="770" t="s">
        <v>2591</v>
      </c>
      <c r="I32" s="770">
        <v>410</v>
      </c>
      <c r="J32" s="558">
        <v>0</v>
      </c>
      <c r="K32" s="558">
        <v>0</v>
      </c>
    </row>
    <row r="33" spans="1:920" s="59" customFormat="1" ht="13.5" customHeight="1" x14ac:dyDescent="0.25">
      <c r="A33" s="71">
        <v>0.11</v>
      </c>
      <c r="B33" s="71">
        <v>0.67</v>
      </c>
      <c r="C33" s="71">
        <f t="shared" si="0"/>
        <v>1.1100000000000001</v>
      </c>
      <c r="D33" s="71">
        <f t="shared" si="0"/>
        <v>1.67</v>
      </c>
      <c r="E33" s="783" t="s">
        <v>2106</v>
      </c>
      <c r="F33" s="768" t="s">
        <v>2604</v>
      </c>
      <c r="G33" s="769"/>
      <c r="H33" s="770" t="s">
        <v>2593</v>
      </c>
      <c r="I33" s="770">
        <v>411</v>
      </c>
      <c r="J33" s="558">
        <v>0</v>
      </c>
      <c r="K33" s="558">
        <v>0</v>
      </c>
    </row>
    <row r="34" spans="1:920" s="59" customFormat="1" ht="13.5" customHeight="1" x14ac:dyDescent="0.25">
      <c r="A34" s="71">
        <v>0.12</v>
      </c>
      <c r="B34" s="71">
        <v>0.68</v>
      </c>
      <c r="C34" s="71">
        <f t="shared" si="0"/>
        <v>1.1200000000000001</v>
      </c>
      <c r="D34" s="71">
        <f t="shared" si="0"/>
        <v>1.6800000000000002</v>
      </c>
      <c r="E34" s="783" t="s">
        <v>2108</v>
      </c>
      <c r="F34" s="768" t="s">
        <v>2605</v>
      </c>
      <c r="G34" s="769"/>
      <c r="H34" s="770" t="s">
        <v>2591</v>
      </c>
      <c r="I34" s="770">
        <v>412</v>
      </c>
      <c r="J34" s="558">
        <v>0</v>
      </c>
      <c r="K34" s="558">
        <v>0</v>
      </c>
    </row>
    <row r="35" spans="1:920" ht="13.5" customHeight="1" x14ac:dyDescent="0.25">
      <c r="A35" s="71">
        <v>0.13</v>
      </c>
      <c r="B35" s="71">
        <v>0.69</v>
      </c>
      <c r="C35" s="71">
        <f t="shared" si="0"/>
        <v>1.1299999999999999</v>
      </c>
      <c r="D35" s="71">
        <f t="shared" si="0"/>
        <v>1.69</v>
      </c>
      <c r="E35" s="783" t="s">
        <v>2297</v>
      </c>
      <c r="F35" s="768" t="s">
        <v>2606</v>
      </c>
      <c r="G35" s="769"/>
      <c r="H35" s="770" t="s">
        <v>2593</v>
      </c>
      <c r="I35" s="770">
        <v>413</v>
      </c>
      <c r="J35" s="558">
        <v>0</v>
      </c>
      <c r="K35" s="558">
        <v>0</v>
      </c>
    </row>
    <row r="36" spans="1:920" ht="13.5" customHeight="1" x14ac:dyDescent="0.25">
      <c r="A36" s="71">
        <v>0.14000000000000001</v>
      </c>
      <c r="B36" s="71">
        <v>0.7</v>
      </c>
      <c r="C36" s="71">
        <f>IF(LEN(J36)=0,"",1+ABS((J36*A36)/LEN(J36))+A36)</f>
        <v>1.1400000000000001</v>
      </c>
      <c r="D36" s="71">
        <f t="shared" si="0"/>
        <v>1.7</v>
      </c>
      <c r="E36" s="783" t="s">
        <v>2299</v>
      </c>
      <c r="F36" s="772" t="s">
        <v>2607</v>
      </c>
      <c r="G36" s="784"/>
      <c r="H36" s="770" t="s">
        <v>2591</v>
      </c>
      <c r="I36" s="770">
        <v>414</v>
      </c>
      <c r="J36" s="558">
        <v>0</v>
      </c>
      <c r="K36" s="559">
        <v>0</v>
      </c>
    </row>
    <row r="37" spans="1:920" ht="7.5" customHeight="1" x14ac:dyDescent="0.25">
      <c r="E37" s="786"/>
      <c r="F37" s="787"/>
      <c r="G37" s="787"/>
      <c r="H37" s="788"/>
      <c r="I37" s="789"/>
      <c r="J37" s="790"/>
      <c r="K37" s="791"/>
    </row>
    <row r="38" spans="1:920" s="41" customFormat="1" ht="21.75" customHeight="1" x14ac:dyDescent="0.25">
      <c r="A38" s="65"/>
      <c r="B38" s="65"/>
      <c r="C38" s="65"/>
      <c r="D38" s="65"/>
      <c r="H38" s="84"/>
      <c r="I38" s="792"/>
      <c r="J38" s="66"/>
      <c r="K38" s="39" t="str">
        <f>"*"&amp;'#Konverter'!AD8&amp;C93&amp;D93&amp;"*"</f>
        <v>*1695716492*</v>
      </c>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67"/>
      <c r="CU38" s="67"/>
      <c r="CV38" s="67"/>
      <c r="CW38" s="67"/>
      <c r="CX38" s="67"/>
      <c r="CY38" s="67"/>
      <c r="CZ38" s="67"/>
      <c r="DA38" s="67"/>
      <c r="DB38" s="67"/>
      <c r="DC38" s="67"/>
      <c r="DD38" s="67"/>
      <c r="DE38" s="67"/>
      <c r="DF38" s="67"/>
      <c r="DG38" s="67"/>
      <c r="DH38" s="67"/>
      <c r="DI38" s="67"/>
      <c r="DJ38" s="67"/>
      <c r="DK38" s="67"/>
      <c r="DL38" s="67"/>
      <c r="DM38" s="67"/>
      <c r="DN38" s="67"/>
      <c r="DO38" s="67"/>
      <c r="DP38" s="67"/>
      <c r="DQ38" s="67"/>
      <c r="DR38" s="67"/>
      <c r="DS38" s="67"/>
      <c r="DT38" s="67"/>
      <c r="DU38" s="67"/>
      <c r="DV38" s="67"/>
      <c r="DW38" s="67"/>
      <c r="DX38" s="67"/>
      <c r="DY38" s="67"/>
      <c r="DZ38" s="67"/>
      <c r="EA38" s="67"/>
      <c r="EB38" s="67"/>
      <c r="EC38" s="67"/>
      <c r="ED38" s="67"/>
      <c r="EE38" s="67"/>
      <c r="EF38" s="67"/>
      <c r="EG38" s="67"/>
      <c r="EH38" s="67"/>
      <c r="EI38" s="67"/>
      <c r="EJ38" s="67"/>
      <c r="EK38" s="67"/>
      <c r="EL38" s="67"/>
      <c r="EM38" s="67"/>
      <c r="EN38" s="67"/>
      <c r="EO38" s="67"/>
      <c r="EP38" s="67"/>
      <c r="EQ38" s="67"/>
      <c r="ER38" s="67"/>
      <c r="ES38" s="67"/>
      <c r="ET38" s="67"/>
      <c r="EU38" s="67"/>
      <c r="EV38" s="67"/>
      <c r="EW38" s="67"/>
      <c r="EX38" s="67"/>
      <c r="EY38" s="67"/>
      <c r="EZ38" s="67"/>
      <c r="FA38" s="67"/>
      <c r="FB38" s="67"/>
      <c r="FC38" s="67"/>
      <c r="FD38" s="67"/>
      <c r="FE38" s="67"/>
      <c r="FF38" s="67"/>
      <c r="FG38" s="67"/>
      <c r="FH38" s="67"/>
      <c r="FI38" s="67"/>
      <c r="FJ38" s="67"/>
      <c r="FK38" s="67"/>
      <c r="FL38" s="67"/>
      <c r="FM38" s="67"/>
      <c r="FN38" s="67"/>
      <c r="FO38" s="67"/>
      <c r="FP38" s="67"/>
      <c r="FQ38" s="67"/>
      <c r="FR38" s="67"/>
      <c r="FS38" s="67"/>
      <c r="FT38" s="67"/>
      <c r="FU38" s="67"/>
      <c r="FV38" s="67"/>
      <c r="FW38" s="67"/>
      <c r="FX38" s="67"/>
      <c r="FY38" s="67"/>
      <c r="FZ38" s="67"/>
      <c r="GA38" s="67"/>
      <c r="GB38" s="67"/>
      <c r="GC38" s="67"/>
      <c r="GD38" s="67"/>
      <c r="GE38" s="67"/>
      <c r="GF38" s="67"/>
      <c r="GG38" s="67"/>
      <c r="GH38" s="67"/>
      <c r="GI38" s="67"/>
      <c r="GJ38" s="67"/>
      <c r="GK38" s="67"/>
      <c r="GL38" s="67"/>
      <c r="GM38" s="67"/>
      <c r="GN38" s="67"/>
      <c r="GO38" s="67"/>
      <c r="GP38" s="67"/>
      <c r="GQ38" s="67"/>
      <c r="GR38" s="67"/>
      <c r="GS38" s="67"/>
      <c r="GT38" s="67"/>
      <c r="GU38" s="67"/>
      <c r="GV38" s="67"/>
      <c r="GW38" s="67"/>
      <c r="GX38" s="67"/>
      <c r="GY38" s="67"/>
      <c r="GZ38" s="67"/>
      <c r="HA38" s="67"/>
      <c r="HB38" s="67"/>
      <c r="HC38" s="67"/>
      <c r="HD38" s="67"/>
      <c r="HE38" s="67"/>
      <c r="HF38" s="67"/>
      <c r="HG38" s="67"/>
      <c r="HH38" s="67"/>
      <c r="HI38" s="67"/>
      <c r="HJ38" s="67"/>
      <c r="HK38" s="67"/>
      <c r="HL38" s="67"/>
      <c r="HM38" s="67"/>
      <c r="HN38" s="67"/>
      <c r="HO38" s="67"/>
      <c r="HP38" s="67"/>
      <c r="HQ38" s="67"/>
      <c r="HR38" s="67"/>
      <c r="HS38" s="67"/>
      <c r="HT38" s="67"/>
      <c r="HU38" s="67"/>
      <c r="HV38" s="67"/>
      <c r="HW38" s="67"/>
      <c r="HX38" s="67"/>
      <c r="HY38" s="67"/>
      <c r="HZ38" s="67"/>
      <c r="IA38" s="67"/>
      <c r="IB38" s="67"/>
      <c r="IC38" s="67"/>
      <c r="ID38" s="67"/>
      <c r="IE38" s="67"/>
      <c r="IF38" s="67"/>
      <c r="IG38" s="67"/>
      <c r="IH38" s="67"/>
      <c r="II38" s="67"/>
      <c r="IJ38" s="67"/>
      <c r="IK38" s="67"/>
      <c r="IL38" s="67"/>
      <c r="IM38" s="67"/>
      <c r="IN38" s="67"/>
      <c r="IO38" s="67"/>
      <c r="IP38" s="67"/>
      <c r="IQ38" s="67"/>
      <c r="IR38" s="67"/>
      <c r="IS38" s="67"/>
      <c r="IT38" s="67"/>
      <c r="IU38" s="67"/>
      <c r="IV38" s="67"/>
      <c r="IW38" s="67"/>
      <c r="IX38" s="67"/>
      <c r="IY38" s="67"/>
      <c r="IZ38" s="67"/>
      <c r="JA38" s="67"/>
      <c r="JB38" s="67"/>
      <c r="JC38" s="67"/>
      <c r="JD38" s="67"/>
      <c r="JE38" s="67"/>
      <c r="JF38" s="67"/>
      <c r="JG38" s="67"/>
      <c r="JH38" s="67"/>
      <c r="JI38" s="67"/>
      <c r="JJ38" s="67"/>
      <c r="JK38" s="67"/>
      <c r="JL38" s="67"/>
      <c r="JM38" s="67"/>
      <c r="JN38" s="67"/>
      <c r="JO38" s="67"/>
      <c r="JP38" s="67"/>
      <c r="JQ38" s="67"/>
      <c r="JR38" s="67"/>
      <c r="JS38" s="67"/>
      <c r="JT38" s="67"/>
      <c r="JU38" s="67"/>
      <c r="JV38" s="67"/>
      <c r="JW38" s="67"/>
      <c r="JX38" s="67"/>
      <c r="JY38" s="67"/>
      <c r="JZ38" s="67"/>
      <c r="KA38" s="67"/>
      <c r="KB38" s="67"/>
      <c r="KC38" s="67"/>
      <c r="KD38" s="67"/>
      <c r="KE38" s="67"/>
      <c r="KF38" s="67"/>
      <c r="KG38" s="67"/>
      <c r="KH38" s="67"/>
      <c r="KI38" s="67"/>
      <c r="KJ38" s="67"/>
      <c r="KK38" s="67"/>
      <c r="KL38" s="67"/>
      <c r="KM38" s="67"/>
      <c r="KN38" s="67"/>
      <c r="KO38" s="67"/>
      <c r="KP38" s="67"/>
      <c r="KQ38" s="67"/>
      <c r="KR38" s="67"/>
      <c r="KS38" s="67"/>
      <c r="KT38" s="67"/>
      <c r="KU38" s="67"/>
      <c r="KV38" s="67"/>
      <c r="KW38" s="67"/>
      <c r="KX38" s="67"/>
      <c r="KY38" s="67"/>
      <c r="KZ38" s="67"/>
      <c r="LA38" s="67"/>
      <c r="LB38" s="67"/>
      <c r="LC38" s="67"/>
      <c r="LD38" s="67"/>
      <c r="LE38" s="67"/>
      <c r="LF38" s="67"/>
      <c r="LG38" s="67"/>
      <c r="LH38" s="67"/>
      <c r="LI38" s="67"/>
      <c r="LJ38" s="67"/>
      <c r="LK38" s="67"/>
      <c r="LL38" s="67"/>
      <c r="LM38" s="67"/>
      <c r="LN38" s="67"/>
      <c r="LO38" s="67"/>
      <c r="LP38" s="67"/>
      <c r="LQ38" s="67"/>
      <c r="LR38" s="67"/>
      <c r="LS38" s="67"/>
      <c r="LT38" s="67"/>
      <c r="LU38" s="67"/>
      <c r="LV38" s="67"/>
      <c r="LW38" s="67"/>
      <c r="LX38" s="67"/>
      <c r="LY38" s="67"/>
      <c r="LZ38" s="67"/>
      <c r="MA38" s="67"/>
      <c r="MB38" s="67"/>
      <c r="MC38" s="67"/>
      <c r="MD38" s="67"/>
      <c r="ME38" s="67"/>
      <c r="MF38" s="67"/>
      <c r="MG38" s="67"/>
      <c r="MH38" s="67"/>
      <c r="MI38" s="67"/>
      <c r="MJ38" s="67"/>
      <c r="MK38" s="67"/>
      <c r="ML38" s="67"/>
      <c r="MM38" s="67"/>
      <c r="MN38" s="67"/>
      <c r="MO38" s="67"/>
      <c r="MP38" s="67"/>
      <c r="MQ38" s="67"/>
      <c r="MR38" s="67"/>
      <c r="MS38" s="67"/>
      <c r="MT38" s="67"/>
      <c r="MU38" s="67"/>
      <c r="MV38" s="67"/>
      <c r="MW38" s="67"/>
      <c r="MX38" s="67"/>
      <c r="MY38" s="67"/>
      <c r="MZ38" s="67"/>
      <c r="NA38" s="67"/>
      <c r="NB38" s="67"/>
      <c r="NC38" s="67"/>
      <c r="ND38" s="67"/>
      <c r="NE38" s="67"/>
      <c r="NF38" s="67"/>
      <c r="NG38" s="67"/>
      <c r="NH38" s="67"/>
      <c r="NI38" s="67"/>
      <c r="NJ38" s="67"/>
      <c r="NK38" s="67"/>
      <c r="NL38" s="67"/>
      <c r="NM38" s="67"/>
      <c r="NN38" s="67"/>
      <c r="NO38" s="67"/>
      <c r="NP38" s="67"/>
      <c r="NQ38" s="67"/>
      <c r="NR38" s="67"/>
      <c r="NS38" s="67"/>
      <c r="NT38" s="67"/>
      <c r="NU38" s="67"/>
      <c r="NV38" s="67"/>
      <c r="NW38" s="67"/>
      <c r="NX38" s="67"/>
      <c r="NY38" s="67"/>
      <c r="NZ38" s="67"/>
      <c r="OA38" s="67"/>
      <c r="OB38" s="67"/>
      <c r="OC38" s="67"/>
      <c r="OD38" s="67"/>
      <c r="OE38" s="67"/>
      <c r="OF38" s="67"/>
      <c r="OG38" s="67"/>
      <c r="OH38" s="67"/>
      <c r="OI38" s="67"/>
      <c r="OJ38" s="67"/>
      <c r="OK38" s="67"/>
      <c r="OL38" s="67"/>
      <c r="OM38" s="67"/>
      <c r="ON38" s="67"/>
      <c r="OO38" s="67"/>
      <c r="OP38" s="67"/>
      <c r="OQ38" s="67"/>
      <c r="OR38" s="67"/>
      <c r="OS38" s="67"/>
      <c r="OT38" s="67"/>
      <c r="OU38" s="67"/>
      <c r="OV38" s="67"/>
      <c r="OW38" s="67"/>
      <c r="OX38" s="67"/>
      <c r="OY38" s="67"/>
      <c r="OZ38" s="67"/>
      <c r="PA38" s="67"/>
      <c r="PB38" s="67"/>
      <c r="PC38" s="67"/>
      <c r="PD38" s="67"/>
      <c r="PE38" s="67"/>
      <c r="PF38" s="67"/>
      <c r="PG38" s="67"/>
      <c r="PH38" s="67"/>
      <c r="PI38" s="67"/>
      <c r="PJ38" s="67"/>
      <c r="PK38" s="67"/>
      <c r="PL38" s="67"/>
      <c r="PM38" s="67"/>
      <c r="PN38" s="67"/>
      <c r="PO38" s="67"/>
      <c r="PP38" s="67"/>
      <c r="PQ38" s="67"/>
      <c r="PR38" s="67"/>
      <c r="PS38" s="67"/>
      <c r="PT38" s="67"/>
      <c r="PU38" s="67"/>
      <c r="PV38" s="67"/>
      <c r="PW38" s="67"/>
      <c r="PX38" s="67"/>
      <c r="PY38" s="67"/>
      <c r="PZ38" s="67"/>
      <c r="QA38" s="67"/>
      <c r="QB38" s="67"/>
      <c r="QC38" s="67"/>
      <c r="QD38" s="67"/>
      <c r="QE38" s="67"/>
      <c r="QF38" s="67"/>
      <c r="QG38" s="67"/>
      <c r="QH38" s="67"/>
      <c r="QI38" s="67"/>
      <c r="QJ38" s="67"/>
      <c r="QK38" s="67"/>
      <c r="QL38" s="67"/>
      <c r="QM38" s="67"/>
      <c r="QN38" s="67"/>
      <c r="QO38" s="67"/>
      <c r="QP38" s="67"/>
      <c r="QQ38" s="67"/>
      <c r="QR38" s="67"/>
      <c r="QS38" s="67"/>
      <c r="QT38" s="67"/>
      <c r="QU38" s="67"/>
      <c r="QV38" s="67"/>
      <c r="QW38" s="67"/>
      <c r="QX38" s="67"/>
      <c r="QY38" s="67"/>
      <c r="QZ38" s="67"/>
      <c r="RA38" s="67"/>
      <c r="RB38" s="67"/>
      <c r="RC38" s="67"/>
      <c r="RD38" s="67"/>
      <c r="RE38" s="67"/>
      <c r="RF38" s="67"/>
      <c r="RG38" s="67"/>
      <c r="RH38" s="67"/>
      <c r="RI38" s="67"/>
      <c r="RJ38" s="67"/>
      <c r="RK38" s="67"/>
      <c r="RL38" s="67"/>
      <c r="RM38" s="67"/>
      <c r="RN38" s="67"/>
      <c r="RO38" s="67"/>
      <c r="RP38" s="67"/>
      <c r="RQ38" s="67"/>
      <c r="RR38" s="67"/>
      <c r="RS38" s="67"/>
      <c r="RT38" s="67"/>
      <c r="RU38" s="67"/>
      <c r="RV38" s="67"/>
      <c r="RW38" s="67"/>
      <c r="RX38" s="67"/>
      <c r="RY38" s="67"/>
      <c r="RZ38" s="67"/>
      <c r="SA38" s="67"/>
      <c r="SB38" s="67"/>
      <c r="SC38" s="67"/>
      <c r="SD38" s="67"/>
      <c r="SE38" s="67"/>
      <c r="SF38" s="67"/>
      <c r="SG38" s="67"/>
      <c r="SH38" s="67"/>
      <c r="SI38" s="67"/>
      <c r="SJ38" s="67"/>
      <c r="SK38" s="67"/>
      <c r="SL38" s="67"/>
      <c r="SM38" s="67"/>
      <c r="SN38" s="67"/>
      <c r="SO38" s="67"/>
      <c r="SP38" s="67"/>
      <c r="SQ38" s="67"/>
      <c r="SR38" s="67"/>
      <c r="SS38" s="67"/>
      <c r="ST38" s="67"/>
      <c r="SU38" s="67"/>
      <c r="SV38" s="67"/>
      <c r="SW38" s="67"/>
      <c r="SX38" s="67"/>
      <c r="SY38" s="67"/>
      <c r="SZ38" s="67"/>
      <c r="TA38" s="67"/>
      <c r="TB38" s="67"/>
      <c r="TC38" s="67"/>
      <c r="TD38" s="67"/>
      <c r="TE38" s="67"/>
      <c r="TF38" s="67"/>
      <c r="TG38" s="67"/>
      <c r="TH38" s="67"/>
      <c r="TI38" s="67"/>
      <c r="TJ38" s="67"/>
      <c r="TK38" s="67"/>
      <c r="TL38" s="67"/>
      <c r="TM38" s="67"/>
      <c r="TN38" s="67"/>
      <c r="TO38" s="67"/>
      <c r="TP38" s="67"/>
      <c r="TQ38" s="67"/>
      <c r="TR38" s="67"/>
      <c r="TS38" s="67"/>
      <c r="TT38" s="67"/>
      <c r="TU38" s="67"/>
      <c r="TV38" s="67"/>
      <c r="TW38" s="67"/>
      <c r="TX38" s="67"/>
      <c r="TY38" s="67"/>
      <c r="TZ38" s="67"/>
      <c r="UA38" s="67"/>
      <c r="UB38" s="67"/>
      <c r="UC38" s="67"/>
      <c r="UD38" s="67"/>
      <c r="UE38" s="67"/>
      <c r="UF38" s="67"/>
      <c r="UG38" s="67"/>
      <c r="UH38" s="67"/>
      <c r="UI38" s="67"/>
      <c r="UJ38" s="67"/>
      <c r="UK38" s="67"/>
      <c r="UL38" s="67"/>
      <c r="UM38" s="67"/>
      <c r="UN38" s="67"/>
      <c r="UO38" s="67"/>
      <c r="UP38" s="67"/>
      <c r="UQ38" s="67"/>
      <c r="UR38" s="67"/>
      <c r="US38" s="67"/>
      <c r="UT38" s="67"/>
      <c r="UU38" s="67"/>
      <c r="UV38" s="67"/>
      <c r="UW38" s="67"/>
      <c r="UX38" s="67"/>
      <c r="UY38" s="67"/>
      <c r="UZ38" s="67"/>
      <c r="VA38" s="67"/>
      <c r="VB38" s="67"/>
      <c r="VC38" s="67"/>
      <c r="VD38" s="67"/>
      <c r="VE38" s="67"/>
      <c r="VF38" s="67"/>
      <c r="VG38" s="67"/>
      <c r="VH38" s="67"/>
      <c r="VI38" s="67"/>
      <c r="VJ38" s="67"/>
      <c r="VK38" s="67"/>
      <c r="VL38" s="67"/>
      <c r="VM38" s="67"/>
      <c r="VN38" s="67"/>
      <c r="VO38" s="67"/>
      <c r="VP38" s="67"/>
      <c r="VQ38" s="67"/>
      <c r="VR38" s="67"/>
      <c r="VS38" s="67"/>
      <c r="VT38" s="67"/>
      <c r="VU38" s="67"/>
      <c r="VV38" s="67"/>
      <c r="VW38" s="67"/>
      <c r="VX38" s="67"/>
      <c r="VY38" s="67"/>
      <c r="VZ38" s="67"/>
      <c r="WA38" s="67"/>
      <c r="WB38" s="67"/>
      <c r="WC38" s="67"/>
      <c r="WD38" s="67"/>
      <c r="WE38" s="67"/>
      <c r="WF38" s="67"/>
      <c r="WG38" s="67"/>
      <c r="WH38" s="67"/>
      <c r="WI38" s="67"/>
      <c r="WJ38" s="67"/>
      <c r="WK38" s="67"/>
      <c r="WL38" s="67"/>
      <c r="WM38" s="67"/>
      <c r="WN38" s="67"/>
      <c r="WO38" s="67"/>
      <c r="WP38" s="67"/>
      <c r="WQ38" s="67"/>
      <c r="WR38" s="67"/>
      <c r="WS38" s="67"/>
      <c r="WT38" s="67"/>
      <c r="WU38" s="67"/>
      <c r="WV38" s="67"/>
      <c r="WW38" s="67"/>
      <c r="WX38" s="67"/>
      <c r="WY38" s="67"/>
      <c r="WZ38" s="67"/>
      <c r="XA38" s="67"/>
      <c r="XB38" s="67"/>
      <c r="XC38" s="67"/>
      <c r="XD38" s="67"/>
      <c r="XE38" s="67"/>
      <c r="XF38" s="67"/>
      <c r="XG38" s="67"/>
      <c r="XH38" s="67"/>
      <c r="XI38" s="67"/>
      <c r="XJ38" s="67"/>
      <c r="XK38" s="67"/>
      <c r="XL38" s="67"/>
      <c r="XM38" s="67"/>
      <c r="XN38" s="67"/>
      <c r="XO38" s="67"/>
      <c r="XP38" s="67"/>
      <c r="XQ38" s="67"/>
      <c r="XR38" s="67"/>
      <c r="XS38" s="67"/>
      <c r="XT38" s="67"/>
      <c r="XU38" s="67"/>
      <c r="XV38" s="67"/>
      <c r="XW38" s="67"/>
      <c r="XX38" s="67"/>
      <c r="XY38" s="67"/>
      <c r="XZ38" s="67"/>
      <c r="YA38" s="67"/>
      <c r="YB38" s="67"/>
      <c r="YC38" s="67"/>
      <c r="YD38" s="67"/>
      <c r="YE38" s="67"/>
      <c r="YF38" s="67"/>
      <c r="YG38" s="67"/>
      <c r="YH38" s="67"/>
      <c r="YI38" s="67"/>
      <c r="YJ38" s="67"/>
      <c r="YK38" s="67"/>
      <c r="YL38" s="67"/>
      <c r="YM38" s="67"/>
      <c r="YN38" s="67"/>
      <c r="YO38" s="67"/>
      <c r="YP38" s="67"/>
      <c r="YQ38" s="67"/>
      <c r="YR38" s="67"/>
      <c r="YS38" s="67"/>
      <c r="YT38" s="67"/>
      <c r="YU38" s="67"/>
      <c r="YV38" s="67"/>
      <c r="YW38" s="67"/>
      <c r="YX38" s="67"/>
      <c r="YY38" s="67"/>
      <c r="YZ38" s="67"/>
      <c r="ZA38" s="67"/>
      <c r="ZB38" s="67"/>
      <c r="ZC38" s="67"/>
      <c r="ZD38" s="67"/>
      <c r="ZE38" s="67"/>
      <c r="ZF38" s="67"/>
      <c r="ZG38" s="67"/>
      <c r="ZH38" s="67"/>
      <c r="ZI38" s="67"/>
      <c r="ZJ38" s="67"/>
      <c r="ZK38" s="67"/>
      <c r="ZL38" s="67"/>
      <c r="ZM38" s="67"/>
      <c r="ZN38" s="67"/>
      <c r="ZO38" s="67"/>
      <c r="ZP38" s="67"/>
      <c r="ZQ38" s="67"/>
      <c r="ZR38" s="67"/>
      <c r="ZS38" s="67"/>
      <c r="ZT38" s="67"/>
      <c r="ZU38" s="67"/>
      <c r="ZV38" s="67"/>
      <c r="ZW38" s="67"/>
      <c r="ZX38" s="67"/>
      <c r="ZY38" s="67"/>
      <c r="ZZ38" s="67"/>
      <c r="AAA38" s="67"/>
      <c r="AAB38" s="67"/>
      <c r="AAC38" s="67"/>
      <c r="AAD38" s="67"/>
      <c r="AAE38" s="67"/>
      <c r="AAF38" s="67"/>
      <c r="AAG38" s="67"/>
      <c r="AAH38" s="67"/>
      <c r="AAI38" s="67"/>
      <c r="AAJ38" s="67"/>
      <c r="AAK38" s="67"/>
      <c r="AAL38" s="67"/>
      <c r="AAM38" s="67"/>
      <c r="AAN38" s="67"/>
      <c r="AAO38" s="67"/>
      <c r="AAP38" s="67"/>
      <c r="AAQ38" s="67"/>
      <c r="AAR38" s="67"/>
      <c r="AAS38" s="67"/>
      <c r="AAT38" s="67"/>
      <c r="AAU38" s="67"/>
      <c r="AAV38" s="67"/>
      <c r="AAW38" s="67"/>
      <c r="AAX38" s="67"/>
      <c r="AAY38" s="67"/>
      <c r="AAZ38" s="67"/>
      <c r="ABA38" s="67"/>
      <c r="ABB38" s="67"/>
      <c r="ABC38" s="67"/>
      <c r="ABD38" s="67"/>
      <c r="ABE38" s="67"/>
      <c r="ABF38" s="67"/>
      <c r="ABG38" s="67"/>
      <c r="ABH38" s="67"/>
      <c r="ABI38" s="67"/>
      <c r="ABJ38" s="67"/>
      <c r="ABK38" s="67"/>
      <c r="ABL38" s="67"/>
      <c r="ABM38" s="67"/>
      <c r="ABN38" s="67"/>
      <c r="ABO38" s="67"/>
      <c r="ABP38" s="67"/>
      <c r="ABQ38" s="67"/>
      <c r="ABR38" s="67"/>
      <c r="ABS38" s="67"/>
      <c r="ABT38" s="67"/>
      <c r="ABU38" s="67"/>
      <c r="ABV38" s="67"/>
      <c r="ABW38" s="67"/>
      <c r="ABX38" s="67"/>
      <c r="ABY38" s="67"/>
      <c r="ABZ38" s="67"/>
      <c r="ACA38" s="67"/>
      <c r="ACB38" s="67"/>
      <c r="ACC38" s="67"/>
      <c r="ACD38" s="67"/>
      <c r="ACE38" s="67"/>
      <c r="ACF38" s="67"/>
      <c r="ACG38" s="67"/>
      <c r="ACH38" s="67"/>
      <c r="ACI38" s="67"/>
      <c r="ACJ38" s="67"/>
      <c r="ACK38" s="67"/>
      <c r="ACL38" s="67"/>
      <c r="ACM38" s="67"/>
      <c r="ACN38" s="67"/>
      <c r="ACO38" s="67"/>
      <c r="ACP38" s="67"/>
      <c r="ACQ38" s="67"/>
      <c r="ACR38" s="67"/>
      <c r="ACS38" s="67"/>
      <c r="ACT38" s="67"/>
      <c r="ACU38" s="67"/>
      <c r="ACV38" s="67"/>
      <c r="ACW38" s="67"/>
      <c r="ACX38" s="67"/>
      <c r="ACY38" s="67"/>
      <c r="ACZ38" s="67"/>
      <c r="ADA38" s="67"/>
      <c r="ADB38" s="67"/>
      <c r="ADC38" s="67"/>
      <c r="ADD38" s="67"/>
      <c r="ADE38" s="67"/>
      <c r="ADF38" s="67"/>
      <c r="ADG38" s="67"/>
      <c r="ADH38" s="67"/>
      <c r="ADI38" s="67"/>
      <c r="ADJ38" s="67"/>
      <c r="ADK38" s="67"/>
      <c r="ADL38" s="67"/>
      <c r="ADM38" s="67"/>
      <c r="ADN38" s="67"/>
      <c r="ADO38" s="67"/>
      <c r="ADP38" s="67"/>
      <c r="ADQ38" s="67"/>
      <c r="ADR38" s="67"/>
      <c r="ADS38" s="67"/>
      <c r="ADT38" s="67"/>
      <c r="ADU38" s="67"/>
      <c r="ADV38" s="67"/>
      <c r="ADW38" s="67"/>
      <c r="ADX38" s="67"/>
      <c r="ADY38" s="67"/>
      <c r="ADZ38" s="67"/>
      <c r="AEA38" s="67"/>
      <c r="AEB38" s="67"/>
      <c r="AEC38" s="67"/>
      <c r="AED38" s="67"/>
      <c r="AEE38" s="67"/>
      <c r="AEF38" s="67"/>
      <c r="AEG38" s="67"/>
      <c r="AEH38" s="67"/>
      <c r="AEI38" s="67"/>
      <c r="AEJ38" s="67"/>
      <c r="AEK38" s="67"/>
      <c r="AEL38" s="67"/>
      <c r="AEM38" s="67"/>
      <c r="AEN38" s="67"/>
      <c r="AEO38" s="67"/>
      <c r="AEP38" s="67"/>
      <c r="AEQ38" s="67"/>
      <c r="AER38" s="67"/>
      <c r="AES38" s="67"/>
      <c r="AET38" s="67"/>
      <c r="AEU38" s="67"/>
      <c r="AEV38" s="67"/>
      <c r="AEW38" s="67"/>
      <c r="AEX38" s="67"/>
      <c r="AEY38" s="67"/>
      <c r="AEZ38" s="67"/>
      <c r="AFA38" s="67"/>
      <c r="AFB38" s="67"/>
      <c r="AFC38" s="67"/>
      <c r="AFD38" s="67"/>
      <c r="AFE38" s="67"/>
      <c r="AFF38" s="67"/>
      <c r="AFG38" s="67"/>
      <c r="AFH38" s="67"/>
      <c r="AFI38" s="67"/>
      <c r="AFJ38" s="67"/>
      <c r="AFK38" s="67"/>
      <c r="AFL38" s="67"/>
      <c r="AFM38" s="67"/>
      <c r="AFN38" s="67"/>
      <c r="AFO38" s="67"/>
      <c r="AFP38" s="67"/>
      <c r="AFQ38" s="67"/>
      <c r="AFR38" s="67"/>
      <c r="AFS38" s="67"/>
      <c r="AFT38" s="67"/>
      <c r="AFU38" s="67"/>
      <c r="AFV38" s="67"/>
      <c r="AFW38" s="67"/>
      <c r="AFX38" s="67"/>
      <c r="AFY38" s="67"/>
      <c r="AFZ38" s="67"/>
      <c r="AGA38" s="67"/>
      <c r="AGB38" s="67"/>
      <c r="AGC38" s="67"/>
      <c r="AGD38" s="67"/>
      <c r="AGE38" s="67"/>
      <c r="AGF38" s="67"/>
      <c r="AGG38" s="67"/>
      <c r="AGH38" s="67"/>
      <c r="AGI38" s="67"/>
      <c r="AGJ38" s="67"/>
      <c r="AGK38" s="67"/>
      <c r="AGL38" s="67"/>
      <c r="AGM38" s="67"/>
      <c r="AGN38" s="67"/>
      <c r="AGO38" s="67"/>
      <c r="AGP38" s="67"/>
      <c r="AGQ38" s="67"/>
      <c r="AGR38" s="67"/>
      <c r="AGS38" s="67"/>
      <c r="AGT38" s="67"/>
      <c r="AGU38" s="67"/>
      <c r="AGV38" s="67"/>
      <c r="AGW38" s="67"/>
      <c r="AGX38" s="67"/>
      <c r="AGY38" s="67"/>
      <c r="AGZ38" s="67"/>
      <c r="AHA38" s="67"/>
      <c r="AHB38" s="67"/>
      <c r="AHC38" s="67"/>
      <c r="AHD38" s="67"/>
      <c r="AHE38" s="67"/>
      <c r="AHF38" s="67"/>
      <c r="AHG38" s="67"/>
      <c r="AHH38" s="67"/>
      <c r="AHI38" s="67"/>
      <c r="AHJ38" s="67"/>
      <c r="AHK38" s="67"/>
      <c r="AHL38" s="67"/>
      <c r="AHM38" s="67"/>
      <c r="AHN38" s="67"/>
      <c r="AHO38" s="67"/>
      <c r="AHP38" s="67"/>
      <c r="AHQ38" s="67"/>
      <c r="AHR38" s="67"/>
      <c r="AHS38" s="67"/>
      <c r="AHT38" s="67"/>
      <c r="AHU38" s="67"/>
      <c r="AHV38" s="67"/>
      <c r="AHW38" s="67"/>
      <c r="AHX38" s="67"/>
      <c r="AHY38" s="67"/>
      <c r="AHZ38" s="67"/>
      <c r="AIA38" s="67"/>
      <c r="AIB38" s="67"/>
      <c r="AIC38" s="67"/>
      <c r="AID38" s="67"/>
      <c r="AIE38" s="67"/>
      <c r="AIF38" s="67"/>
      <c r="AIG38" s="67"/>
      <c r="AIH38" s="67"/>
      <c r="AII38" s="67"/>
      <c r="AIJ38" s="67"/>
    </row>
    <row r="39" spans="1:920" s="546" customFormat="1" ht="12.75" x14ac:dyDescent="0.2">
      <c r="E39" s="793" t="str">
        <f>IF(C93&amp;D93="","Obrazac prazan - unesite cifru na barem jednu poziciju.","Kontrolni broj: "&amp;MID(K38,2,LEN(K38)-2))</f>
        <v>Kontrolni broj: 1695716492</v>
      </c>
      <c r="H39" s="557"/>
      <c r="J39" s="541"/>
      <c r="K39" s="544" t="s">
        <v>2608</v>
      </c>
    </row>
    <row r="40" spans="1:920" ht="30.75" customHeight="1" x14ac:dyDescent="0.25">
      <c r="E40" s="742" t="s">
        <v>2075</v>
      </c>
      <c r="F40" s="743" t="s">
        <v>2045</v>
      </c>
      <c r="G40" s="743" t="s">
        <v>2076</v>
      </c>
      <c r="H40" s="744" t="s">
        <v>2588</v>
      </c>
      <c r="I40" s="744" t="s">
        <v>2077</v>
      </c>
      <c r="J40" s="744" t="str">
        <f>"Od "&amp;TEXT(OsnPodaci!A58,"dd.mm.")&amp;" do "&amp;TEXT(OsnPodaci!B58,"dd.mm.")&amp;" tekuće godine"</f>
        <v>Od 01.01. do 31.12. tekuće godine</v>
      </c>
      <c r="K40" s="744" t="str">
        <f>"Od "&amp;TEXT(OsnPodaci!A58,"dd.mm.")&amp;" do "&amp;TEXT(OsnPodaci!B58,"dd.mm.")&amp;" prethodne godine"</f>
        <v>Od 01.01. do 31.12. prethodne godine</v>
      </c>
    </row>
    <row r="41" spans="1:920" s="77" customFormat="1" ht="12.75" customHeight="1" x14ac:dyDescent="0.25">
      <c r="A41" s="75"/>
      <c r="B41" s="75"/>
      <c r="C41" s="75"/>
      <c r="D41" s="75"/>
      <c r="E41" s="745">
        <v>1</v>
      </c>
      <c r="F41" s="746">
        <v>2</v>
      </c>
      <c r="G41" s="746">
        <v>3</v>
      </c>
      <c r="H41" s="746">
        <v>4</v>
      </c>
      <c r="I41" s="747">
        <v>5</v>
      </c>
      <c r="J41" s="747">
        <v>6</v>
      </c>
      <c r="K41" s="747">
        <v>7</v>
      </c>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76"/>
      <c r="DP41" s="76"/>
      <c r="DQ41" s="76"/>
      <c r="DR41" s="76"/>
      <c r="DS41" s="76"/>
      <c r="DT41" s="76"/>
      <c r="DU41" s="76"/>
      <c r="DV41" s="76"/>
      <c r="DW41" s="76"/>
      <c r="DX41" s="76"/>
      <c r="DY41" s="76"/>
      <c r="DZ41" s="76"/>
      <c r="EA41" s="76"/>
      <c r="EB41" s="76"/>
      <c r="EC41" s="76"/>
      <c r="ED41" s="76"/>
      <c r="EE41" s="76"/>
      <c r="EF41" s="76"/>
      <c r="EG41" s="76"/>
      <c r="EH41" s="76"/>
      <c r="EI41" s="76"/>
      <c r="EJ41" s="76"/>
      <c r="EK41" s="76"/>
      <c r="EL41" s="76"/>
      <c r="EM41" s="76"/>
      <c r="EN41" s="76"/>
      <c r="EO41" s="76"/>
      <c r="EP41" s="76"/>
      <c r="EQ41" s="76"/>
      <c r="ER41" s="76"/>
      <c r="ES41" s="76"/>
      <c r="ET41" s="76"/>
      <c r="EU41" s="76"/>
      <c r="EV41" s="76"/>
      <c r="EW41" s="76"/>
      <c r="EX41" s="76"/>
      <c r="EY41" s="76"/>
      <c r="EZ41" s="76"/>
      <c r="FA41" s="76"/>
      <c r="FB41" s="76"/>
      <c r="FC41" s="76"/>
      <c r="FD41" s="76"/>
      <c r="FE41" s="76"/>
      <c r="FF41" s="76"/>
      <c r="FG41" s="76"/>
      <c r="FH41" s="76"/>
      <c r="FI41" s="76"/>
      <c r="FJ41" s="76"/>
      <c r="FK41" s="76"/>
      <c r="FL41" s="76"/>
      <c r="FM41" s="76"/>
      <c r="FN41" s="76"/>
      <c r="FO41" s="76"/>
      <c r="FP41" s="76"/>
      <c r="FQ41" s="76"/>
      <c r="FR41" s="76"/>
      <c r="FS41" s="76"/>
      <c r="FT41" s="76"/>
      <c r="FU41" s="76"/>
      <c r="FV41" s="76"/>
      <c r="FW41" s="76"/>
      <c r="FX41" s="76"/>
      <c r="FY41" s="76"/>
      <c r="FZ41" s="76"/>
      <c r="GA41" s="76"/>
      <c r="GB41" s="76"/>
      <c r="GC41" s="76"/>
      <c r="GD41" s="76"/>
      <c r="GE41" s="76"/>
      <c r="GF41" s="76"/>
      <c r="GG41" s="76"/>
      <c r="GH41" s="76"/>
      <c r="GI41" s="76"/>
      <c r="GJ41" s="76"/>
      <c r="GK41" s="76"/>
      <c r="GL41" s="76"/>
      <c r="GM41" s="76"/>
      <c r="GN41" s="76"/>
      <c r="GO41" s="76"/>
      <c r="GP41" s="76"/>
      <c r="GQ41" s="76"/>
      <c r="GR41" s="76"/>
      <c r="GS41" s="76"/>
      <c r="GT41" s="76"/>
      <c r="GU41" s="76"/>
      <c r="GV41" s="76"/>
      <c r="GW41" s="76"/>
      <c r="GX41" s="76"/>
      <c r="GY41" s="76"/>
      <c r="GZ41" s="76"/>
      <c r="HA41" s="76"/>
      <c r="HB41" s="76"/>
      <c r="HC41" s="76"/>
      <c r="HD41" s="76"/>
      <c r="HE41" s="76"/>
      <c r="HF41" s="76"/>
      <c r="HG41" s="76"/>
      <c r="HH41" s="76"/>
      <c r="HI41" s="76"/>
      <c r="HJ41" s="76"/>
      <c r="HK41" s="76"/>
      <c r="HL41" s="76"/>
      <c r="HM41" s="76"/>
      <c r="HN41" s="76"/>
      <c r="HO41" s="76"/>
      <c r="HP41" s="76"/>
      <c r="HQ41" s="76"/>
      <c r="HR41" s="76"/>
      <c r="HS41" s="76"/>
      <c r="HT41" s="76"/>
      <c r="HU41" s="76"/>
      <c r="HV41" s="76"/>
      <c r="HW41" s="76"/>
      <c r="HX41" s="76"/>
      <c r="HY41" s="76"/>
      <c r="HZ41" s="76"/>
      <c r="IA41" s="76"/>
      <c r="IB41" s="76"/>
      <c r="IC41" s="76"/>
      <c r="ID41" s="76"/>
      <c r="IE41" s="76"/>
      <c r="IF41" s="76"/>
      <c r="IG41" s="76"/>
      <c r="IH41" s="76"/>
      <c r="II41" s="76"/>
      <c r="IJ41" s="76"/>
      <c r="IK41" s="76"/>
      <c r="IL41" s="76"/>
      <c r="IM41" s="76"/>
      <c r="IN41" s="76"/>
      <c r="IO41" s="76"/>
      <c r="IP41" s="76"/>
      <c r="IQ41" s="76"/>
      <c r="IR41" s="76"/>
      <c r="IS41" s="76"/>
      <c r="IT41" s="76"/>
      <c r="IU41" s="76"/>
      <c r="IV41" s="76"/>
      <c r="IW41" s="76"/>
      <c r="IX41" s="76"/>
      <c r="IY41" s="76"/>
      <c r="IZ41" s="76"/>
      <c r="JA41" s="76"/>
      <c r="JB41" s="76"/>
      <c r="JC41" s="76"/>
      <c r="JD41" s="76"/>
      <c r="JE41" s="76"/>
      <c r="JF41" s="76"/>
      <c r="JG41" s="76"/>
      <c r="JH41" s="76"/>
      <c r="JI41" s="76"/>
      <c r="JJ41" s="76"/>
      <c r="JK41" s="76"/>
      <c r="JL41" s="76"/>
      <c r="JM41" s="76"/>
      <c r="JN41" s="76"/>
      <c r="JO41" s="76"/>
      <c r="JP41" s="76"/>
      <c r="JQ41" s="76"/>
      <c r="JR41" s="76"/>
      <c r="JS41" s="76"/>
      <c r="JT41" s="76"/>
      <c r="JU41" s="76"/>
      <c r="JV41" s="76"/>
      <c r="JW41" s="76"/>
      <c r="JX41" s="76"/>
      <c r="JY41" s="76"/>
      <c r="JZ41" s="76"/>
      <c r="KA41" s="76"/>
      <c r="KB41" s="76"/>
      <c r="KC41" s="76"/>
      <c r="KD41" s="76"/>
      <c r="KE41" s="76"/>
      <c r="KF41" s="76"/>
      <c r="KG41" s="76"/>
      <c r="KH41" s="76"/>
      <c r="KI41" s="76"/>
      <c r="KJ41" s="76"/>
      <c r="KK41" s="76"/>
      <c r="KL41" s="76"/>
      <c r="KM41" s="76"/>
      <c r="KN41" s="76"/>
      <c r="KO41" s="76"/>
      <c r="KP41" s="76"/>
      <c r="KQ41" s="76"/>
      <c r="KR41" s="76"/>
      <c r="KS41" s="76"/>
      <c r="KT41" s="76"/>
      <c r="KU41" s="76"/>
      <c r="KV41" s="76"/>
      <c r="KW41" s="76"/>
      <c r="KX41" s="76"/>
      <c r="KY41" s="76"/>
      <c r="KZ41" s="76"/>
      <c r="LA41" s="76"/>
      <c r="LB41" s="76"/>
      <c r="LC41" s="76"/>
      <c r="LD41" s="76"/>
      <c r="LE41" s="76"/>
      <c r="LF41" s="76"/>
      <c r="LG41" s="76"/>
      <c r="LH41" s="76"/>
      <c r="LI41" s="76"/>
      <c r="LJ41" s="76"/>
      <c r="LK41" s="76"/>
      <c r="LL41" s="76"/>
      <c r="LM41" s="76"/>
      <c r="LN41" s="76"/>
      <c r="LO41" s="76"/>
      <c r="LP41" s="76"/>
      <c r="LQ41" s="76"/>
      <c r="LR41" s="76"/>
      <c r="LS41" s="76"/>
      <c r="LT41" s="76"/>
      <c r="LU41" s="76"/>
      <c r="LV41" s="76"/>
      <c r="LW41" s="76"/>
      <c r="LX41" s="76"/>
      <c r="LY41" s="76"/>
      <c r="LZ41" s="76"/>
      <c r="MA41" s="76"/>
      <c r="MB41" s="76"/>
      <c r="MC41" s="76"/>
      <c r="MD41" s="76"/>
      <c r="ME41" s="76"/>
      <c r="MF41" s="76"/>
      <c r="MG41" s="76"/>
      <c r="MH41" s="76"/>
      <c r="MI41" s="76"/>
      <c r="MJ41" s="76"/>
      <c r="MK41" s="76"/>
      <c r="ML41" s="76"/>
      <c r="MM41" s="76"/>
      <c r="MN41" s="76"/>
      <c r="MO41" s="76"/>
      <c r="MP41" s="76"/>
      <c r="MQ41" s="76"/>
      <c r="MR41" s="76"/>
      <c r="MS41" s="76"/>
      <c r="MT41" s="76"/>
      <c r="MU41" s="76"/>
      <c r="MV41" s="76"/>
      <c r="MW41" s="76"/>
      <c r="MX41" s="76"/>
      <c r="MY41" s="76"/>
      <c r="MZ41" s="76"/>
      <c r="NA41" s="76"/>
      <c r="NB41" s="76"/>
      <c r="NC41" s="76"/>
      <c r="ND41" s="76"/>
      <c r="NE41" s="76"/>
      <c r="NF41" s="76"/>
      <c r="NG41" s="76"/>
      <c r="NH41" s="76"/>
      <c r="NI41" s="76"/>
      <c r="NJ41" s="76"/>
      <c r="NK41" s="76"/>
      <c r="NL41" s="76"/>
      <c r="NM41" s="76"/>
      <c r="NN41" s="76"/>
      <c r="NO41" s="76"/>
      <c r="NP41" s="76"/>
      <c r="NQ41" s="76"/>
      <c r="NR41" s="76"/>
      <c r="NS41" s="76"/>
      <c r="NT41" s="76"/>
      <c r="NU41" s="76"/>
      <c r="NV41" s="76"/>
      <c r="NW41" s="76"/>
      <c r="NX41" s="76"/>
      <c r="NY41" s="76"/>
      <c r="NZ41" s="76"/>
      <c r="OA41" s="76"/>
      <c r="OB41" s="76"/>
      <c r="OC41" s="76"/>
      <c r="OD41" s="76"/>
      <c r="OE41" s="76"/>
      <c r="OF41" s="76"/>
      <c r="OG41" s="76"/>
      <c r="OH41" s="76"/>
      <c r="OI41" s="76"/>
      <c r="OJ41" s="76"/>
      <c r="OK41" s="76"/>
      <c r="OL41" s="76"/>
      <c r="OM41" s="76"/>
      <c r="ON41" s="76"/>
      <c r="OO41" s="76"/>
      <c r="OP41" s="76"/>
      <c r="OQ41" s="76"/>
      <c r="OR41" s="76"/>
      <c r="OS41" s="76"/>
      <c r="OT41" s="76"/>
      <c r="OU41" s="76"/>
      <c r="OV41" s="76"/>
      <c r="OW41" s="76"/>
      <c r="OX41" s="76"/>
      <c r="OY41" s="76"/>
      <c r="OZ41" s="76"/>
      <c r="PA41" s="76"/>
      <c r="PB41" s="76"/>
      <c r="PC41" s="76"/>
      <c r="PD41" s="76"/>
      <c r="PE41" s="76"/>
      <c r="PF41" s="76"/>
      <c r="PG41" s="76"/>
      <c r="PH41" s="76"/>
      <c r="PI41" s="76"/>
      <c r="PJ41" s="76"/>
      <c r="PK41" s="76"/>
      <c r="PL41" s="76"/>
      <c r="PM41" s="76"/>
      <c r="PN41" s="76"/>
      <c r="PO41" s="76"/>
      <c r="PP41" s="76"/>
      <c r="PQ41" s="76"/>
      <c r="PR41" s="76"/>
      <c r="PS41" s="76"/>
      <c r="PT41" s="76"/>
      <c r="PU41" s="76"/>
      <c r="PV41" s="76"/>
      <c r="PW41" s="76"/>
      <c r="PX41" s="76"/>
      <c r="PY41" s="76"/>
      <c r="PZ41" s="76"/>
      <c r="QA41" s="76"/>
      <c r="QB41" s="76"/>
      <c r="QC41" s="76"/>
      <c r="QD41" s="76"/>
      <c r="QE41" s="76"/>
      <c r="QF41" s="76"/>
      <c r="QG41" s="76"/>
      <c r="QH41" s="76"/>
      <c r="QI41" s="76"/>
      <c r="QJ41" s="76"/>
      <c r="QK41" s="76"/>
      <c r="QL41" s="76"/>
      <c r="QM41" s="76"/>
      <c r="QN41" s="76"/>
      <c r="QO41" s="76"/>
      <c r="QP41" s="76"/>
      <c r="QQ41" s="76"/>
      <c r="QR41" s="76"/>
      <c r="QS41" s="76"/>
      <c r="QT41" s="76"/>
      <c r="QU41" s="76"/>
      <c r="QV41" s="76"/>
      <c r="QW41" s="76"/>
      <c r="QX41" s="76"/>
      <c r="QY41" s="76"/>
      <c r="QZ41" s="76"/>
      <c r="RA41" s="76"/>
      <c r="RB41" s="76"/>
      <c r="RC41" s="76"/>
      <c r="RD41" s="76"/>
      <c r="RE41" s="76"/>
      <c r="RF41" s="76"/>
      <c r="RG41" s="76"/>
      <c r="RH41" s="76"/>
      <c r="RI41" s="76"/>
      <c r="RJ41" s="76"/>
      <c r="RK41" s="76"/>
      <c r="RL41" s="76"/>
      <c r="RM41" s="76"/>
      <c r="RN41" s="76"/>
      <c r="RO41" s="76"/>
      <c r="RP41" s="76"/>
      <c r="RQ41" s="76"/>
      <c r="RR41" s="76"/>
      <c r="RS41" s="76"/>
      <c r="RT41" s="76"/>
      <c r="RU41" s="76"/>
      <c r="RV41" s="76"/>
      <c r="RW41" s="76"/>
      <c r="RX41" s="76"/>
      <c r="RY41" s="76"/>
      <c r="RZ41" s="76"/>
      <c r="SA41" s="76"/>
      <c r="SB41" s="76"/>
      <c r="SC41" s="76"/>
      <c r="SD41" s="76"/>
      <c r="SE41" s="76"/>
      <c r="SF41" s="76"/>
      <c r="SG41" s="76"/>
      <c r="SH41" s="76"/>
      <c r="SI41" s="76"/>
      <c r="SJ41" s="76"/>
      <c r="SK41" s="76"/>
      <c r="SL41" s="76"/>
      <c r="SM41" s="76"/>
      <c r="SN41" s="76"/>
      <c r="SO41" s="76"/>
      <c r="SP41" s="76"/>
      <c r="SQ41" s="76"/>
      <c r="SR41" s="76"/>
      <c r="SS41" s="76"/>
      <c r="ST41" s="76"/>
      <c r="SU41" s="76"/>
      <c r="SV41" s="76"/>
      <c r="SW41" s="76"/>
      <c r="SX41" s="76"/>
      <c r="SY41" s="76"/>
      <c r="SZ41" s="76"/>
      <c r="TA41" s="76"/>
      <c r="TB41" s="76"/>
      <c r="TC41" s="76"/>
      <c r="TD41" s="76"/>
      <c r="TE41" s="76"/>
      <c r="TF41" s="76"/>
      <c r="TG41" s="76"/>
      <c r="TH41" s="76"/>
      <c r="TI41" s="76"/>
      <c r="TJ41" s="76"/>
      <c r="TK41" s="76"/>
      <c r="TL41" s="76"/>
      <c r="TM41" s="76"/>
      <c r="TN41" s="76"/>
      <c r="TO41" s="76"/>
      <c r="TP41" s="76"/>
      <c r="TQ41" s="76"/>
      <c r="TR41" s="76"/>
      <c r="TS41" s="76"/>
      <c r="TT41" s="76"/>
      <c r="TU41" s="76"/>
      <c r="TV41" s="76"/>
      <c r="TW41" s="76"/>
      <c r="TX41" s="76"/>
      <c r="TY41" s="76"/>
      <c r="TZ41" s="76"/>
      <c r="UA41" s="76"/>
      <c r="UB41" s="76"/>
      <c r="UC41" s="76"/>
      <c r="UD41" s="76"/>
      <c r="UE41" s="76"/>
      <c r="UF41" s="76"/>
      <c r="UG41" s="76"/>
      <c r="UH41" s="76"/>
      <c r="UI41" s="76"/>
      <c r="UJ41" s="76"/>
      <c r="UK41" s="76"/>
      <c r="UL41" s="76"/>
      <c r="UM41" s="76"/>
      <c r="UN41" s="76"/>
      <c r="UO41" s="76"/>
      <c r="UP41" s="76"/>
      <c r="UQ41" s="76"/>
      <c r="UR41" s="76"/>
      <c r="US41" s="76"/>
      <c r="UT41" s="76"/>
      <c r="UU41" s="76"/>
      <c r="UV41" s="76"/>
      <c r="UW41" s="76"/>
      <c r="UX41" s="76"/>
      <c r="UY41" s="76"/>
      <c r="UZ41" s="76"/>
      <c r="VA41" s="76"/>
      <c r="VB41" s="76"/>
      <c r="VC41" s="76"/>
      <c r="VD41" s="76"/>
      <c r="VE41" s="76"/>
      <c r="VF41" s="76"/>
      <c r="VG41" s="76"/>
      <c r="VH41" s="76"/>
      <c r="VI41" s="76"/>
      <c r="VJ41" s="76"/>
      <c r="VK41" s="76"/>
      <c r="VL41" s="76"/>
      <c r="VM41" s="76"/>
      <c r="VN41" s="76"/>
      <c r="VO41" s="76"/>
      <c r="VP41" s="76"/>
      <c r="VQ41" s="76"/>
      <c r="VR41" s="76"/>
      <c r="VS41" s="76"/>
      <c r="VT41" s="76"/>
      <c r="VU41" s="76"/>
      <c r="VV41" s="76"/>
      <c r="VW41" s="76"/>
      <c r="VX41" s="76"/>
      <c r="VY41" s="76"/>
      <c r="VZ41" s="76"/>
      <c r="WA41" s="76"/>
      <c r="WB41" s="76"/>
      <c r="WC41" s="76"/>
      <c r="WD41" s="76"/>
      <c r="WE41" s="76"/>
      <c r="WF41" s="76"/>
      <c r="WG41" s="76"/>
      <c r="WH41" s="76"/>
      <c r="WI41" s="76"/>
      <c r="WJ41" s="76"/>
      <c r="WK41" s="76"/>
      <c r="WL41" s="76"/>
      <c r="WM41" s="76"/>
      <c r="WN41" s="76"/>
      <c r="WO41" s="76"/>
      <c r="WP41" s="76"/>
      <c r="WQ41" s="76"/>
      <c r="WR41" s="76"/>
      <c r="WS41" s="76"/>
      <c r="WT41" s="76"/>
      <c r="WU41" s="76"/>
      <c r="WV41" s="76"/>
      <c r="WW41" s="76"/>
      <c r="WX41" s="76"/>
      <c r="WY41" s="76"/>
      <c r="WZ41" s="76"/>
      <c r="XA41" s="76"/>
      <c r="XB41" s="76"/>
      <c r="XC41" s="76"/>
      <c r="XD41" s="76"/>
      <c r="XE41" s="76"/>
      <c r="XF41" s="76"/>
      <c r="XG41" s="76"/>
      <c r="XH41" s="76"/>
      <c r="XI41" s="76"/>
      <c r="XJ41" s="76"/>
      <c r="XK41" s="76"/>
      <c r="XL41" s="76"/>
      <c r="XM41" s="76"/>
      <c r="XN41" s="76"/>
      <c r="XO41" s="76"/>
      <c r="XP41" s="76"/>
      <c r="XQ41" s="76"/>
      <c r="XR41" s="76"/>
      <c r="XS41" s="76"/>
      <c r="XT41" s="76"/>
      <c r="XU41" s="76"/>
      <c r="XV41" s="76"/>
      <c r="XW41" s="76"/>
      <c r="XX41" s="76"/>
      <c r="XY41" s="76"/>
      <c r="XZ41" s="76"/>
      <c r="YA41" s="76"/>
      <c r="YB41" s="76"/>
      <c r="YC41" s="76"/>
      <c r="YD41" s="76"/>
      <c r="YE41" s="76"/>
      <c r="YF41" s="76"/>
      <c r="YG41" s="76"/>
      <c r="YH41" s="76"/>
      <c r="YI41" s="76"/>
      <c r="YJ41" s="76"/>
      <c r="YK41" s="76"/>
      <c r="YL41" s="76"/>
      <c r="YM41" s="76"/>
      <c r="YN41" s="76"/>
      <c r="YO41" s="76"/>
      <c r="YP41" s="76"/>
      <c r="YQ41" s="76"/>
      <c r="YR41" s="76"/>
      <c r="YS41" s="76"/>
      <c r="YT41" s="76"/>
      <c r="YU41" s="76"/>
      <c r="YV41" s="76"/>
      <c r="YW41" s="76"/>
      <c r="YX41" s="76"/>
      <c r="YY41" s="76"/>
      <c r="YZ41" s="76"/>
      <c r="ZA41" s="76"/>
      <c r="ZB41" s="76"/>
      <c r="ZC41" s="76"/>
      <c r="ZD41" s="76"/>
      <c r="ZE41" s="76"/>
      <c r="ZF41" s="76"/>
      <c r="ZG41" s="76"/>
      <c r="ZH41" s="76"/>
      <c r="ZI41" s="76"/>
      <c r="ZJ41" s="76"/>
      <c r="ZK41" s="76"/>
      <c r="ZL41" s="76"/>
      <c r="ZM41" s="76"/>
      <c r="ZN41" s="76"/>
      <c r="ZO41" s="76"/>
      <c r="ZP41" s="76"/>
      <c r="ZQ41" s="76"/>
      <c r="ZR41" s="76"/>
      <c r="ZS41" s="76"/>
      <c r="ZT41" s="76"/>
      <c r="ZU41" s="76"/>
      <c r="ZV41" s="76"/>
      <c r="ZW41" s="76"/>
      <c r="ZX41" s="76"/>
      <c r="ZY41" s="76"/>
      <c r="ZZ41" s="76"/>
      <c r="AAA41" s="76"/>
      <c r="AAB41" s="76"/>
      <c r="AAC41" s="76"/>
      <c r="AAD41" s="76"/>
      <c r="AAE41" s="76"/>
      <c r="AAF41" s="76"/>
      <c r="AAG41" s="76"/>
      <c r="AAH41" s="76"/>
      <c r="AAI41" s="76"/>
      <c r="AAJ41" s="76"/>
      <c r="AAK41" s="76"/>
      <c r="AAL41" s="76"/>
      <c r="AAM41" s="76"/>
      <c r="AAN41" s="76"/>
      <c r="AAO41" s="76"/>
      <c r="AAP41" s="76"/>
      <c r="AAQ41" s="76"/>
      <c r="AAR41" s="76"/>
      <c r="AAS41" s="76"/>
      <c r="AAT41" s="76"/>
      <c r="AAU41" s="76"/>
      <c r="AAV41" s="76"/>
      <c r="AAW41" s="76"/>
      <c r="AAX41" s="76"/>
      <c r="AAY41" s="76"/>
      <c r="AAZ41" s="76"/>
      <c r="ABA41" s="76"/>
      <c r="ABB41" s="76"/>
      <c r="ABC41" s="76"/>
      <c r="ABD41" s="76"/>
      <c r="ABE41" s="76"/>
      <c r="ABF41" s="76"/>
      <c r="ABG41" s="76"/>
      <c r="ABH41" s="76"/>
      <c r="ABI41" s="76"/>
      <c r="ABJ41" s="76"/>
      <c r="ABK41" s="76"/>
      <c r="ABL41" s="76"/>
      <c r="ABM41" s="76"/>
      <c r="ABN41" s="76"/>
      <c r="ABO41" s="76"/>
      <c r="ABP41" s="76"/>
      <c r="ABQ41" s="76"/>
      <c r="ABR41" s="76"/>
      <c r="ABS41" s="76"/>
      <c r="ABT41" s="76"/>
      <c r="ABU41" s="76"/>
      <c r="ABV41" s="76"/>
      <c r="ABW41" s="76"/>
      <c r="ABX41" s="76"/>
      <c r="ABY41" s="76"/>
      <c r="ABZ41" s="76"/>
      <c r="ACA41" s="76"/>
      <c r="ACB41" s="76"/>
      <c r="ACC41" s="76"/>
      <c r="ACD41" s="76"/>
      <c r="ACE41" s="76"/>
      <c r="ACF41" s="76"/>
      <c r="ACG41" s="76"/>
      <c r="ACH41" s="76"/>
      <c r="ACI41" s="76"/>
      <c r="ACJ41" s="76"/>
      <c r="ACK41" s="76"/>
      <c r="ACL41" s="76"/>
      <c r="ACM41" s="76"/>
      <c r="ACN41" s="76"/>
      <c r="ACO41" s="76"/>
      <c r="ACP41" s="76"/>
      <c r="ACQ41" s="76"/>
      <c r="ACR41" s="76"/>
      <c r="ACS41" s="76"/>
      <c r="ACT41" s="76"/>
      <c r="ACU41" s="76"/>
      <c r="ACV41" s="76"/>
      <c r="ACW41" s="76"/>
      <c r="ACX41" s="76"/>
      <c r="ACY41" s="76"/>
      <c r="ACZ41" s="76"/>
      <c r="ADA41" s="76"/>
      <c r="ADB41" s="76"/>
      <c r="ADC41" s="76"/>
      <c r="ADD41" s="76"/>
      <c r="ADE41" s="76"/>
      <c r="ADF41" s="76"/>
      <c r="ADG41" s="76"/>
      <c r="ADH41" s="76"/>
      <c r="ADI41" s="76"/>
      <c r="ADJ41" s="76"/>
      <c r="ADK41" s="76"/>
      <c r="ADL41" s="76"/>
      <c r="ADM41" s="76"/>
      <c r="ADN41" s="76"/>
      <c r="ADO41" s="76"/>
      <c r="ADP41" s="76"/>
      <c r="ADQ41" s="76"/>
      <c r="ADR41" s="76"/>
      <c r="ADS41" s="76"/>
      <c r="ADT41" s="76"/>
      <c r="ADU41" s="76"/>
      <c r="ADV41" s="76"/>
      <c r="ADW41" s="76"/>
      <c r="ADX41" s="76"/>
      <c r="ADY41" s="76"/>
      <c r="ADZ41" s="76"/>
      <c r="AEA41" s="76"/>
      <c r="AEB41" s="76"/>
      <c r="AEC41" s="76"/>
      <c r="AED41" s="76"/>
      <c r="AEE41" s="76"/>
      <c r="AEF41" s="76"/>
      <c r="AEG41" s="76"/>
      <c r="AEH41" s="76"/>
      <c r="AEI41" s="76"/>
      <c r="AEJ41" s="76"/>
      <c r="AEK41" s="76"/>
      <c r="AEL41" s="76"/>
      <c r="AEM41" s="76"/>
      <c r="AEN41" s="76"/>
      <c r="AEO41" s="76"/>
      <c r="AEP41" s="76"/>
      <c r="AEQ41" s="76"/>
      <c r="AER41" s="76"/>
      <c r="AES41" s="76"/>
      <c r="AET41" s="76"/>
      <c r="AEU41" s="76"/>
      <c r="AEV41" s="76"/>
      <c r="AEW41" s="76"/>
      <c r="AEX41" s="76"/>
      <c r="AEY41" s="76"/>
      <c r="AEZ41" s="76"/>
      <c r="AFA41" s="76"/>
      <c r="AFB41" s="76"/>
      <c r="AFC41" s="76"/>
      <c r="AFD41" s="76"/>
      <c r="AFE41" s="76"/>
      <c r="AFF41" s="76"/>
      <c r="AFG41" s="76"/>
      <c r="AFH41" s="76"/>
      <c r="AFI41" s="76"/>
      <c r="AFJ41" s="76"/>
      <c r="AFK41" s="76"/>
      <c r="AFL41" s="76"/>
      <c r="AFM41" s="76"/>
      <c r="AFN41" s="76"/>
      <c r="AFO41" s="76"/>
      <c r="AFP41" s="76"/>
      <c r="AFQ41" s="76"/>
      <c r="AFR41" s="76"/>
      <c r="AFS41" s="76"/>
      <c r="AFT41" s="76"/>
      <c r="AFU41" s="76"/>
      <c r="AFV41" s="76"/>
      <c r="AFW41" s="76"/>
      <c r="AFX41" s="76"/>
      <c r="AFY41" s="76"/>
      <c r="AFZ41" s="76"/>
      <c r="AGA41" s="76"/>
      <c r="AGB41" s="76"/>
      <c r="AGC41" s="76"/>
      <c r="AGD41" s="76"/>
      <c r="AGE41" s="76"/>
      <c r="AGF41" s="76"/>
      <c r="AGG41" s="76"/>
      <c r="AGH41" s="76"/>
      <c r="AGI41" s="76"/>
      <c r="AGJ41" s="76"/>
      <c r="AGK41" s="76"/>
      <c r="AGL41" s="76"/>
      <c r="AGM41" s="76"/>
      <c r="AGN41" s="76"/>
      <c r="AGO41" s="76"/>
      <c r="AGP41" s="76"/>
      <c r="AGQ41" s="76"/>
      <c r="AGR41" s="76"/>
      <c r="AGS41" s="76"/>
      <c r="AGT41" s="76"/>
      <c r="AGU41" s="76"/>
      <c r="AGV41" s="76"/>
      <c r="AGW41" s="76"/>
      <c r="AGX41" s="76"/>
      <c r="AGY41" s="76"/>
      <c r="AGZ41" s="76"/>
      <c r="AHA41" s="76"/>
      <c r="AHB41" s="76"/>
      <c r="AHC41" s="76"/>
      <c r="AHD41" s="76"/>
      <c r="AHE41" s="76"/>
      <c r="AHF41" s="76"/>
      <c r="AHG41" s="76"/>
      <c r="AHH41" s="76"/>
      <c r="AHI41" s="76"/>
      <c r="AHJ41" s="76"/>
      <c r="AHK41" s="76"/>
      <c r="AHL41" s="76"/>
      <c r="AHM41" s="76"/>
      <c r="AHN41" s="76"/>
      <c r="AHO41" s="76"/>
      <c r="AHP41" s="76"/>
      <c r="AHQ41" s="76"/>
      <c r="AHR41" s="76"/>
      <c r="AHS41" s="76"/>
      <c r="AHT41" s="76"/>
      <c r="AHU41" s="76"/>
      <c r="AHV41" s="76"/>
      <c r="AHW41" s="76"/>
      <c r="AHX41" s="76"/>
      <c r="AHY41" s="76"/>
      <c r="AHZ41" s="76"/>
      <c r="AIA41" s="76"/>
      <c r="AIB41" s="76"/>
      <c r="AIC41" s="76"/>
      <c r="AID41" s="76"/>
      <c r="AIE41" s="76"/>
      <c r="AIF41" s="76"/>
      <c r="AIG41" s="76"/>
      <c r="AIH41" s="76"/>
      <c r="AII41" s="76"/>
      <c r="AIJ41" s="76"/>
    </row>
    <row r="42" spans="1:920" ht="13.5" customHeight="1" x14ac:dyDescent="0.25">
      <c r="A42" s="71">
        <v>0.15</v>
      </c>
      <c r="B42" s="71">
        <v>0.71</v>
      </c>
      <c r="C42" s="71">
        <f>IF(LEN(J42)=0,"",1+ABS((J42*A42)/LEN(J42))+A42)</f>
        <v>1.1499999999999999</v>
      </c>
      <c r="D42" s="71">
        <f>IF(LEN(K42)=0,"",1+ABS((K42*B42)/LEN(K42))+B42)</f>
        <v>1.71</v>
      </c>
      <c r="E42" s="783" t="s">
        <v>2301</v>
      </c>
      <c r="F42" s="772" t="s">
        <v>2609</v>
      </c>
      <c r="G42" s="784"/>
      <c r="H42" s="770" t="s">
        <v>2593</v>
      </c>
      <c r="I42" s="770">
        <v>415</v>
      </c>
      <c r="J42" s="558">
        <v>0</v>
      </c>
      <c r="K42" s="559">
        <v>0</v>
      </c>
    </row>
    <row r="43" spans="1:920" ht="13.5" customHeight="1" x14ac:dyDescent="0.25">
      <c r="A43" s="71">
        <v>0.16</v>
      </c>
      <c r="B43" s="71">
        <v>0.72</v>
      </c>
      <c r="C43" s="71">
        <f t="shared" ref="C43:D65" si="1">IF(LEN(J43)=0,"",1+ABS((J43*A43)/LEN(J43))+A43)</f>
        <v>1.1599999999999999</v>
      </c>
      <c r="D43" s="71">
        <f t="shared" si="1"/>
        <v>1.72</v>
      </c>
      <c r="E43" s="783" t="s">
        <v>2303</v>
      </c>
      <c r="F43" s="772" t="s">
        <v>2610</v>
      </c>
      <c r="G43" s="784"/>
      <c r="H43" s="770" t="s">
        <v>2591</v>
      </c>
      <c r="I43" s="770">
        <v>416</v>
      </c>
      <c r="J43" s="558">
        <v>0</v>
      </c>
      <c r="K43" s="559">
        <v>0</v>
      </c>
    </row>
    <row r="44" spans="1:920" s="59" customFormat="1" ht="13.5" customHeight="1" x14ac:dyDescent="0.25">
      <c r="A44" s="71">
        <v>0.17</v>
      </c>
      <c r="B44" s="71">
        <v>0.73</v>
      </c>
      <c r="C44" s="71">
        <f t="shared" si="1"/>
        <v>1.17</v>
      </c>
      <c r="D44" s="71">
        <f t="shared" si="1"/>
        <v>1.73</v>
      </c>
      <c r="E44" s="748" t="s">
        <v>2305</v>
      </c>
      <c r="F44" s="754" t="s">
        <v>2611</v>
      </c>
      <c r="G44" s="750"/>
      <c r="H44" s="750" t="s">
        <v>2591</v>
      </c>
      <c r="I44" s="770">
        <v>417</v>
      </c>
      <c r="J44" s="383">
        <v>0</v>
      </c>
      <c r="K44" s="383">
        <v>0</v>
      </c>
    </row>
    <row r="45" spans="1:920" s="59" customFormat="1" ht="13.5" customHeight="1" x14ac:dyDescent="0.25">
      <c r="A45" s="71">
        <v>0.18</v>
      </c>
      <c r="B45" s="71">
        <v>0.74</v>
      </c>
      <c r="C45" s="71">
        <f t="shared" si="1"/>
        <v>1.18</v>
      </c>
      <c r="D45" s="71">
        <f t="shared" si="1"/>
        <v>1.74</v>
      </c>
      <c r="E45" s="748" t="s">
        <v>2612</v>
      </c>
      <c r="F45" s="754" t="s">
        <v>2613</v>
      </c>
      <c r="G45" s="750"/>
      <c r="H45" s="750" t="s">
        <v>2593</v>
      </c>
      <c r="I45" s="770">
        <v>418</v>
      </c>
      <c r="J45" s="383">
        <v>0</v>
      </c>
      <c r="K45" s="383">
        <v>0</v>
      </c>
    </row>
    <row r="46" spans="1:920" s="59" customFormat="1" ht="13.5" customHeight="1" x14ac:dyDescent="0.25">
      <c r="A46" s="71">
        <v>0.19</v>
      </c>
      <c r="B46" s="71">
        <v>0.75</v>
      </c>
      <c r="C46" s="71">
        <f t="shared" si="1"/>
        <v>1.19</v>
      </c>
      <c r="D46" s="71">
        <f t="shared" si="1"/>
        <v>1.75</v>
      </c>
      <c r="E46" s="748" t="s">
        <v>2614</v>
      </c>
      <c r="F46" s="754" t="s">
        <v>2615</v>
      </c>
      <c r="G46" s="750"/>
      <c r="H46" s="750" t="s">
        <v>2591</v>
      </c>
      <c r="I46" s="770">
        <v>419</v>
      </c>
      <c r="J46" s="383">
        <v>0</v>
      </c>
      <c r="K46" s="383">
        <v>0</v>
      </c>
    </row>
    <row r="47" spans="1:920" s="59" customFormat="1" ht="13.5" customHeight="1" x14ac:dyDescent="0.25">
      <c r="A47" s="71">
        <v>0.2</v>
      </c>
      <c r="B47" s="71">
        <v>0.76</v>
      </c>
      <c r="C47" s="71">
        <f t="shared" si="1"/>
        <v>1.2</v>
      </c>
      <c r="D47" s="71">
        <f t="shared" si="1"/>
        <v>1.76</v>
      </c>
      <c r="E47" s="748" t="s">
        <v>2616</v>
      </c>
      <c r="F47" s="754" t="s">
        <v>2617</v>
      </c>
      <c r="G47" s="750"/>
      <c r="H47" s="750" t="s">
        <v>2593</v>
      </c>
      <c r="I47" s="770">
        <v>420</v>
      </c>
      <c r="J47" s="383">
        <v>0</v>
      </c>
      <c r="K47" s="383">
        <v>0</v>
      </c>
    </row>
    <row r="48" spans="1:920" s="59" customFormat="1" ht="13.5" customHeight="1" x14ac:dyDescent="0.25">
      <c r="A48" s="71">
        <v>0.21</v>
      </c>
      <c r="B48" s="71">
        <v>0.77</v>
      </c>
      <c r="C48" s="71">
        <f t="shared" si="1"/>
        <v>1.21</v>
      </c>
      <c r="D48" s="71">
        <f t="shared" si="1"/>
        <v>1.77</v>
      </c>
      <c r="E48" s="748" t="s">
        <v>2618</v>
      </c>
      <c r="F48" s="754" t="s">
        <v>2619</v>
      </c>
      <c r="G48" s="750"/>
      <c r="H48" s="750" t="s">
        <v>2591</v>
      </c>
      <c r="I48" s="770">
        <v>421</v>
      </c>
      <c r="J48" s="383">
        <v>0</v>
      </c>
      <c r="K48" s="383">
        <v>0</v>
      </c>
    </row>
    <row r="49" spans="1:11" s="59" customFormat="1" ht="13.5" customHeight="1" x14ac:dyDescent="0.25">
      <c r="A49" s="71">
        <v>0.22</v>
      </c>
      <c r="B49" s="71">
        <v>0.78</v>
      </c>
      <c r="C49" s="71">
        <f t="shared" si="1"/>
        <v>1.22</v>
      </c>
      <c r="D49" s="71">
        <f t="shared" si="1"/>
        <v>1.78</v>
      </c>
      <c r="E49" s="748" t="s">
        <v>2620</v>
      </c>
      <c r="F49" s="754" t="s">
        <v>2621</v>
      </c>
      <c r="G49" s="750"/>
      <c r="H49" s="750" t="s">
        <v>2593</v>
      </c>
      <c r="I49" s="770">
        <v>422</v>
      </c>
      <c r="J49" s="383">
        <v>0</v>
      </c>
      <c r="K49" s="383">
        <v>0</v>
      </c>
    </row>
    <row r="50" spans="1:11" s="59" customFormat="1" ht="13.5" customHeight="1" x14ac:dyDescent="0.25">
      <c r="A50" s="71">
        <v>0.23</v>
      </c>
      <c r="B50" s="71">
        <v>0.79</v>
      </c>
      <c r="C50" s="71">
        <f t="shared" si="1"/>
        <v>1.23</v>
      </c>
      <c r="D50" s="71">
        <f t="shared" si="1"/>
        <v>1.79</v>
      </c>
      <c r="E50" s="748" t="s">
        <v>2622</v>
      </c>
      <c r="F50" s="754" t="s">
        <v>2623</v>
      </c>
      <c r="G50" s="750"/>
      <c r="H50" s="750" t="s">
        <v>2591</v>
      </c>
      <c r="I50" s="770">
        <v>423</v>
      </c>
      <c r="J50" s="383">
        <v>0</v>
      </c>
      <c r="K50" s="383">
        <v>0</v>
      </c>
    </row>
    <row r="51" spans="1:11" s="59" customFormat="1" ht="13.5" customHeight="1" x14ac:dyDescent="0.25">
      <c r="A51" s="71">
        <v>0.24</v>
      </c>
      <c r="B51" s="71">
        <v>0.8</v>
      </c>
      <c r="C51" s="71">
        <f t="shared" si="1"/>
        <v>1.24</v>
      </c>
      <c r="D51" s="71">
        <f t="shared" si="1"/>
        <v>1.8</v>
      </c>
      <c r="E51" s="748" t="s">
        <v>2624</v>
      </c>
      <c r="F51" s="754" t="s">
        <v>2625</v>
      </c>
      <c r="G51" s="750"/>
      <c r="H51" s="750" t="s">
        <v>2591</v>
      </c>
      <c r="I51" s="770">
        <v>424</v>
      </c>
      <c r="J51" s="383">
        <v>0</v>
      </c>
      <c r="K51" s="383">
        <v>0</v>
      </c>
    </row>
    <row r="52" spans="1:11" s="59" customFormat="1" ht="13.5" customHeight="1" x14ac:dyDescent="0.25">
      <c r="A52" s="71">
        <v>0.25</v>
      </c>
      <c r="B52" s="71">
        <v>0.81</v>
      </c>
      <c r="C52" s="71">
        <f t="shared" si="1"/>
        <v>1.25</v>
      </c>
      <c r="D52" s="71">
        <f t="shared" si="1"/>
        <v>1.81</v>
      </c>
      <c r="E52" s="748" t="s">
        <v>2626</v>
      </c>
      <c r="F52" s="754" t="s">
        <v>2627</v>
      </c>
      <c r="G52" s="750"/>
      <c r="H52" s="750" t="s">
        <v>2591</v>
      </c>
      <c r="I52" s="770">
        <v>425</v>
      </c>
      <c r="J52" s="383">
        <v>0</v>
      </c>
      <c r="K52" s="383">
        <v>0</v>
      </c>
    </row>
    <row r="53" spans="1:11" s="59" customFormat="1" ht="13.5" customHeight="1" x14ac:dyDescent="0.25">
      <c r="A53" s="71">
        <v>0.26</v>
      </c>
      <c r="B53" s="71">
        <v>0.82</v>
      </c>
      <c r="C53" s="71">
        <f t="shared" si="1"/>
        <v>1.26</v>
      </c>
      <c r="D53" s="71">
        <f t="shared" si="1"/>
        <v>1.8199999999999998</v>
      </c>
      <c r="E53" s="748" t="s">
        <v>2628</v>
      </c>
      <c r="F53" s="754" t="s">
        <v>2629</v>
      </c>
      <c r="G53" s="750"/>
      <c r="H53" s="750" t="s">
        <v>2591</v>
      </c>
      <c r="I53" s="770">
        <v>426</v>
      </c>
      <c r="J53" s="383">
        <v>0</v>
      </c>
      <c r="K53" s="383">
        <v>0</v>
      </c>
    </row>
    <row r="54" spans="1:11" s="59" customFormat="1" ht="13.5" customHeight="1" x14ac:dyDescent="0.25">
      <c r="A54" s="71">
        <v>0.27</v>
      </c>
      <c r="B54" s="71">
        <v>0.83</v>
      </c>
      <c r="C54" s="71">
        <f t="shared" si="1"/>
        <v>1.27</v>
      </c>
      <c r="D54" s="71">
        <f t="shared" si="1"/>
        <v>1.83</v>
      </c>
      <c r="E54" s="748" t="s">
        <v>2630</v>
      </c>
      <c r="F54" s="754" t="s">
        <v>2631</v>
      </c>
      <c r="G54" s="750"/>
      <c r="H54" s="750" t="s">
        <v>2593</v>
      </c>
      <c r="I54" s="770">
        <v>427</v>
      </c>
      <c r="J54" s="383">
        <v>0</v>
      </c>
      <c r="K54" s="383">
        <v>0</v>
      </c>
    </row>
    <row r="55" spans="1:11" s="59" customFormat="1" ht="13.5" customHeight="1" x14ac:dyDescent="0.25">
      <c r="A55" s="71">
        <v>0.28000000000000003</v>
      </c>
      <c r="B55" s="71">
        <v>0.84</v>
      </c>
      <c r="C55" s="71">
        <f t="shared" si="1"/>
        <v>1.28</v>
      </c>
      <c r="D55" s="71">
        <f t="shared" si="1"/>
        <v>1.8399999999999999</v>
      </c>
      <c r="E55" s="748" t="s">
        <v>2632</v>
      </c>
      <c r="F55" s="754" t="s">
        <v>2633</v>
      </c>
      <c r="G55" s="750"/>
      <c r="H55" s="750" t="s">
        <v>2591</v>
      </c>
      <c r="I55" s="770">
        <v>428</v>
      </c>
      <c r="J55" s="383">
        <v>0</v>
      </c>
      <c r="K55" s="383">
        <v>0</v>
      </c>
    </row>
    <row r="56" spans="1:11" s="59" customFormat="1" ht="13.5" customHeight="1" x14ac:dyDescent="0.25">
      <c r="A56" s="71">
        <v>0.28999999999999998</v>
      </c>
      <c r="B56" s="71">
        <v>0.85</v>
      </c>
      <c r="C56" s="71">
        <f t="shared" si="1"/>
        <v>1.29</v>
      </c>
      <c r="D56" s="71">
        <f t="shared" si="1"/>
        <v>1.85</v>
      </c>
      <c r="E56" s="748" t="s">
        <v>2634</v>
      </c>
      <c r="F56" s="754" t="s">
        <v>2635</v>
      </c>
      <c r="G56" s="750"/>
      <c r="H56" s="750" t="s">
        <v>2593</v>
      </c>
      <c r="I56" s="770">
        <v>429</v>
      </c>
      <c r="J56" s="383">
        <v>0</v>
      </c>
      <c r="K56" s="383">
        <v>0</v>
      </c>
    </row>
    <row r="57" spans="1:11" s="59" customFormat="1" ht="13.5" customHeight="1" x14ac:dyDescent="0.25">
      <c r="A57" s="71">
        <v>0.3</v>
      </c>
      <c r="B57" s="71">
        <v>0.86</v>
      </c>
      <c r="C57" s="71">
        <f t="shared" si="1"/>
        <v>1.3</v>
      </c>
      <c r="D57" s="71">
        <f t="shared" si="1"/>
        <v>1.8599999999999999</v>
      </c>
      <c r="E57" s="748" t="s">
        <v>2636</v>
      </c>
      <c r="F57" s="754" t="s">
        <v>2637</v>
      </c>
      <c r="G57" s="750"/>
      <c r="H57" s="750" t="s">
        <v>2591</v>
      </c>
      <c r="I57" s="770">
        <v>430</v>
      </c>
      <c r="J57" s="383">
        <v>0</v>
      </c>
      <c r="K57" s="383">
        <v>0</v>
      </c>
    </row>
    <row r="58" spans="1:11" s="59" customFormat="1" ht="13.5" customHeight="1" x14ac:dyDescent="0.25">
      <c r="A58" s="71">
        <v>0.31</v>
      </c>
      <c r="B58" s="71">
        <v>0.87</v>
      </c>
      <c r="C58" s="71">
        <f t="shared" si="1"/>
        <v>1.31</v>
      </c>
      <c r="D58" s="71">
        <f t="shared" si="1"/>
        <v>1.87</v>
      </c>
      <c r="E58" s="748" t="s">
        <v>2638</v>
      </c>
      <c r="F58" s="754" t="s">
        <v>2639</v>
      </c>
      <c r="G58" s="750"/>
      <c r="H58" s="750" t="s">
        <v>2593</v>
      </c>
      <c r="I58" s="770">
        <v>431</v>
      </c>
      <c r="J58" s="383">
        <v>0</v>
      </c>
      <c r="K58" s="383">
        <v>0</v>
      </c>
    </row>
    <row r="59" spans="1:11" s="59" customFormat="1" ht="13.5" customHeight="1" x14ac:dyDescent="0.25">
      <c r="A59" s="71">
        <v>0.32</v>
      </c>
      <c r="B59" s="71">
        <v>0.88</v>
      </c>
      <c r="C59" s="71">
        <f t="shared" si="1"/>
        <v>1.32</v>
      </c>
      <c r="D59" s="71">
        <f t="shared" si="1"/>
        <v>1.88</v>
      </c>
      <c r="E59" s="748" t="s">
        <v>2640</v>
      </c>
      <c r="F59" s="754" t="s">
        <v>2641</v>
      </c>
      <c r="G59" s="750"/>
      <c r="H59" s="750" t="s">
        <v>2591</v>
      </c>
      <c r="I59" s="770">
        <v>432</v>
      </c>
      <c r="J59" s="383">
        <v>0</v>
      </c>
      <c r="K59" s="383">
        <v>0</v>
      </c>
    </row>
    <row r="60" spans="1:11" s="59" customFormat="1" ht="13.5" customHeight="1" x14ac:dyDescent="0.25">
      <c r="A60" s="71">
        <v>0.33</v>
      </c>
      <c r="B60" s="71">
        <v>0.89</v>
      </c>
      <c r="C60" s="71">
        <f t="shared" si="1"/>
        <v>1.33</v>
      </c>
      <c r="D60" s="71">
        <f t="shared" si="1"/>
        <v>1.8900000000000001</v>
      </c>
      <c r="E60" s="748" t="s">
        <v>2642</v>
      </c>
      <c r="F60" s="754" t="s">
        <v>2643</v>
      </c>
      <c r="G60" s="750"/>
      <c r="H60" s="750" t="s">
        <v>2591</v>
      </c>
      <c r="I60" s="770">
        <v>433</v>
      </c>
      <c r="J60" s="383">
        <v>0</v>
      </c>
      <c r="K60" s="383">
        <v>0</v>
      </c>
    </row>
    <row r="61" spans="1:11" s="59" customFormat="1" ht="13.5" customHeight="1" x14ac:dyDescent="0.25">
      <c r="A61" s="71">
        <v>0.34</v>
      </c>
      <c r="B61" s="71">
        <v>0.9</v>
      </c>
      <c r="C61" s="71">
        <f t="shared" si="1"/>
        <v>1.34</v>
      </c>
      <c r="D61" s="71">
        <f t="shared" si="1"/>
        <v>1.9</v>
      </c>
      <c r="E61" s="748" t="s">
        <v>2644</v>
      </c>
      <c r="F61" s="754" t="s">
        <v>2645</v>
      </c>
      <c r="G61" s="750"/>
      <c r="H61" s="750" t="s">
        <v>2591</v>
      </c>
      <c r="I61" s="770">
        <v>434</v>
      </c>
      <c r="J61" s="383">
        <v>0</v>
      </c>
      <c r="K61" s="383">
        <v>0</v>
      </c>
    </row>
    <row r="62" spans="1:11" s="59" customFormat="1" ht="13.5" customHeight="1" x14ac:dyDescent="0.25">
      <c r="A62" s="71">
        <v>0.35</v>
      </c>
      <c r="B62" s="71">
        <v>0.91</v>
      </c>
      <c r="C62" s="71">
        <f t="shared" si="1"/>
        <v>1.35</v>
      </c>
      <c r="D62" s="71">
        <f t="shared" si="1"/>
        <v>1.9100000000000001</v>
      </c>
      <c r="E62" s="748" t="s">
        <v>2646</v>
      </c>
      <c r="F62" s="754" t="s">
        <v>2647</v>
      </c>
      <c r="G62" s="750"/>
      <c r="H62" s="750" t="s">
        <v>2593</v>
      </c>
      <c r="I62" s="770">
        <v>435</v>
      </c>
      <c r="J62" s="383">
        <v>0</v>
      </c>
      <c r="K62" s="383">
        <v>0</v>
      </c>
    </row>
    <row r="63" spans="1:11" s="59" customFormat="1" ht="13.5" customHeight="1" x14ac:dyDescent="0.25">
      <c r="A63" s="71">
        <v>0.36</v>
      </c>
      <c r="B63" s="71">
        <v>0.92</v>
      </c>
      <c r="C63" s="71">
        <f t="shared" si="1"/>
        <v>1.3599999999999999</v>
      </c>
      <c r="D63" s="71">
        <f t="shared" si="1"/>
        <v>1.92</v>
      </c>
      <c r="E63" s="748" t="s">
        <v>2648</v>
      </c>
      <c r="F63" s="754" t="s">
        <v>2649</v>
      </c>
      <c r="G63" s="750"/>
      <c r="H63" s="750" t="s">
        <v>2591</v>
      </c>
      <c r="I63" s="770">
        <v>436</v>
      </c>
      <c r="J63" s="383">
        <v>0</v>
      </c>
      <c r="K63" s="383">
        <v>0</v>
      </c>
    </row>
    <row r="64" spans="1:11" s="59" customFormat="1" ht="13.5" customHeight="1" x14ac:dyDescent="0.25">
      <c r="A64" s="71">
        <v>0.37</v>
      </c>
      <c r="B64" s="71">
        <v>0.93</v>
      </c>
      <c r="C64" s="71">
        <f t="shared" si="1"/>
        <v>1.37</v>
      </c>
      <c r="D64" s="71">
        <f t="shared" si="1"/>
        <v>1.9300000000000002</v>
      </c>
      <c r="E64" s="748" t="s">
        <v>2650</v>
      </c>
      <c r="F64" s="754" t="s">
        <v>2651</v>
      </c>
      <c r="G64" s="750"/>
      <c r="H64" s="750" t="s">
        <v>2593</v>
      </c>
      <c r="I64" s="770">
        <v>437</v>
      </c>
      <c r="J64" s="383">
        <v>0</v>
      </c>
      <c r="K64" s="383">
        <v>0</v>
      </c>
    </row>
    <row r="65" spans="1:11" s="59" customFormat="1" ht="25.5" x14ac:dyDescent="0.25">
      <c r="A65" s="71">
        <v>0.38</v>
      </c>
      <c r="B65" s="71">
        <v>0.94</v>
      </c>
      <c r="C65" s="71">
        <f t="shared" si="1"/>
        <v>1.38</v>
      </c>
      <c r="D65" s="71">
        <f t="shared" si="1"/>
        <v>1.94</v>
      </c>
      <c r="E65" s="751" t="s">
        <v>2160</v>
      </c>
      <c r="F65" s="758" t="s">
        <v>2652</v>
      </c>
      <c r="G65" s="750"/>
      <c r="H65" s="744" t="s">
        <v>2600</v>
      </c>
      <c r="I65" s="761">
        <v>438</v>
      </c>
      <c r="J65" s="759">
        <f>IFERROR(IF(AND(J31,J32,J33,J34,J35,J36,J42,J43,J44,J45,J46,J47,J48,J49,J50,J51,J52,J53,J54,J55,J56,J57,J58,J59,J60,J61,J62,J63,J64)="","",SUM(J31,J32,J33,J34,J35,J36,J42,J43,J44,J45,J46,J47,J48,J49,J50,J51,J52,J53,J54,J55,J56,J57,J58,J59,J60,J61,J62,J63,J64)),"")</f>
        <v>0</v>
      </c>
      <c r="K65" s="759">
        <f>IFERROR(IF(AND(K31,K32,K33,K34,K35,K36,K42,K43,K44,K45,K46,K47,K48,K49,K50,K51,K52,K53,K54,K55,K56,K57,K58,K59,K60,K61,K62,K63,K64)="","",SUM(K31,K32,K33,K34,K35,K36,K42,K43,K44,K45,K46,K47,K48,K49,K50,K51,K52,K53,K54,K55,K56,K57,K58,K59,K60,K61,K62,K63,K64)),"")</f>
        <v>0</v>
      </c>
    </row>
    <row r="66" spans="1:11" s="59" customFormat="1" ht="13.5" customHeight="1" x14ac:dyDescent="0.25">
      <c r="A66" s="71"/>
      <c r="B66" s="71"/>
      <c r="C66" s="71"/>
      <c r="D66" s="71"/>
      <c r="E66" s="745"/>
      <c r="F66" s="794"/>
      <c r="G66" s="747"/>
      <c r="H66" s="747"/>
      <c r="I66" s="747"/>
      <c r="J66" s="795"/>
      <c r="K66" s="795"/>
    </row>
    <row r="67" spans="1:11" s="59" customFormat="1" ht="13.5" customHeight="1" x14ac:dyDescent="0.25">
      <c r="A67" s="71"/>
      <c r="B67" s="71"/>
      <c r="C67" s="71"/>
      <c r="D67" s="71"/>
      <c r="E67" s="751" t="s">
        <v>2110</v>
      </c>
      <c r="F67" s="758" t="s">
        <v>2653</v>
      </c>
      <c r="G67" s="750"/>
      <c r="H67" s="750"/>
      <c r="I67" s="750"/>
      <c r="J67" s="382"/>
      <c r="K67" s="382"/>
    </row>
    <row r="68" spans="1:11" s="59" customFormat="1" ht="13.5" customHeight="1" x14ac:dyDescent="0.25">
      <c r="A68" s="71">
        <v>0.39</v>
      </c>
      <c r="B68" s="71">
        <v>0.95</v>
      </c>
      <c r="C68" s="71">
        <f t="shared" ref="C68:D77" si="2">IF(LEN(J68)=0,"",1+ABS((J68*A68)/LEN(J68))+A68)</f>
        <v>1.3900000000000001</v>
      </c>
      <c r="D68" s="71">
        <f t="shared" si="2"/>
        <v>1.95</v>
      </c>
      <c r="E68" s="748" t="s">
        <v>2208</v>
      </c>
      <c r="F68" s="754" t="s">
        <v>2654</v>
      </c>
      <c r="G68" s="750"/>
      <c r="H68" s="750" t="s">
        <v>2591</v>
      </c>
      <c r="I68" s="750">
        <v>439</v>
      </c>
      <c r="J68" s="383">
        <v>0</v>
      </c>
      <c r="K68" s="383">
        <v>0</v>
      </c>
    </row>
    <row r="69" spans="1:11" s="59" customFormat="1" ht="13.5" customHeight="1" x14ac:dyDescent="0.25">
      <c r="A69" s="71">
        <v>0.4</v>
      </c>
      <c r="B69" s="71">
        <v>0.96</v>
      </c>
      <c r="C69" s="71">
        <f t="shared" si="2"/>
        <v>1.4</v>
      </c>
      <c r="D69" s="71">
        <f t="shared" si="2"/>
        <v>1.96</v>
      </c>
      <c r="E69" s="748" t="s">
        <v>2210</v>
      </c>
      <c r="F69" s="754" t="s">
        <v>2655</v>
      </c>
      <c r="G69" s="750"/>
      <c r="H69" s="750" t="s">
        <v>2593</v>
      </c>
      <c r="I69" s="750">
        <v>440</v>
      </c>
      <c r="J69" s="383">
        <v>0</v>
      </c>
      <c r="K69" s="383">
        <v>0</v>
      </c>
    </row>
    <row r="70" spans="1:11" s="59" customFormat="1" ht="13.5" customHeight="1" x14ac:dyDescent="0.25">
      <c r="A70" s="71">
        <v>0.41</v>
      </c>
      <c r="B70" s="71">
        <v>0.97</v>
      </c>
      <c r="C70" s="71">
        <f t="shared" si="2"/>
        <v>1.41</v>
      </c>
      <c r="D70" s="71">
        <f t="shared" si="2"/>
        <v>1.97</v>
      </c>
      <c r="E70" s="748" t="s">
        <v>2266</v>
      </c>
      <c r="F70" s="754" t="s">
        <v>2656</v>
      </c>
      <c r="G70" s="750"/>
      <c r="H70" s="750" t="s">
        <v>2591</v>
      </c>
      <c r="I70" s="750">
        <v>441</v>
      </c>
      <c r="J70" s="383">
        <v>0</v>
      </c>
      <c r="K70" s="383">
        <v>0</v>
      </c>
    </row>
    <row r="71" spans="1:11" s="59" customFormat="1" ht="13.5" customHeight="1" x14ac:dyDescent="0.25">
      <c r="A71" s="71">
        <v>0.42</v>
      </c>
      <c r="B71" s="71">
        <v>0.98</v>
      </c>
      <c r="C71" s="71">
        <f t="shared" si="2"/>
        <v>1.42</v>
      </c>
      <c r="D71" s="71">
        <f t="shared" si="2"/>
        <v>1.98</v>
      </c>
      <c r="E71" s="748" t="s">
        <v>2657</v>
      </c>
      <c r="F71" s="754" t="s">
        <v>2658</v>
      </c>
      <c r="G71" s="750"/>
      <c r="H71" s="750" t="s">
        <v>2593</v>
      </c>
      <c r="I71" s="750">
        <v>442</v>
      </c>
      <c r="J71" s="383">
        <v>0</v>
      </c>
      <c r="K71" s="383">
        <v>0</v>
      </c>
    </row>
    <row r="72" spans="1:11" s="59" customFormat="1" ht="13.5" customHeight="1" x14ac:dyDescent="0.25">
      <c r="A72" s="71">
        <v>0.43</v>
      </c>
      <c r="B72" s="71">
        <v>0.99</v>
      </c>
      <c r="C72" s="71">
        <f t="shared" si="2"/>
        <v>1.43</v>
      </c>
      <c r="D72" s="71">
        <f t="shared" si="2"/>
        <v>1.99</v>
      </c>
      <c r="E72" s="748" t="s">
        <v>2659</v>
      </c>
      <c r="F72" s="754" t="s">
        <v>2660</v>
      </c>
      <c r="G72" s="750"/>
      <c r="H72" s="750" t="s">
        <v>2591</v>
      </c>
      <c r="I72" s="750">
        <v>443</v>
      </c>
      <c r="J72" s="383">
        <v>0</v>
      </c>
      <c r="K72" s="383">
        <v>0</v>
      </c>
    </row>
    <row r="73" spans="1:11" s="59" customFormat="1" ht="13.5" customHeight="1" x14ac:dyDescent="0.25">
      <c r="A73" s="71">
        <v>0.44</v>
      </c>
      <c r="B73" s="71">
        <v>1</v>
      </c>
      <c r="C73" s="71">
        <f t="shared" si="2"/>
        <v>1.44</v>
      </c>
      <c r="D73" s="71">
        <f t="shared" si="2"/>
        <v>2</v>
      </c>
      <c r="E73" s="748" t="s">
        <v>2661</v>
      </c>
      <c r="F73" s="754" t="s">
        <v>2662</v>
      </c>
      <c r="G73" s="750"/>
      <c r="H73" s="750" t="s">
        <v>2593</v>
      </c>
      <c r="I73" s="750">
        <v>444</v>
      </c>
      <c r="J73" s="383">
        <v>0</v>
      </c>
      <c r="K73" s="383">
        <v>0</v>
      </c>
    </row>
    <row r="74" spans="1:11" s="59" customFormat="1" ht="13.5" customHeight="1" x14ac:dyDescent="0.25">
      <c r="A74" s="71">
        <v>0.45</v>
      </c>
      <c r="B74" s="71">
        <v>1.01</v>
      </c>
      <c r="C74" s="71">
        <f t="shared" si="2"/>
        <v>1.45</v>
      </c>
      <c r="D74" s="71">
        <f t="shared" si="2"/>
        <v>2.0099999999999998</v>
      </c>
      <c r="E74" s="748" t="s">
        <v>2663</v>
      </c>
      <c r="F74" s="754" t="s">
        <v>2664</v>
      </c>
      <c r="G74" s="750"/>
      <c r="H74" s="750" t="s">
        <v>2593</v>
      </c>
      <c r="I74" s="750">
        <v>445</v>
      </c>
      <c r="J74" s="383">
        <v>0</v>
      </c>
      <c r="K74" s="383">
        <v>0</v>
      </c>
    </row>
    <row r="75" spans="1:11" s="59" customFormat="1" ht="13.5" customHeight="1" x14ac:dyDescent="0.25">
      <c r="A75" s="71">
        <v>0.46</v>
      </c>
      <c r="B75" s="71">
        <v>1.02</v>
      </c>
      <c r="C75" s="71">
        <f t="shared" si="2"/>
        <v>1.46</v>
      </c>
      <c r="D75" s="71">
        <f t="shared" si="2"/>
        <v>2.02</v>
      </c>
      <c r="E75" s="748" t="s">
        <v>2665</v>
      </c>
      <c r="F75" s="754" t="s">
        <v>2666</v>
      </c>
      <c r="G75" s="750"/>
      <c r="H75" s="750" t="s">
        <v>2593</v>
      </c>
      <c r="I75" s="750">
        <v>446</v>
      </c>
      <c r="J75" s="383">
        <v>0</v>
      </c>
      <c r="K75" s="383">
        <v>0</v>
      </c>
    </row>
    <row r="76" spans="1:11" s="59" customFormat="1" ht="13.5" customHeight="1" x14ac:dyDescent="0.25">
      <c r="A76" s="71">
        <v>0.47</v>
      </c>
      <c r="B76" s="71">
        <v>1.03</v>
      </c>
      <c r="C76" s="71">
        <f t="shared" si="2"/>
        <v>1.47</v>
      </c>
      <c r="D76" s="71">
        <f t="shared" si="2"/>
        <v>2.0300000000000002</v>
      </c>
      <c r="E76" s="748" t="s">
        <v>2667</v>
      </c>
      <c r="F76" s="754" t="s">
        <v>2668</v>
      </c>
      <c r="G76" s="750"/>
      <c r="H76" s="750" t="s">
        <v>2593</v>
      </c>
      <c r="I76" s="750">
        <v>447</v>
      </c>
      <c r="J76" s="383">
        <v>0</v>
      </c>
      <c r="K76" s="383">
        <v>0</v>
      </c>
    </row>
    <row r="77" spans="1:11" s="59" customFormat="1" ht="13.5" customHeight="1" x14ac:dyDescent="0.25">
      <c r="A77" s="71">
        <v>0.48</v>
      </c>
      <c r="B77" s="71">
        <v>1.04</v>
      </c>
      <c r="C77" s="71">
        <f t="shared" si="2"/>
        <v>1.48</v>
      </c>
      <c r="D77" s="71">
        <f t="shared" si="2"/>
        <v>2.04</v>
      </c>
      <c r="E77" s="748" t="s">
        <v>2669</v>
      </c>
      <c r="F77" s="754" t="s">
        <v>2670</v>
      </c>
      <c r="G77" s="750"/>
      <c r="H77" s="750" t="s">
        <v>2591</v>
      </c>
      <c r="I77" s="750">
        <v>448</v>
      </c>
      <c r="J77" s="383">
        <v>0</v>
      </c>
      <c r="K77" s="383">
        <v>0</v>
      </c>
    </row>
    <row r="78" spans="1:11" ht="7.5" customHeight="1" x14ac:dyDescent="0.25">
      <c r="E78" s="786"/>
      <c r="F78" s="787"/>
      <c r="G78" s="787"/>
      <c r="H78" s="788"/>
      <c r="I78" s="789"/>
      <c r="J78" s="790"/>
      <c r="K78" s="791"/>
    </row>
    <row r="79" spans="1:11" s="546" customFormat="1" ht="21.75" customHeight="1" x14ac:dyDescent="0.2">
      <c r="E79" s="793" t="str">
        <f>E39</f>
        <v>Kontrolni broj: 1695716492</v>
      </c>
      <c r="H79" s="557"/>
      <c r="J79" s="541"/>
      <c r="K79" s="544" t="s">
        <v>2671</v>
      </c>
    </row>
    <row r="80" spans="1:11" ht="30.75" customHeight="1" x14ac:dyDescent="0.25">
      <c r="E80" s="742" t="s">
        <v>2075</v>
      </c>
      <c r="F80" s="743" t="s">
        <v>2045</v>
      </c>
      <c r="G80" s="743" t="s">
        <v>2076</v>
      </c>
      <c r="H80" s="744" t="s">
        <v>2672</v>
      </c>
      <c r="I80" s="744" t="s">
        <v>2077</v>
      </c>
      <c r="J80" s="744" t="str">
        <f>"Od "&amp;TEXT(OsnPodaci!A58,"dd.mm.")&amp;" do "&amp;TEXT(OsnPodaci!B58,"dd.mm.")&amp;" tekuće godine"</f>
        <v>Od 01.01. do 31.12. tekuće godine</v>
      </c>
      <c r="K80" s="744" t="str">
        <f>"Od "&amp;TEXT(OsnPodaci!A58,"dd.mm.")&amp;" do "&amp;TEXT(OsnPodaci!B58,"dd.mm.")&amp;" prethodne godine"</f>
        <v>Od 01.01. do 31.12. prethodne godine</v>
      </c>
    </row>
    <row r="81" spans="1:920" s="77" customFormat="1" ht="12.75" customHeight="1" x14ac:dyDescent="0.25">
      <c r="A81" s="75"/>
      <c r="B81" s="75"/>
      <c r="C81" s="75"/>
      <c r="D81" s="75"/>
      <c r="E81" s="745">
        <v>1</v>
      </c>
      <c r="F81" s="746">
        <v>2</v>
      </c>
      <c r="G81" s="746">
        <v>3</v>
      </c>
      <c r="H81" s="746">
        <v>4</v>
      </c>
      <c r="I81" s="747">
        <v>5</v>
      </c>
      <c r="J81" s="747">
        <v>6</v>
      </c>
      <c r="K81" s="747">
        <v>7</v>
      </c>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76"/>
      <c r="CZ81" s="76"/>
      <c r="DA81" s="76"/>
      <c r="DB81" s="76"/>
      <c r="DC81" s="76"/>
      <c r="DD81" s="76"/>
      <c r="DE81" s="76"/>
      <c r="DF81" s="76"/>
      <c r="DG81" s="76"/>
      <c r="DH81" s="76"/>
      <c r="DI81" s="76"/>
      <c r="DJ81" s="76"/>
      <c r="DK81" s="76"/>
      <c r="DL81" s="76"/>
      <c r="DM81" s="76"/>
      <c r="DN81" s="76"/>
      <c r="DO81" s="76"/>
      <c r="DP81" s="76"/>
      <c r="DQ81" s="76"/>
      <c r="DR81" s="76"/>
      <c r="DS81" s="76"/>
      <c r="DT81" s="76"/>
      <c r="DU81" s="76"/>
      <c r="DV81" s="76"/>
      <c r="DW81" s="76"/>
      <c r="DX81" s="76"/>
      <c r="DY81" s="76"/>
      <c r="DZ81" s="76"/>
      <c r="EA81" s="76"/>
      <c r="EB81" s="76"/>
      <c r="EC81" s="76"/>
      <c r="ED81" s="76"/>
      <c r="EE81" s="76"/>
      <c r="EF81" s="76"/>
      <c r="EG81" s="76"/>
      <c r="EH81" s="76"/>
      <c r="EI81" s="76"/>
      <c r="EJ81" s="76"/>
      <c r="EK81" s="76"/>
      <c r="EL81" s="76"/>
      <c r="EM81" s="76"/>
      <c r="EN81" s="76"/>
      <c r="EO81" s="76"/>
      <c r="EP81" s="76"/>
      <c r="EQ81" s="76"/>
      <c r="ER81" s="76"/>
      <c r="ES81" s="76"/>
      <c r="ET81" s="76"/>
      <c r="EU81" s="76"/>
      <c r="EV81" s="76"/>
      <c r="EW81" s="76"/>
      <c r="EX81" s="76"/>
      <c r="EY81" s="76"/>
      <c r="EZ81" s="76"/>
      <c r="FA81" s="76"/>
      <c r="FB81" s="76"/>
      <c r="FC81" s="76"/>
      <c r="FD81" s="76"/>
      <c r="FE81" s="76"/>
      <c r="FF81" s="76"/>
      <c r="FG81" s="76"/>
      <c r="FH81" s="76"/>
      <c r="FI81" s="76"/>
      <c r="FJ81" s="76"/>
      <c r="FK81" s="76"/>
      <c r="FL81" s="76"/>
      <c r="FM81" s="76"/>
      <c r="FN81" s="76"/>
      <c r="FO81" s="76"/>
      <c r="FP81" s="76"/>
      <c r="FQ81" s="76"/>
      <c r="FR81" s="76"/>
      <c r="FS81" s="76"/>
      <c r="FT81" s="76"/>
      <c r="FU81" s="76"/>
      <c r="FV81" s="76"/>
      <c r="FW81" s="76"/>
      <c r="FX81" s="76"/>
      <c r="FY81" s="76"/>
      <c r="FZ81" s="76"/>
      <c r="GA81" s="76"/>
      <c r="GB81" s="76"/>
      <c r="GC81" s="76"/>
      <c r="GD81" s="76"/>
      <c r="GE81" s="76"/>
      <c r="GF81" s="76"/>
      <c r="GG81" s="76"/>
      <c r="GH81" s="76"/>
      <c r="GI81" s="76"/>
      <c r="GJ81" s="76"/>
      <c r="GK81" s="76"/>
      <c r="GL81" s="76"/>
      <c r="GM81" s="76"/>
      <c r="GN81" s="76"/>
      <c r="GO81" s="76"/>
      <c r="GP81" s="76"/>
      <c r="GQ81" s="76"/>
      <c r="GR81" s="76"/>
      <c r="GS81" s="76"/>
      <c r="GT81" s="76"/>
      <c r="GU81" s="76"/>
      <c r="GV81" s="76"/>
      <c r="GW81" s="76"/>
      <c r="GX81" s="76"/>
      <c r="GY81" s="76"/>
      <c r="GZ81" s="76"/>
      <c r="HA81" s="76"/>
      <c r="HB81" s="76"/>
      <c r="HC81" s="76"/>
      <c r="HD81" s="76"/>
      <c r="HE81" s="76"/>
      <c r="HF81" s="76"/>
      <c r="HG81" s="76"/>
      <c r="HH81" s="76"/>
      <c r="HI81" s="76"/>
      <c r="HJ81" s="76"/>
      <c r="HK81" s="76"/>
      <c r="HL81" s="76"/>
      <c r="HM81" s="76"/>
      <c r="HN81" s="76"/>
      <c r="HO81" s="76"/>
      <c r="HP81" s="76"/>
      <c r="HQ81" s="76"/>
      <c r="HR81" s="76"/>
      <c r="HS81" s="76"/>
      <c r="HT81" s="76"/>
      <c r="HU81" s="76"/>
      <c r="HV81" s="76"/>
      <c r="HW81" s="76"/>
      <c r="HX81" s="76"/>
      <c r="HY81" s="76"/>
      <c r="HZ81" s="76"/>
      <c r="IA81" s="76"/>
      <c r="IB81" s="76"/>
      <c r="IC81" s="76"/>
      <c r="ID81" s="76"/>
      <c r="IE81" s="76"/>
      <c r="IF81" s="76"/>
      <c r="IG81" s="76"/>
      <c r="IH81" s="76"/>
      <c r="II81" s="76"/>
      <c r="IJ81" s="76"/>
      <c r="IK81" s="76"/>
      <c r="IL81" s="76"/>
      <c r="IM81" s="76"/>
      <c r="IN81" s="76"/>
      <c r="IO81" s="76"/>
      <c r="IP81" s="76"/>
      <c r="IQ81" s="76"/>
      <c r="IR81" s="76"/>
      <c r="IS81" s="76"/>
      <c r="IT81" s="76"/>
      <c r="IU81" s="76"/>
      <c r="IV81" s="76"/>
      <c r="IW81" s="76"/>
      <c r="IX81" s="76"/>
      <c r="IY81" s="76"/>
      <c r="IZ81" s="76"/>
      <c r="JA81" s="76"/>
      <c r="JB81" s="76"/>
      <c r="JC81" s="76"/>
      <c r="JD81" s="76"/>
      <c r="JE81" s="76"/>
      <c r="JF81" s="76"/>
      <c r="JG81" s="76"/>
      <c r="JH81" s="76"/>
      <c r="JI81" s="76"/>
      <c r="JJ81" s="76"/>
      <c r="JK81" s="76"/>
      <c r="JL81" s="76"/>
      <c r="JM81" s="76"/>
      <c r="JN81" s="76"/>
      <c r="JO81" s="76"/>
      <c r="JP81" s="76"/>
      <c r="JQ81" s="76"/>
      <c r="JR81" s="76"/>
      <c r="JS81" s="76"/>
      <c r="JT81" s="76"/>
      <c r="JU81" s="76"/>
      <c r="JV81" s="76"/>
      <c r="JW81" s="76"/>
      <c r="JX81" s="76"/>
      <c r="JY81" s="76"/>
      <c r="JZ81" s="76"/>
      <c r="KA81" s="76"/>
      <c r="KB81" s="76"/>
      <c r="KC81" s="76"/>
      <c r="KD81" s="76"/>
      <c r="KE81" s="76"/>
      <c r="KF81" s="76"/>
      <c r="KG81" s="76"/>
      <c r="KH81" s="76"/>
      <c r="KI81" s="76"/>
      <c r="KJ81" s="76"/>
      <c r="KK81" s="76"/>
      <c r="KL81" s="76"/>
      <c r="KM81" s="76"/>
      <c r="KN81" s="76"/>
      <c r="KO81" s="76"/>
      <c r="KP81" s="76"/>
      <c r="KQ81" s="76"/>
      <c r="KR81" s="76"/>
      <c r="KS81" s="76"/>
      <c r="KT81" s="76"/>
      <c r="KU81" s="76"/>
      <c r="KV81" s="76"/>
      <c r="KW81" s="76"/>
      <c r="KX81" s="76"/>
      <c r="KY81" s="76"/>
      <c r="KZ81" s="76"/>
      <c r="LA81" s="76"/>
      <c r="LB81" s="76"/>
      <c r="LC81" s="76"/>
      <c r="LD81" s="76"/>
      <c r="LE81" s="76"/>
      <c r="LF81" s="76"/>
      <c r="LG81" s="76"/>
      <c r="LH81" s="76"/>
      <c r="LI81" s="76"/>
      <c r="LJ81" s="76"/>
      <c r="LK81" s="76"/>
      <c r="LL81" s="76"/>
      <c r="LM81" s="76"/>
      <c r="LN81" s="76"/>
      <c r="LO81" s="76"/>
      <c r="LP81" s="76"/>
      <c r="LQ81" s="76"/>
      <c r="LR81" s="76"/>
      <c r="LS81" s="76"/>
      <c r="LT81" s="76"/>
      <c r="LU81" s="76"/>
      <c r="LV81" s="76"/>
      <c r="LW81" s="76"/>
      <c r="LX81" s="76"/>
      <c r="LY81" s="76"/>
      <c r="LZ81" s="76"/>
      <c r="MA81" s="76"/>
      <c r="MB81" s="76"/>
      <c r="MC81" s="76"/>
      <c r="MD81" s="76"/>
      <c r="ME81" s="76"/>
      <c r="MF81" s="76"/>
      <c r="MG81" s="76"/>
      <c r="MH81" s="76"/>
      <c r="MI81" s="76"/>
      <c r="MJ81" s="76"/>
      <c r="MK81" s="76"/>
      <c r="ML81" s="76"/>
      <c r="MM81" s="76"/>
      <c r="MN81" s="76"/>
      <c r="MO81" s="76"/>
      <c r="MP81" s="76"/>
      <c r="MQ81" s="76"/>
      <c r="MR81" s="76"/>
      <c r="MS81" s="76"/>
      <c r="MT81" s="76"/>
      <c r="MU81" s="76"/>
      <c r="MV81" s="76"/>
      <c r="MW81" s="76"/>
      <c r="MX81" s="76"/>
      <c r="MY81" s="76"/>
      <c r="MZ81" s="76"/>
      <c r="NA81" s="76"/>
      <c r="NB81" s="76"/>
      <c r="NC81" s="76"/>
      <c r="ND81" s="76"/>
      <c r="NE81" s="76"/>
      <c r="NF81" s="76"/>
      <c r="NG81" s="76"/>
      <c r="NH81" s="76"/>
      <c r="NI81" s="76"/>
      <c r="NJ81" s="76"/>
      <c r="NK81" s="76"/>
      <c r="NL81" s="76"/>
      <c r="NM81" s="76"/>
      <c r="NN81" s="76"/>
      <c r="NO81" s="76"/>
      <c r="NP81" s="76"/>
      <c r="NQ81" s="76"/>
      <c r="NR81" s="76"/>
      <c r="NS81" s="76"/>
      <c r="NT81" s="76"/>
      <c r="NU81" s="76"/>
      <c r="NV81" s="76"/>
      <c r="NW81" s="76"/>
      <c r="NX81" s="76"/>
      <c r="NY81" s="76"/>
      <c r="NZ81" s="76"/>
      <c r="OA81" s="76"/>
      <c r="OB81" s="76"/>
      <c r="OC81" s="76"/>
      <c r="OD81" s="76"/>
      <c r="OE81" s="76"/>
      <c r="OF81" s="76"/>
      <c r="OG81" s="76"/>
      <c r="OH81" s="76"/>
      <c r="OI81" s="76"/>
      <c r="OJ81" s="76"/>
      <c r="OK81" s="76"/>
      <c r="OL81" s="76"/>
      <c r="OM81" s="76"/>
      <c r="ON81" s="76"/>
      <c r="OO81" s="76"/>
      <c r="OP81" s="76"/>
      <c r="OQ81" s="76"/>
      <c r="OR81" s="76"/>
      <c r="OS81" s="76"/>
      <c r="OT81" s="76"/>
      <c r="OU81" s="76"/>
      <c r="OV81" s="76"/>
      <c r="OW81" s="76"/>
      <c r="OX81" s="76"/>
      <c r="OY81" s="76"/>
      <c r="OZ81" s="76"/>
      <c r="PA81" s="76"/>
      <c r="PB81" s="76"/>
      <c r="PC81" s="76"/>
      <c r="PD81" s="76"/>
      <c r="PE81" s="76"/>
      <c r="PF81" s="76"/>
      <c r="PG81" s="76"/>
      <c r="PH81" s="76"/>
      <c r="PI81" s="76"/>
      <c r="PJ81" s="76"/>
      <c r="PK81" s="76"/>
      <c r="PL81" s="76"/>
      <c r="PM81" s="76"/>
      <c r="PN81" s="76"/>
      <c r="PO81" s="76"/>
      <c r="PP81" s="76"/>
      <c r="PQ81" s="76"/>
      <c r="PR81" s="76"/>
      <c r="PS81" s="76"/>
      <c r="PT81" s="76"/>
      <c r="PU81" s="76"/>
      <c r="PV81" s="76"/>
      <c r="PW81" s="76"/>
      <c r="PX81" s="76"/>
      <c r="PY81" s="76"/>
      <c r="PZ81" s="76"/>
      <c r="QA81" s="76"/>
      <c r="QB81" s="76"/>
      <c r="QC81" s="76"/>
      <c r="QD81" s="76"/>
      <c r="QE81" s="76"/>
      <c r="QF81" s="76"/>
      <c r="QG81" s="76"/>
      <c r="QH81" s="76"/>
      <c r="QI81" s="76"/>
      <c r="QJ81" s="76"/>
      <c r="QK81" s="76"/>
      <c r="QL81" s="76"/>
      <c r="QM81" s="76"/>
      <c r="QN81" s="76"/>
      <c r="QO81" s="76"/>
      <c r="QP81" s="76"/>
      <c r="QQ81" s="76"/>
      <c r="QR81" s="76"/>
      <c r="QS81" s="76"/>
      <c r="QT81" s="76"/>
      <c r="QU81" s="76"/>
      <c r="QV81" s="76"/>
      <c r="QW81" s="76"/>
      <c r="QX81" s="76"/>
      <c r="QY81" s="76"/>
      <c r="QZ81" s="76"/>
      <c r="RA81" s="76"/>
      <c r="RB81" s="76"/>
      <c r="RC81" s="76"/>
      <c r="RD81" s="76"/>
      <c r="RE81" s="76"/>
      <c r="RF81" s="76"/>
      <c r="RG81" s="76"/>
      <c r="RH81" s="76"/>
      <c r="RI81" s="76"/>
      <c r="RJ81" s="76"/>
      <c r="RK81" s="76"/>
      <c r="RL81" s="76"/>
      <c r="RM81" s="76"/>
      <c r="RN81" s="76"/>
      <c r="RO81" s="76"/>
      <c r="RP81" s="76"/>
      <c r="RQ81" s="76"/>
      <c r="RR81" s="76"/>
      <c r="RS81" s="76"/>
      <c r="RT81" s="76"/>
      <c r="RU81" s="76"/>
      <c r="RV81" s="76"/>
      <c r="RW81" s="76"/>
      <c r="RX81" s="76"/>
      <c r="RY81" s="76"/>
      <c r="RZ81" s="76"/>
      <c r="SA81" s="76"/>
      <c r="SB81" s="76"/>
      <c r="SC81" s="76"/>
      <c r="SD81" s="76"/>
      <c r="SE81" s="76"/>
      <c r="SF81" s="76"/>
      <c r="SG81" s="76"/>
      <c r="SH81" s="76"/>
      <c r="SI81" s="76"/>
      <c r="SJ81" s="76"/>
      <c r="SK81" s="76"/>
      <c r="SL81" s="76"/>
      <c r="SM81" s="76"/>
      <c r="SN81" s="76"/>
      <c r="SO81" s="76"/>
      <c r="SP81" s="76"/>
      <c r="SQ81" s="76"/>
      <c r="SR81" s="76"/>
      <c r="SS81" s="76"/>
      <c r="ST81" s="76"/>
      <c r="SU81" s="76"/>
      <c r="SV81" s="76"/>
      <c r="SW81" s="76"/>
      <c r="SX81" s="76"/>
      <c r="SY81" s="76"/>
      <c r="SZ81" s="76"/>
      <c r="TA81" s="76"/>
      <c r="TB81" s="76"/>
      <c r="TC81" s="76"/>
      <c r="TD81" s="76"/>
      <c r="TE81" s="76"/>
      <c r="TF81" s="76"/>
      <c r="TG81" s="76"/>
      <c r="TH81" s="76"/>
      <c r="TI81" s="76"/>
      <c r="TJ81" s="76"/>
      <c r="TK81" s="76"/>
      <c r="TL81" s="76"/>
      <c r="TM81" s="76"/>
      <c r="TN81" s="76"/>
      <c r="TO81" s="76"/>
      <c r="TP81" s="76"/>
      <c r="TQ81" s="76"/>
      <c r="TR81" s="76"/>
      <c r="TS81" s="76"/>
      <c r="TT81" s="76"/>
      <c r="TU81" s="76"/>
      <c r="TV81" s="76"/>
      <c r="TW81" s="76"/>
      <c r="TX81" s="76"/>
      <c r="TY81" s="76"/>
      <c r="TZ81" s="76"/>
      <c r="UA81" s="76"/>
      <c r="UB81" s="76"/>
      <c r="UC81" s="76"/>
      <c r="UD81" s="76"/>
      <c r="UE81" s="76"/>
      <c r="UF81" s="76"/>
      <c r="UG81" s="76"/>
      <c r="UH81" s="76"/>
      <c r="UI81" s="76"/>
      <c r="UJ81" s="76"/>
      <c r="UK81" s="76"/>
      <c r="UL81" s="76"/>
      <c r="UM81" s="76"/>
      <c r="UN81" s="76"/>
      <c r="UO81" s="76"/>
      <c r="UP81" s="76"/>
      <c r="UQ81" s="76"/>
      <c r="UR81" s="76"/>
      <c r="US81" s="76"/>
      <c r="UT81" s="76"/>
      <c r="UU81" s="76"/>
      <c r="UV81" s="76"/>
      <c r="UW81" s="76"/>
      <c r="UX81" s="76"/>
      <c r="UY81" s="76"/>
      <c r="UZ81" s="76"/>
      <c r="VA81" s="76"/>
      <c r="VB81" s="76"/>
      <c r="VC81" s="76"/>
      <c r="VD81" s="76"/>
      <c r="VE81" s="76"/>
      <c r="VF81" s="76"/>
      <c r="VG81" s="76"/>
      <c r="VH81" s="76"/>
      <c r="VI81" s="76"/>
      <c r="VJ81" s="76"/>
      <c r="VK81" s="76"/>
      <c r="VL81" s="76"/>
      <c r="VM81" s="76"/>
      <c r="VN81" s="76"/>
      <c r="VO81" s="76"/>
      <c r="VP81" s="76"/>
      <c r="VQ81" s="76"/>
      <c r="VR81" s="76"/>
      <c r="VS81" s="76"/>
      <c r="VT81" s="76"/>
      <c r="VU81" s="76"/>
      <c r="VV81" s="76"/>
      <c r="VW81" s="76"/>
      <c r="VX81" s="76"/>
      <c r="VY81" s="76"/>
      <c r="VZ81" s="76"/>
      <c r="WA81" s="76"/>
      <c r="WB81" s="76"/>
      <c r="WC81" s="76"/>
      <c r="WD81" s="76"/>
      <c r="WE81" s="76"/>
      <c r="WF81" s="76"/>
      <c r="WG81" s="76"/>
      <c r="WH81" s="76"/>
      <c r="WI81" s="76"/>
      <c r="WJ81" s="76"/>
      <c r="WK81" s="76"/>
      <c r="WL81" s="76"/>
      <c r="WM81" s="76"/>
      <c r="WN81" s="76"/>
      <c r="WO81" s="76"/>
      <c r="WP81" s="76"/>
      <c r="WQ81" s="76"/>
      <c r="WR81" s="76"/>
      <c r="WS81" s="76"/>
      <c r="WT81" s="76"/>
      <c r="WU81" s="76"/>
      <c r="WV81" s="76"/>
      <c r="WW81" s="76"/>
      <c r="WX81" s="76"/>
      <c r="WY81" s="76"/>
      <c r="WZ81" s="76"/>
      <c r="XA81" s="76"/>
      <c r="XB81" s="76"/>
      <c r="XC81" s="76"/>
      <c r="XD81" s="76"/>
      <c r="XE81" s="76"/>
      <c r="XF81" s="76"/>
      <c r="XG81" s="76"/>
      <c r="XH81" s="76"/>
      <c r="XI81" s="76"/>
      <c r="XJ81" s="76"/>
      <c r="XK81" s="76"/>
      <c r="XL81" s="76"/>
      <c r="XM81" s="76"/>
      <c r="XN81" s="76"/>
      <c r="XO81" s="76"/>
      <c r="XP81" s="76"/>
      <c r="XQ81" s="76"/>
      <c r="XR81" s="76"/>
      <c r="XS81" s="76"/>
      <c r="XT81" s="76"/>
      <c r="XU81" s="76"/>
      <c r="XV81" s="76"/>
      <c r="XW81" s="76"/>
      <c r="XX81" s="76"/>
      <c r="XY81" s="76"/>
      <c r="XZ81" s="76"/>
      <c r="YA81" s="76"/>
      <c r="YB81" s="76"/>
      <c r="YC81" s="76"/>
      <c r="YD81" s="76"/>
      <c r="YE81" s="76"/>
      <c r="YF81" s="76"/>
      <c r="YG81" s="76"/>
      <c r="YH81" s="76"/>
      <c r="YI81" s="76"/>
      <c r="YJ81" s="76"/>
      <c r="YK81" s="76"/>
      <c r="YL81" s="76"/>
      <c r="YM81" s="76"/>
      <c r="YN81" s="76"/>
      <c r="YO81" s="76"/>
      <c r="YP81" s="76"/>
      <c r="YQ81" s="76"/>
      <c r="YR81" s="76"/>
      <c r="YS81" s="76"/>
      <c r="YT81" s="76"/>
      <c r="YU81" s="76"/>
      <c r="YV81" s="76"/>
      <c r="YW81" s="76"/>
      <c r="YX81" s="76"/>
      <c r="YY81" s="76"/>
      <c r="YZ81" s="76"/>
      <c r="ZA81" s="76"/>
      <c r="ZB81" s="76"/>
      <c r="ZC81" s="76"/>
      <c r="ZD81" s="76"/>
      <c r="ZE81" s="76"/>
      <c r="ZF81" s="76"/>
      <c r="ZG81" s="76"/>
      <c r="ZH81" s="76"/>
      <c r="ZI81" s="76"/>
      <c r="ZJ81" s="76"/>
      <c r="ZK81" s="76"/>
      <c r="ZL81" s="76"/>
      <c r="ZM81" s="76"/>
      <c r="ZN81" s="76"/>
      <c r="ZO81" s="76"/>
      <c r="ZP81" s="76"/>
      <c r="ZQ81" s="76"/>
      <c r="ZR81" s="76"/>
      <c r="ZS81" s="76"/>
      <c r="ZT81" s="76"/>
      <c r="ZU81" s="76"/>
      <c r="ZV81" s="76"/>
      <c r="ZW81" s="76"/>
      <c r="ZX81" s="76"/>
      <c r="ZY81" s="76"/>
      <c r="ZZ81" s="76"/>
      <c r="AAA81" s="76"/>
      <c r="AAB81" s="76"/>
      <c r="AAC81" s="76"/>
      <c r="AAD81" s="76"/>
      <c r="AAE81" s="76"/>
      <c r="AAF81" s="76"/>
      <c r="AAG81" s="76"/>
      <c r="AAH81" s="76"/>
      <c r="AAI81" s="76"/>
      <c r="AAJ81" s="76"/>
      <c r="AAK81" s="76"/>
      <c r="AAL81" s="76"/>
      <c r="AAM81" s="76"/>
      <c r="AAN81" s="76"/>
      <c r="AAO81" s="76"/>
      <c r="AAP81" s="76"/>
      <c r="AAQ81" s="76"/>
      <c r="AAR81" s="76"/>
      <c r="AAS81" s="76"/>
      <c r="AAT81" s="76"/>
      <c r="AAU81" s="76"/>
      <c r="AAV81" s="76"/>
      <c r="AAW81" s="76"/>
      <c r="AAX81" s="76"/>
      <c r="AAY81" s="76"/>
      <c r="AAZ81" s="76"/>
      <c r="ABA81" s="76"/>
      <c r="ABB81" s="76"/>
      <c r="ABC81" s="76"/>
      <c r="ABD81" s="76"/>
      <c r="ABE81" s="76"/>
      <c r="ABF81" s="76"/>
      <c r="ABG81" s="76"/>
      <c r="ABH81" s="76"/>
      <c r="ABI81" s="76"/>
      <c r="ABJ81" s="76"/>
      <c r="ABK81" s="76"/>
      <c r="ABL81" s="76"/>
      <c r="ABM81" s="76"/>
      <c r="ABN81" s="76"/>
      <c r="ABO81" s="76"/>
      <c r="ABP81" s="76"/>
      <c r="ABQ81" s="76"/>
      <c r="ABR81" s="76"/>
      <c r="ABS81" s="76"/>
      <c r="ABT81" s="76"/>
      <c r="ABU81" s="76"/>
      <c r="ABV81" s="76"/>
      <c r="ABW81" s="76"/>
      <c r="ABX81" s="76"/>
      <c r="ABY81" s="76"/>
      <c r="ABZ81" s="76"/>
      <c r="ACA81" s="76"/>
      <c r="ACB81" s="76"/>
      <c r="ACC81" s="76"/>
      <c r="ACD81" s="76"/>
      <c r="ACE81" s="76"/>
      <c r="ACF81" s="76"/>
      <c r="ACG81" s="76"/>
      <c r="ACH81" s="76"/>
      <c r="ACI81" s="76"/>
      <c r="ACJ81" s="76"/>
      <c r="ACK81" s="76"/>
      <c r="ACL81" s="76"/>
      <c r="ACM81" s="76"/>
      <c r="ACN81" s="76"/>
      <c r="ACO81" s="76"/>
      <c r="ACP81" s="76"/>
      <c r="ACQ81" s="76"/>
      <c r="ACR81" s="76"/>
      <c r="ACS81" s="76"/>
      <c r="ACT81" s="76"/>
      <c r="ACU81" s="76"/>
      <c r="ACV81" s="76"/>
      <c r="ACW81" s="76"/>
      <c r="ACX81" s="76"/>
      <c r="ACY81" s="76"/>
      <c r="ACZ81" s="76"/>
      <c r="ADA81" s="76"/>
      <c r="ADB81" s="76"/>
      <c r="ADC81" s="76"/>
      <c r="ADD81" s="76"/>
      <c r="ADE81" s="76"/>
      <c r="ADF81" s="76"/>
      <c r="ADG81" s="76"/>
      <c r="ADH81" s="76"/>
      <c r="ADI81" s="76"/>
      <c r="ADJ81" s="76"/>
      <c r="ADK81" s="76"/>
      <c r="ADL81" s="76"/>
      <c r="ADM81" s="76"/>
      <c r="ADN81" s="76"/>
      <c r="ADO81" s="76"/>
      <c r="ADP81" s="76"/>
      <c r="ADQ81" s="76"/>
      <c r="ADR81" s="76"/>
      <c r="ADS81" s="76"/>
      <c r="ADT81" s="76"/>
      <c r="ADU81" s="76"/>
      <c r="ADV81" s="76"/>
      <c r="ADW81" s="76"/>
      <c r="ADX81" s="76"/>
      <c r="ADY81" s="76"/>
      <c r="ADZ81" s="76"/>
      <c r="AEA81" s="76"/>
      <c r="AEB81" s="76"/>
      <c r="AEC81" s="76"/>
      <c r="AED81" s="76"/>
      <c r="AEE81" s="76"/>
      <c r="AEF81" s="76"/>
      <c r="AEG81" s="76"/>
      <c r="AEH81" s="76"/>
      <c r="AEI81" s="76"/>
      <c r="AEJ81" s="76"/>
      <c r="AEK81" s="76"/>
      <c r="AEL81" s="76"/>
      <c r="AEM81" s="76"/>
      <c r="AEN81" s="76"/>
      <c r="AEO81" s="76"/>
      <c r="AEP81" s="76"/>
      <c r="AEQ81" s="76"/>
      <c r="AER81" s="76"/>
      <c r="AES81" s="76"/>
      <c r="AET81" s="76"/>
      <c r="AEU81" s="76"/>
      <c r="AEV81" s="76"/>
      <c r="AEW81" s="76"/>
      <c r="AEX81" s="76"/>
      <c r="AEY81" s="76"/>
      <c r="AEZ81" s="76"/>
      <c r="AFA81" s="76"/>
      <c r="AFB81" s="76"/>
      <c r="AFC81" s="76"/>
      <c r="AFD81" s="76"/>
      <c r="AFE81" s="76"/>
      <c r="AFF81" s="76"/>
      <c r="AFG81" s="76"/>
      <c r="AFH81" s="76"/>
      <c r="AFI81" s="76"/>
      <c r="AFJ81" s="76"/>
      <c r="AFK81" s="76"/>
      <c r="AFL81" s="76"/>
      <c r="AFM81" s="76"/>
      <c r="AFN81" s="76"/>
      <c r="AFO81" s="76"/>
      <c r="AFP81" s="76"/>
      <c r="AFQ81" s="76"/>
      <c r="AFR81" s="76"/>
      <c r="AFS81" s="76"/>
      <c r="AFT81" s="76"/>
      <c r="AFU81" s="76"/>
      <c r="AFV81" s="76"/>
      <c r="AFW81" s="76"/>
      <c r="AFX81" s="76"/>
      <c r="AFY81" s="76"/>
      <c r="AFZ81" s="76"/>
      <c r="AGA81" s="76"/>
      <c r="AGB81" s="76"/>
      <c r="AGC81" s="76"/>
      <c r="AGD81" s="76"/>
      <c r="AGE81" s="76"/>
      <c r="AGF81" s="76"/>
      <c r="AGG81" s="76"/>
      <c r="AGH81" s="76"/>
      <c r="AGI81" s="76"/>
      <c r="AGJ81" s="76"/>
      <c r="AGK81" s="76"/>
      <c r="AGL81" s="76"/>
      <c r="AGM81" s="76"/>
      <c r="AGN81" s="76"/>
      <c r="AGO81" s="76"/>
      <c r="AGP81" s="76"/>
      <c r="AGQ81" s="76"/>
      <c r="AGR81" s="76"/>
      <c r="AGS81" s="76"/>
      <c r="AGT81" s="76"/>
      <c r="AGU81" s="76"/>
      <c r="AGV81" s="76"/>
      <c r="AGW81" s="76"/>
      <c r="AGX81" s="76"/>
      <c r="AGY81" s="76"/>
      <c r="AGZ81" s="76"/>
      <c r="AHA81" s="76"/>
      <c r="AHB81" s="76"/>
      <c r="AHC81" s="76"/>
      <c r="AHD81" s="76"/>
      <c r="AHE81" s="76"/>
      <c r="AHF81" s="76"/>
      <c r="AHG81" s="76"/>
      <c r="AHH81" s="76"/>
      <c r="AHI81" s="76"/>
      <c r="AHJ81" s="76"/>
      <c r="AHK81" s="76"/>
      <c r="AHL81" s="76"/>
      <c r="AHM81" s="76"/>
      <c r="AHN81" s="76"/>
      <c r="AHO81" s="76"/>
      <c r="AHP81" s="76"/>
      <c r="AHQ81" s="76"/>
      <c r="AHR81" s="76"/>
      <c r="AHS81" s="76"/>
      <c r="AHT81" s="76"/>
      <c r="AHU81" s="76"/>
      <c r="AHV81" s="76"/>
      <c r="AHW81" s="76"/>
      <c r="AHX81" s="76"/>
      <c r="AHY81" s="76"/>
      <c r="AHZ81" s="76"/>
      <c r="AIA81" s="76"/>
      <c r="AIB81" s="76"/>
      <c r="AIC81" s="76"/>
      <c r="AID81" s="76"/>
      <c r="AIE81" s="76"/>
      <c r="AIF81" s="76"/>
      <c r="AIG81" s="76"/>
      <c r="AIH81" s="76"/>
      <c r="AII81" s="76"/>
      <c r="AIJ81" s="76"/>
    </row>
    <row r="82" spans="1:920" s="59" customFormat="1" x14ac:dyDescent="0.25">
      <c r="A82" s="71">
        <v>0.49</v>
      </c>
      <c r="B82" s="71">
        <v>1.05</v>
      </c>
      <c r="C82" s="71">
        <f>IF(LEN(J82)=0,"",1+ABS((J82*A82)/LEN(J82))+A82)</f>
        <v>1.49</v>
      </c>
      <c r="D82" s="71">
        <f>IF(LEN(K82)=0,"",1+ABS((K82*B82)/LEN(K82))+B82)</f>
        <v>2.0499999999999998</v>
      </c>
      <c r="E82" s="748" t="s">
        <v>2673</v>
      </c>
      <c r="F82" s="754" t="s">
        <v>2674</v>
      </c>
      <c r="G82" s="750"/>
      <c r="H82" s="750" t="s">
        <v>2593</v>
      </c>
      <c r="I82" s="750">
        <v>449</v>
      </c>
      <c r="J82" s="383">
        <v>0</v>
      </c>
      <c r="K82" s="383">
        <v>0</v>
      </c>
    </row>
    <row r="83" spans="1:920" s="59" customFormat="1" x14ac:dyDescent="0.25">
      <c r="A83" s="71">
        <v>0.5</v>
      </c>
      <c r="B83" s="71">
        <v>1.06</v>
      </c>
      <c r="C83" s="71">
        <f t="shared" ref="C83:D85" si="3">IF(LEN(J83)=0,"",1+ABS((J83*A83)/LEN(J83))+A83)</f>
        <v>1.5</v>
      </c>
      <c r="D83" s="71">
        <f t="shared" si="3"/>
        <v>2.06</v>
      </c>
      <c r="E83" s="748" t="s">
        <v>2675</v>
      </c>
      <c r="F83" s="754" t="s">
        <v>2676</v>
      </c>
      <c r="G83" s="750"/>
      <c r="H83" s="750" t="s">
        <v>2591</v>
      </c>
      <c r="I83" s="750">
        <v>450</v>
      </c>
      <c r="J83" s="383">
        <v>0</v>
      </c>
      <c r="K83" s="383">
        <v>0</v>
      </c>
    </row>
    <row r="84" spans="1:920" s="59" customFormat="1" x14ac:dyDescent="0.25">
      <c r="A84" s="71">
        <v>0.51</v>
      </c>
      <c r="B84" s="71">
        <v>1.07</v>
      </c>
      <c r="C84" s="71">
        <f t="shared" si="3"/>
        <v>1.51</v>
      </c>
      <c r="D84" s="71">
        <f t="shared" si="3"/>
        <v>2.0700000000000003</v>
      </c>
      <c r="E84" s="748" t="s">
        <v>2677</v>
      </c>
      <c r="F84" s="754" t="s">
        <v>2678</v>
      </c>
      <c r="G84" s="750"/>
      <c r="H84" s="750" t="s">
        <v>2593</v>
      </c>
      <c r="I84" s="750">
        <v>451</v>
      </c>
      <c r="J84" s="383">
        <v>0</v>
      </c>
      <c r="K84" s="383">
        <v>0</v>
      </c>
    </row>
    <row r="85" spans="1:920" s="59" customFormat="1" ht="25.5" x14ac:dyDescent="0.25">
      <c r="A85" s="71">
        <v>0.52</v>
      </c>
      <c r="B85" s="71">
        <v>1.08</v>
      </c>
      <c r="C85" s="71">
        <f>IF(LEN(J85)=0,"",1+ABS((J85*A85)/LEN(J85))+A85)</f>
        <v>1.52</v>
      </c>
      <c r="D85" s="71">
        <f t="shared" si="3"/>
        <v>2.08</v>
      </c>
      <c r="E85" s="751" t="s">
        <v>2162</v>
      </c>
      <c r="F85" s="758" t="s">
        <v>2679</v>
      </c>
      <c r="G85" s="750"/>
      <c r="H85" s="744" t="s">
        <v>2600</v>
      </c>
      <c r="I85" s="744">
        <v>452</v>
      </c>
      <c r="J85" s="759">
        <f>IFERROR(IF(AND(J68,J69,J70,J71,J72,J73,J74,J75,J76,J77,J82,J83,J84)="","",SUM(J68,J69,J70,J71,J72,J73,J74,J75,J76,J77,J82,J83,J84)),"")</f>
        <v>0</v>
      </c>
      <c r="K85" s="759">
        <f>IFERROR(IF(AND(K68,K69,K70,K71,K72,K73,K74,K75,K76,K77,K82,K83,K84)="","",SUM(K68,K69,K70,K71,K72,K73,K74,K75,K76,K77,K82,K83,K84)),"")</f>
        <v>0</v>
      </c>
    </row>
    <row r="86" spans="1:920" s="59" customFormat="1" x14ac:dyDescent="0.25">
      <c r="A86" s="71"/>
      <c r="B86" s="71"/>
      <c r="C86" s="71"/>
      <c r="D86" s="71"/>
      <c r="E86" s="745"/>
      <c r="F86" s="794"/>
      <c r="G86" s="747"/>
      <c r="H86" s="747"/>
      <c r="I86" s="747"/>
      <c r="J86" s="795"/>
      <c r="K86" s="795"/>
    </row>
    <row r="87" spans="1:920" s="59" customFormat="1" ht="25.5" x14ac:dyDescent="0.25">
      <c r="A87" s="71">
        <v>0.53</v>
      </c>
      <c r="B87" s="71">
        <v>1.0900000000000001</v>
      </c>
      <c r="C87" s="71">
        <f>IF(LEN(J87)=0,"",1+ABS((J87*A87)/LEN(J87))+A87)</f>
        <v>1.53</v>
      </c>
      <c r="D87" s="71">
        <f>IF(LEN(K87)=0,"",1+ABS((K87*B87)/LEN(K87))+B87)</f>
        <v>2.09</v>
      </c>
      <c r="E87" s="751" t="s">
        <v>2113</v>
      </c>
      <c r="F87" s="758" t="s">
        <v>2680</v>
      </c>
      <c r="G87" s="750"/>
      <c r="H87" s="744" t="s">
        <v>2600</v>
      </c>
      <c r="I87" s="744">
        <v>453</v>
      </c>
      <c r="J87" s="759">
        <f>IFERROR(IF(AND(J28,J65,J85)="","",SUM(J28,J65,J85)),"")</f>
        <v>0</v>
      </c>
      <c r="K87" s="759">
        <f>IFERROR(IF(AND(K28,K65,K85)="","",SUM(K28,K65,K85)),"")</f>
        <v>0</v>
      </c>
    </row>
    <row r="88" spans="1:920" s="59" customFormat="1" x14ac:dyDescent="0.25">
      <c r="A88" s="71"/>
      <c r="B88" s="71"/>
      <c r="C88" s="71"/>
      <c r="D88" s="71"/>
      <c r="E88" s="745"/>
      <c r="F88" s="794"/>
      <c r="G88" s="747"/>
      <c r="H88" s="747"/>
      <c r="I88" s="747"/>
      <c r="J88" s="795"/>
      <c r="K88" s="795"/>
    </row>
    <row r="89" spans="1:920" s="59" customFormat="1" x14ac:dyDescent="0.25">
      <c r="A89" s="71">
        <v>0.54</v>
      </c>
      <c r="B89" s="71">
        <v>1.1000000000000001</v>
      </c>
      <c r="C89" s="71">
        <f t="shared" ref="C89:D91" si="4">IF(LEN(J89)=0,"",1+ABS((J89*A89)/LEN(J89))+A89)</f>
        <v>35526.79</v>
      </c>
      <c r="D89" s="71">
        <f t="shared" si="4"/>
        <v>19903.483333333334</v>
      </c>
      <c r="E89" s="751" t="s">
        <v>2125</v>
      </c>
      <c r="F89" s="758" t="s">
        <v>2681</v>
      </c>
      <c r="G89" s="750"/>
      <c r="H89" s="744" t="s">
        <v>2600</v>
      </c>
      <c r="I89" s="744">
        <v>454</v>
      </c>
      <c r="J89" s="385">
        <v>394725</v>
      </c>
      <c r="K89" s="385">
        <v>108553</v>
      </c>
    </row>
    <row r="90" spans="1:920" s="59" customFormat="1" ht="25.5" x14ac:dyDescent="0.25">
      <c r="A90" s="71">
        <v>0.55000000000000004</v>
      </c>
      <c r="B90" s="71">
        <v>1.1100000000000001</v>
      </c>
      <c r="C90" s="71">
        <f t="shared" si="4"/>
        <v>1.55</v>
      </c>
      <c r="D90" s="71">
        <f t="shared" si="4"/>
        <v>2.1100000000000003</v>
      </c>
      <c r="E90" s="751" t="s">
        <v>2128</v>
      </c>
      <c r="F90" s="758" t="s">
        <v>2682</v>
      </c>
      <c r="G90" s="750"/>
      <c r="H90" s="744" t="s">
        <v>2600</v>
      </c>
      <c r="I90" s="744">
        <v>455</v>
      </c>
      <c r="J90" s="385">
        <v>0</v>
      </c>
      <c r="K90" s="385">
        <v>0</v>
      </c>
    </row>
    <row r="91" spans="1:920" s="59" customFormat="1" x14ac:dyDescent="0.25">
      <c r="A91" s="71">
        <v>0.56000000000000005</v>
      </c>
      <c r="B91" s="71">
        <v>1.1200000000000001</v>
      </c>
      <c r="C91" s="71">
        <f t="shared" si="4"/>
        <v>36842.560000000005</v>
      </c>
      <c r="D91" s="71">
        <f t="shared" si="4"/>
        <v>20265.346666666668</v>
      </c>
      <c r="E91" s="751" t="s">
        <v>2130</v>
      </c>
      <c r="F91" s="758" t="s">
        <v>2683</v>
      </c>
      <c r="G91" s="750"/>
      <c r="H91" s="744" t="s">
        <v>2600</v>
      </c>
      <c r="I91" s="744">
        <v>456</v>
      </c>
      <c r="J91" s="759">
        <f>IFERROR(IF(AND(J87,J89,J90)="","",SUM(J87,J89,J90)),"")</f>
        <v>394725</v>
      </c>
      <c r="K91" s="759">
        <f>IFERROR(IF(AND(K87,K89,K90)="","",SUM(K87,K89,K90)),"")</f>
        <v>108553</v>
      </c>
    </row>
    <row r="92" spans="1:920" s="59" customFormat="1" x14ac:dyDescent="0.25">
      <c r="A92" s="71"/>
      <c r="B92" s="71"/>
      <c r="C92" s="71">
        <f>IF(ISERROR(ABS(LOG(ABS(SUM(C21:C91)),EXP(3)))),"",ABS(LOG(ABS(SUM(C21:C91)),EXP(3))))</f>
        <v>3.7301630671957118</v>
      </c>
      <c r="D92" s="71">
        <f>IF(ISERROR(ABS(LOG(ABS(SUM(D21:D91)),EXP(3)))),"",ABS(LOG(ABS(SUM(D21:D91)),EXP(3))))</f>
        <v>3.5344368831649224</v>
      </c>
      <c r="E92" s="79"/>
      <c r="F92" s="78"/>
      <c r="G92" s="78"/>
      <c r="H92" s="78"/>
      <c r="I92" s="78"/>
      <c r="J92" s="63"/>
    </row>
    <row r="93" spans="1:920" x14ac:dyDescent="0.25">
      <c r="C93" s="80" t="str">
        <f>IF(ISERROR(IF(ISERROR(MID(C92,FIND(".",C92,1)+11,13)),MID(C92,FIND(",",C92,1)+11,13),MID(C92,FIND(".",C92,1)+11,13))),"",IF(ISERROR(MID(C92,FIND(".",C92,1)+11,13)),MID(C92,FIND(",",C92,1)+11,13),MID(C92,FIND(".",C92,1)+11,13)))</f>
        <v>9571</v>
      </c>
      <c r="D93" s="80" t="str">
        <f>IF(ISERROR(IF(ISERROR(MID(D92,FIND(".",D92,1)+11,13)),MID(D92,FIND(",",D92,1)+11,13),MID(D92,FIND(".",D92,1)+11,13))),"",IF(ISERROR(MID(D92,FIND(".",D92,1)+11,13)),MID(D92,FIND(",",D92,1)+11,13),MID(D92,FIND(".",D92,1)+11,13)))</f>
        <v>6492</v>
      </c>
      <c r="E93" s="552" t="str">
        <f>IF(OR(OsnPodaci!A10="",TEXT(OsnPodaci!D58,"dd.mm.yyyy.")=""),"",OsnPodaci!A10 &amp; ", " &amp;TEXT(OsnPodaci!D58,"dd.mm.yyyy."))</f>
        <v>Tuzla, 29.02.2024.</v>
      </c>
      <c r="F93" s="386"/>
      <c r="G93" s="553" t="str">
        <f>IF(OsnPodaci!A67="","",LEFT(OsnPodaci!A67,FIND(";",OsnPodaci!A67,1)-1))</f>
        <v>GAZIBEGOVIĆ (SATKO) SANJIN</v>
      </c>
      <c r="H93" s="553"/>
      <c r="I93" s="386"/>
      <c r="J93" s="760"/>
      <c r="K93" s="554" t="str">
        <f>IF(OR(OsnPodaci!A34="",OsnPodaci!B34=""),"",OsnPodaci!A34&amp;" "&amp;OsnPodaci!B34)</f>
        <v>Jasmin Gradaškić</v>
      </c>
    </row>
    <row r="94" spans="1:920" x14ac:dyDescent="0.25">
      <c r="E94" s="542" t="s">
        <v>2250</v>
      </c>
      <c r="F94" s="386"/>
      <c r="G94" s="550" t="s">
        <v>2251</v>
      </c>
      <c r="H94" s="555"/>
      <c r="I94" s="386"/>
      <c r="J94" s="556" t="s">
        <v>2253</v>
      </c>
      <c r="K94" s="549" t="s">
        <v>2252</v>
      </c>
    </row>
    <row r="95" spans="1:920" x14ac:dyDescent="0.25">
      <c r="E95" s="76"/>
      <c r="F95" s="386"/>
      <c r="G95" s="555" t="str">
        <f>IF(OsnPodaci!A67="","",MID(OsnPodaci!A67,FIND("licenca br.",OsnPodaci!A67,1)+11,15))</f>
        <v xml:space="preserve"> CR-7583/5</v>
      </c>
      <c r="H95" s="386"/>
      <c r="I95" s="386"/>
      <c r="J95" s="760"/>
      <c r="K95" s="76"/>
    </row>
    <row r="96" spans="1:920" ht="90" customHeight="1" x14ac:dyDescent="0.25">
      <c r="G96" s="938" t="s">
        <v>2254</v>
      </c>
    </row>
    <row r="97" spans="5:12" ht="90" customHeight="1" x14ac:dyDescent="0.25">
      <c r="E97" s="59"/>
    </row>
    <row r="98" spans="5:12" ht="90" customHeight="1" x14ac:dyDescent="0.25">
      <c r="E98" s="59"/>
    </row>
    <row r="99" spans="5:12" s="546" customFormat="1" ht="12.75" x14ac:dyDescent="0.2">
      <c r="E99" s="793" t="str">
        <f>E39</f>
        <v>Kontrolni broj: 1695716492</v>
      </c>
      <c r="H99" s="557"/>
      <c r="J99" s="541"/>
      <c r="K99" s="544" t="s">
        <v>2684</v>
      </c>
    </row>
    <row r="100" spans="5:12" x14ac:dyDescent="0.25">
      <c r="E100" s="796"/>
      <c r="G100" s="797"/>
      <c r="H100" s="797"/>
    </row>
    <row r="101" spans="5:12" x14ac:dyDescent="0.25">
      <c r="E101" s="72"/>
      <c r="G101" s="82"/>
      <c r="H101" s="82"/>
      <c r="K101" s="83"/>
      <c r="L101" s="81"/>
    </row>
    <row r="102" spans="5:12" x14ac:dyDescent="0.25">
      <c r="L102" s="83"/>
    </row>
  </sheetData>
  <sheetProtection sheet="1" objects="1" scenarios="1"/>
  <mergeCells count="5">
    <mergeCell ref="E5:H6"/>
    <mergeCell ref="E12:K12"/>
    <mergeCell ref="E13:K13"/>
    <mergeCell ref="E14:K14"/>
    <mergeCell ref="E15:K15"/>
  </mergeCells>
  <conditionalFormatting sqref="E39 E99">
    <cfRule type="containsText" dxfId="63" priority="7" operator="containsText" text="Obrazac prazan">
      <formula>NOT(ISERROR(SEARCH("Obrazac prazan",E39)))</formula>
    </cfRule>
  </conditionalFormatting>
  <conditionalFormatting sqref="E79">
    <cfRule type="containsText" dxfId="62" priority="5" operator="containsText" text="Obrazac prazan">
      <formula>NOT(ISERROR(SEARCH("Obrazac prazan",E79)))</formula>
    </cfRule>
  </conditionalFormatting>
  <dataValidations count="3">
    <dataValidation type="whole" allowBlank="1" showInputMessage="1" showErrorMessage="1" sqref="J65:J67 K19:K20 K85:K91 K28:K30 J85:J91 J19:J20 K65:K67 J28:J30" xr:uid="{00000000-0002-0000-0800-000000000000}">
      <formula1>-9.99999E+307</formula1>
      <formula2>9.99999E+307</formula2>
    </dataValidation>
    <dataValidation type="whole" allowBlank="1" showInputMessage="1" showErrorMessage="1" errorTitle="Greška u vrijednosti" error="Vrijednost mora biti ≥0" sqref="J21 K21 J26 K26 J32 K32 J34 K34 J36 K36 J43:K44 J46:K46 J48:K48 J50:K53 J55 K55 J57 K57 J59:K61 J63 K63 J68 K68 J70 K70 J72 K72 J77 K77 J83 K83" xr:uid="{00000000-0002-0000-0800-000001000000}">
      <formula1>0</formula1>
      <formula2>9.99999E+307</formula2>
    </dataValidation>
    <dataValidation type="whole" allowBlank="1" showInputMessage="1" showErrorMessage="1" errorTitle="Greška u vrijednosti" error="Vrijednost mora biti ≤ 0" sqref="J22:K25 J27:K27 J31:K31 J33:K33 J35:K35 J42:K42 J45:K45 J47:K47 J49:K49 J54:K54 J56:K56 J58:K58 J62:K62 J64:K64 J69:K69 J71:K71 J73:K76 J82:K82 J84:K84" xr:uid="{00000000-0002-0000-0800-000002000000}">
      <formula1>-9.99999E+307</formula1>
      <formula2>0</formula2>
    </dataValidation>
  </dataValidations>
  <pageMargins left="0.27559055118110198" right="0.27559055118110198" top="0.24740157500000001" bottom="0.205590551181102" header="0" footer="0"/>
  <pageSetup paperSize="9" fitToWidth="0"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 id="{EF2ADB8D-0C5E-4385-98EA-FDB8C45E49DD}">
            <xm:f>OR(LEFT(OsnPodaci!$A$55,5)="Reviz",LEFT(OsnPodaci!$A$55,6)="Izjava")</xm:f>
            <x14:dxf>
              <font>
                <color theme="0"/>
              </font>
              <fill>
                <patternFill>
                  <fgColor theme="0"/>
                </patternFill>
              </fill>
              <border>
                <vertical/>
                <horizontal/>
              </border>
            </x14:dxf>
          </x14:cfRule>
          <xm:sqref>E1:I4 K1:K4 E5 I5:I6 K6:K9 E7:E9 H7:I9 E10:I10 E11:J11</xm:sqref>
        </x14:conditionalFormatting>
        <x14:conditionalFormatting xmlns:xm="http://schemas.microsoft.com/office/excel/2006/main">
          <x14:cfRule type="expression" priority="4" id="{ED29A845-B49B-4033-9BE9-71469CA92152}">
            <xm:f>OR(LEFT(OsnPodaci!$A$55,5)="Reviz",LEFT(OsnPodaci!$A$55,6)="Izjava")</xm:f>
            <x14:dxf>
              <font>
                <color theme="0"/>
              </font>
              <fill>
                <patternFill>
                  <bgColor theme="0"/>
                </patternFill>
              </fill>
              <border>
                <left/>
                <right/>
                <top/>
                <bottom/>
                <vertical/>
                <horizontal/>
              </border>
            </x14:dxf>
          </x14:cfRule>
          <xm:sqref>E12:K15 E17:K37 H38:K39 E39:F39 E40:K95 E98:K99</xm:sqref>
        </x14:conditionalFormatting>
        <x14:conditionalFormatting xmlns:xm="http://schemas.microsoft.com/office/excel/2006/main">
          <x14:cfRule type="expression" priority="2" id="{2C8BD3AA-0EBF-48E5-9020-5E336D0A6EC9}">
            <xm:f>OR(LEFT(OsnPodaci!$A$55,5)="Reviz",LEFT(OsnPodaci!$A$55,6)="Izjava")</xm:f>
            <x14:dxf>
              <font>
                <color theme="0"/>
              </font>
              <fill>
                <patternFill>
                  <bgColor theme="0"/>
                </patternFill>
              </fill>
              <border>
                <left/>
                <right/>
                <top/>
                <bottom/>
                <vertical/>
                <horizontal/>
              </border>
            </x14:dxf>
          </x14:cfRule>
          <xm:sqref>G96</xm:sqref>
        </x14:conditionalFormatting>
        <x14:conditionalFormatting xmlns:xm="http://schemas.microsoft.com/office/excel/2006/main">
          <x14:cfRule type="expression" priority="3" id="{88646A88-3C66-49D8-9CD1-225FBD552325}">
            <xm:f>OR(LEFT(OsnPodaci!$A$55,5)="Reviz",LEFT(OsnPodaci!$A$55,6)="Izjava")</xm:f>
            <x14:dxf>
              <font>
                <color theme="0"/>
              </font>
              <fill>
                <patternFill>
                  <bgColor theme="0"/>
                </patternFill>
              </fill>
              <border>
                <vertical/>
                <horizontal/>
              </border>
            </x14:dxf>
          </x14:cfRule>
          <xm:sqref>K1:K4 K6:K11 E12:K15 K16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#Konverter</vt:lpstr>
      <vt:lpstr>#UNOS</vt:lpstr>
      <vt:lpstr>Uputstvo</vt:lpstr>
      <vt:lpstr>OsnPodaci</vt:lpstr>
      <vt:lpstr>BS</vt:lpstr>
      <vt:lpstr>BU</vt:lpstr>
      <vt:lpstr>PP</vt:lpstr>
      <vt:lpstr>ANEKS</vt:lpstr>
      <vt:lpstr>GTDIR</vt:lpstr>
      <vt:lpstr>GTIND</vt:lpstr>
      <vt:lpstr>IPK</vt:lpstr>
      <vt:lpstr>INV01-1</vt:lpstr>
      <vt:lpstr>INV01-2</vt:lpstr>
      <vt:lpstr>TZ</vt:lpstr>
      <vt:lpstr>ONŠ</vt:lpstr>
      <vt:lpstr>VN</vt:lpstr>
      <vt:lpstr>ZS</vt:lpstr>
      <vt:lpstr>ObavijRazvrst</vt:lpstr>
      <vt:lpstr>IzjStandard</vt:lpstr>
      <vt:lpstr>IzjNeaktiv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FIA</dc:creator>
  <cp:lastModifiedBy>Sanjin Gazibegović</cp:lastModifiedBy>
  <cp:lastPrinted>2024-02-29T07:59:18Z</cp:lastPrinted>
  <dcterms:created xsi:type="dcterms:W3CDTF">2022-09-29T09:39:00Z</dcterms:created>
  <dcterms:modified xsi:type="dcterms:W3CDTF">2024-02-29T07:59:23Z</dcterms:modified>
  <cp:category>PrivrednaDrustva</cp:category>
</cp:coreProperties>
</file>